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Ex14.xml" ContentType="application/vnd.ms-office.chartex+xml"/>
  <Override PartName="/xl/charts/style14.xml" ContentType="application/vnd.ms-office.chartstyle+xml"/>
  <Override PartName="/xl/charts/colors14.xml" ContentType="application/vnd.ms-office.chartcolorstyle+xml"/>
  <Override PartName="/xl/charts/chartEx15.xml" ContentType="application/vnd.ms-office.chartex+xml"/>
  <Override PartName="/xl/charts/style15.xml" ContentType="application/vnd.ms-office.chartstyle+xml"/>
  <Override PartName="/xl/charts/colors15.xml" ContentType="application/vnd.ms-office.chartcolorstyle+xml"/>
  <Override PartName="/xl/charts/chartEx16.xml" ContentType="application/vnd.ms-office.chartex+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Ex17.xml" ContentType="application/vnd.ms-office.chartex+xml"/>
  <Override PartName="/xl/charts/style17.xml" ContentType="application/vnd.ms-office.chartstyle+xml"/>
  <Override PartName="/xl/charts/colors17.xml" ContentType="application/vnd.ms-office.chartcolorstyle+xml"/>
  <Override PartName="/xl/charts/chartEx18.xml" ContentType="application/vnd.ms-office.chartex+xml"/>
  <Override PartName="/xl/charts/style18.xml" ContentType="application/vnd.ms-office.chartstyle+xml"/>
  <Override PartName="/xl/charts/colors18.xml" ContentType="application/vnd.ms-office.chartcolorstyle+xml"/>
  <Override PartName="/xl/charts/chartEx19.xml" ContentType="application/vnd.ms-office.chartex+xml"/>
  <Override PartName="/xl/charts/style19.xml" ContentType="application/vnd.ms-office.chartstyle+xml"/>
  <Override PartName="/xl/charts/colors19.xml" ContentType="application/vnd.ms-office.chartcolorstyle+xml"/>
  <Override PartName="/xl/charts/chartEx20.xml" ContentType="application/vnd.ms-office.chartex+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ml.chartshapes+xml"/>
  <Override PartName="/xl/charts/chart3.xml" ContentType="application/vnd.openxmlformats-officedocument.drawingml.chart+xml"/>
  <Override PartName="/xl/charts/style23.xml" ContentType="application/vnd.ms-office.chartstyle+xml"/>
  <Override PartName="/xl/charts/colors23.xml" ContentType="application/vnd.ms-office.chartcolorstyle+xml"/>
  <Override PartName="/xl/charts/chart4.xml" ContentType="application/vnd.openxmlformats-officedocument.drawingml.chart+xml"/>
  <Override PartName="/xl/charts/style24.xml" ContentType="application/vnd.ms-office.chartstyle+xml"/>
  <Override PartName="/xl/charts/colors24.xml" ContentType="application/vnd.ms-office.chartcolorstyle+xml"/>
  <Override PartName="/xl/charts/chart5.xml" ContentType="application/vnd.openxmlformats-officedocument.drawingml.chart+xml"/>
  <Override PartName="/xl/charts/style25.xml" ContentType="application/vnd.ms-office.chartstyle+xml"/>
  <Override PartName="/xl/charts/colors25.xml" ContentType="application/vnd.ms-office.chartcolorstyle+xml"/>
  <Override PartName="/xl/charts/chart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29.xml" ContentType="application/vnd.ms-office.chartstyle+xml"/>
  <Override PartName="/xl/charts/colors29.xml" ContentType="application/vnd.ms-office.chartcolorstyle+xml"/>
  <Override PartName="/xl/charts/chart1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3.xml" ContentType="application/vnd.openxmlformats-officedocument.drawingml.chartshapes+xml"/>
  <Override PartName="/xl/charts/chart1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charts/chart1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7.xml" ContentType="application/vnd.openxmlformats-officedocument.drawingml.chartshapes+xml"/>
  <Override PartName="/xl/charts/chart1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0.xml" ContentType="application/vnd.openxmlformats-officedocument.drawingml.chartshapes+xml"/>
  <Override PartName="/xl/charts/chart1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1.xml" ContentType="application/vnd.openxmlformats-officedocument.drawingml.chartshapes+xml"/>
  <Override PartName="/xl/charts/chart1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2.xml" ContentType="application/vnd.openxmlformats-officedocument.drawingml.chartshapes+xml"/>
  <Override PartName="/xl/charts/chart1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ml.chartshapes+xml"/>
  <Override PartName="/xl/charts/chart1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4.xml" ContentType="application/vnd.openxmlformats-officedocument.drawingml.chartshapes+xml"/>
  <Override PartName="/xl/charts/chart2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ml.chartshapes+xml"/>
  <Override PartName="/xl/charts/chart2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6.xml" ContentType="application/vnd.openxmlformats-officedocument.drawingml.chartshapes+xml"/>
  <Override PartName="/xl/charts/chart2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3.xml" ContentType="application/vnd.openxmlformats-officedocument.drawingml.chart+xml"/>
  <Override PartName="/xl/charts/style43.xml" ContentType="application/vnd.ms-office.chartstyle+xml"/>
  <Override PartName="/xl/charts/colors43.xml" ContentType="application/vnd.ms-office.chartcolorstyle+xml"/>
  <Override PartName="/xl/charts/chart2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9.xml" ContentType="application/vnd.openxmlformats-officedocument.drawingml.chartshapes+xml"/>
  <Override PartName="/xl/charts/chart2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30.xml" ContentType="application/vnd.openxmlformats-officedocument.drawingml.chartshapes+xml"/>
  <Override PartName="/xl/charts/chart26.xml" ContentType="application/vnd.openxmlformats-officedocument.drawingml.chart+xml"/>
  <Override PartName="/xl/charts/style46.xml" ContentType="application/vnd.ms-office.chartstyle+xml"/>
  <Override PartName="/xl/charts/colors46.xml" ContentType="application/vnd.ms-office.chartcolorstyle+xml"/>
  <Override PartName="/xl/charts/chart2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31.xml" ContentType="application/vnd.openxmlformats-officedocument.drawingml.chartshapes+xml"/>
  <Override PartName="/xl/charts/chart2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34.xml" ContentType="application/vnd.openxmlformats-officedocument.drawingml.chartshapes+xml"/>
  <Override PartName="/xl/charts/chart3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5.xml" ContentType="application/vnd.openxmlformats-officedocument.drawingml.chartshapes+xml"/>
  <Override PartName="/xl/charts/chart3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1.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charts/chart3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8.xml" ContentType="application/vnd.openxmlformats-officedocument.drawingml.chartshapes+xml"/>
  <Override PartName="/xl/charts/chart3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39.xml" ContentType="application/vnd.openxmlformats-officedocument.drawingml.chartshapes+xml"/>
  <Override PartName="/xl/charts/chart3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40.xml" ContentType="application/vnd.openxmlformats-officedocument.drawingml.chartshapes+xml"/>
  <Override PartName="/xl/charts/chart3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41.xml" ContentType="application/vnd.openxmlformats-officedocument.drawingml.chartshapes+xml"/>
  <Override PartName="/xl/charts/chart3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42.xml" ContentType="application/vnd.openxmlformats-officedocument.drawingml.chartshapes+xml"/>
  <Override PartName="/xl/charts/chart3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43.xml" ContentType="application/vnd.openxmlformats-officedocument.drawingml.chartshapes+xml"/>
  <Override PartName="/xl/charts/chart3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44.xml" ContentType="application/vnd.openxmlformats-officedocument.drawingml.chartshapes+xml"/>
  <Override PartName="/xl/charts/chart3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45.xml" ContentType="application/vnd.openxmlformats-officedocument.drawingml.chartshapes+xml"/>
  <Override PartName="/xl/charts/chart4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4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48.xml" ContentType="application/vnd.openxmlformats-officedocument.drawingml.chartshapes+xml"/>
  <Override PartName="/xl/charts/chart42.xml" ContentType="application/vnd.openxmlformats-officedocument.drawingml.chart+xml"/>
  <Override PartName="/xl/charts/style62.xml" ContentType="application/vnd.ms-office.chartstyle+xml"/>
  <Override PartName="/xl/charts/colors62.xml" ContentType="application/vnd.ms-office.chartcolorstyle+xml"/>
  <Override PartName="/xl/charts/chart43.xml" ContentType="application/vnd.openxmlformats-officedocument.drawingml.chart+xml"/>
  <Override PartName="/xl/charts/style63.xml" ContentType="application/vnd.ms-office.chartstyle+xml"/>
  <Override PartName="/xl/charts/colors63.xml" ContentType="application/vnd.ms-office.chartcolorstyle+xml"/>
  <Override PartName="/xl/charts/chart44.xml" ContentType="application/vnd.openxmlformats-officedocument.drawingml.chart+xml"/>
  <Override PartName="/xl/charts/style64.xml" ContentType="application/vnd.ms-office.chartstyle+xml"/>
  <Override PartName="/xl/charts/colors64.xml" ContentType="application/vnd.ms-office.chartcolorstyle+xml"/>
  <Override PartName="/xl/charts/chart4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4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51.xml" ContentType="application/vnd.openxmlformats-officedocument.drawingml.chartshapes+xml"/>
  <Override PartName="/xl/charts/chart47.xml" ContentType="application/vnd.openxmlformats-officedocument.drawingml.chart+xml"/>
  <Override PartName="/xl/charts/style67.xml" ContentType="application/vnd.ms-office.chartstyle+xml"/>
  <Override PartName="/xl/charts/colors67.xml" ContentType="application/vnd.ms-office.chartcolorstyle+xml"/>
  <Override PartName="/xl/charts/chart48.xml" ContentType="application/vnd.openxmlformats-officedocument.drawingml.chart+xml"/>
  <Override PartName="/xl/charts/style68.xml" ContentType="application/vnd.ms-office.chartstyle+xml"/>
  <Override PartName="/xl/charts/colors68.xml" ContentType="application/vnd.ms-office.chartcolorstyle+xml"/>
  <Override PartName="/xl/charts/chart49.xml" ContentType="application/vnd.openxmlformats-officedocument.drawingml.chart+xml"/>
  <Override PartName="/xl/charts/style69.xml" ContentType="application/vnd.ms-office.chartstyle+xml"/>
  <Override PartName="/xl/charts/colors69.xml" ContentType="application/vnd.ms-office.chartcolorstyle+xml"/>
  <Override PartName="/xl/charts/chart5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5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5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C:\Users\tja8082\Desktop\Desktop\EM&amp;V MEEIA 2\"/>
    </mc:Choice>
  </mc:AlternateContent>
  <bookViews>
    <workbookView xWindow="28680" yWindow="192" windowWidth="25440" windowHeight="15396" tabRatio="801"/>
  </bookViews>
  <sheets>
    <sheet name="Cover" sheetId="7" r:id="rId1"/>
    <sheet name="TOC" sheetId="8" r:id="rId2"/>
    <sheet name="Program to Date Sector Results" sheetId="66" state="hidden" r:id="rId3"/>
    <sheet name="Overall Results PY 2018" sheetId="31" r:id="rId4"/>
    <sheet name="Overall Results PY 2017" sheetId="68" r:id="rId5"/>
    <sheet name="Overall Results PY 2016" sheetId="64" r:id="rId6"/>
    <sheet name="Business EER - Standard" sheetId="50" r:id="rId7"/>
    <sheet name="Business EER - Custom" sheetId="62" r:id="rId8"/>
    <sheet name="Block Bidding" sheetId="51" r:id="rId9"/>
    <sheet name="Business EER - SEM" sheetId="65" r:id="rId10"/>
    <sheet name="Small Bus. Lighting" sheetId="52" r:id="rId11"/>
    <sheet name="Whole House Efficiency" sheetId="56" r:id="rId12"/>
    <sheet name="Income-Eligible Multi-Family" sheetId="54" r:id="rId13"/>
    <sheet name="HER" sheetId="57" r:id="rId14"/>
    <sheet name="OEA" sheetId="63" r:id="rId15"/>
    <sheet name="Home Lighting Rebate" sheetId="48" r:id="rId16"/>
    <sheet name="Res Programmable Thermostat" sheetId="59" r:id="rId17"/>
    <sheet name="Bus Programmable Thermostat" sheetId="60" r:id="rId18"/>
    <sheet name="Demand Response Incentive" sheetId="61" r:id="rId19"/>
    <sheet name="MEEIA Targets" sheetId="47" state="hidden" r:id="rId20"/>
  </sheets>
  <definedNames>
    <definedName name="_xlnm._FilterDatabase" localSheetId="6" hidden="1">'Business EER - Standard'!#REF!</definedName>
    <definedName name="_xlnm._FilterDatabase" localSheetId="4" hidden="1">'Overall Results PY 2017'!#REF!</definedName>
    <definedName name="_xlchart.v1.0" hidden="1">('Overall Results PY 2018'!$L$62:$L$73,'Overall Results PY 2018'!$L$77:$L$79)</definedName>
    <definedName name="_xlchart.v1.1" hidden="1">('Overall Results PY 2018'!$P$62:$P$73,'Overall Results PY 2018'!$P$77:$P$79)</definedName>
    <definedName name="_xlchart.v1.10" hidden="1">('Overall Results PY 2018'!$L$37:$L$41,'Overall Results PY 2018'!$L$43:$L$45,'Overall Results PY 2018'!$L$47,'Overall Results PY 2018'!$L$51:$L$53)</definedName>
    <definedName name="_xlchart.v1.11" hidden="1">('Overall Results PY 2018'!$N$37:$N$41,'Overall Results PY 2018'!$N$43:$N$45,'Overall Results PY 2018'!$N$47,'Overall Results PY 2018'!$N$51:$N$53)</definedName>
    <definedName name="_xlchart.v1.12" hidden="1">('Overall Results PY 2018'!$L$62:$L$66,'Overall Results PY 2018'!$L$68:$L$71,'Overall Results PY 2018'!$L$73,'Overall Results PY 2018'!$L$77:$L$78)</definedName>
    <definedName name="_xlchart.v1.13" hidden="1">('Overall Results PY 2018'!$M$62:$M$66,'Overall Results PY 2018'!$M$68:$M$71,'Overall Results PY 2018'!$M$73,'Overall Results PY 2018'!$M$77:$M$78)</definedName>
    <definedName name="_xlchart.v1.14" hidden="1">('Overall Results PY 2018'!$L$12:$L$13,'Overall Results PY 2018'!$L$15:$L$16,'Overall Results PY 2018'!$L$18:$L$20,'Overall Results PY 2018'!$L$22,'Overall Results PY 2018'!$L$26:$L$27)</definedName>
    <definedName name="_xlchart.v1.15" hidden="1">('Overall Results PY 2018'!$P$12:$P$13,'Overall Results PY 2018'!$P$15:$P$16,'Overall Results PY 2018'!$P$18:$P$20,'Overall Results PY 2018'!$P$22,'Overall Results PY 2018'!$P$26:$P$27)</definedName>
    <definedName name="_xlchart.v1.16" hidden="1">('Overall Results PY 2017'!$L$12:$L$13,'Overall Results PY 2017'!$L$15:$L$16,'Overall Results PY 2017'!$L$18:$L$20,'Overall Results PY 2017'!$L$22,'Overall Results PY 2017'!$L$26:$L$27)</definedName>
    <definedName name="_xlchart.v1.17" hidden="1">('Overall Results PY 2017'!$P$12:$P$13,'Overall Results PY 2017'!$P$15:$P$16,'Overall Results PY 2017'!$P$18:$P$20,'Overall Results PY 2017'!$P$22,'Overall Results PY 2017'!$P$26:$P$27)</definedName>
    <definedName name="_xlchart.v1.18" hidden="1">('Overall Results PY 2017'!$L$37:$L$41,'Overall Results PY 2017'!$L$43:$L$45,'Overall Results PY 2017'!$L$47,'Overall Results PY 2017'!$L$51:$L$53)</definedName>
    <definedName name="_xlchart.v1.19" hidden="1">('Overall Results PY 2017'!$P$37:$P$41,'Overall Results PY 2017'!$P$43:$P$45,'Overall Results PY 2017'!$P$47,'Overall Results PY 2017'!$P$51:$P$53)</definedName>
    <definedName name="_xlchart.v1.2" hidden="1">('Overall Results PY 2018'!$L$62:$L$73,'Overall Results PY 2018'!$L$77:$L$79)</definedName>
    <definedName name="_xlchart.v1.20" hidden="1">('Overall Results PY 2017'!$L$12:$L$13,'Overall Results PY 2017'!$L$15:$L$16,'Overall Results PY 2017'!$L$18:$L$20,'Overall Results PY 2017'!$L$22,'Overall Results PY 2017'!$L$26:$L$27)</definedName>
    <definedName name="_xlchart.v1.21" hidden="1">('Overall Results PY 2017'!$N$12:$N$13,'Overall Results PY 2017'!$N$15:$N$16,'Overall Results PY 2017'!$N$18:$N$20,'Overall Results PY 2017'!$N$22,'Overall Results PY 2017'!$N$26:$N$27)</definedName>
    <definedName name="_xlchart.v1.22" hidden="1">('Overall Results PY 2017'!$L$62:$L$73,'Overall Results PY 2017'!$L$77:$L$79)</definedName>
    <definedName name="_xlchart.v1.23" hidden="1">('Overall Results PY 2017'!$P$62:$P$73,'Overall Results PY 2017'!$P$77:$P$79)</definedName>
    <definedName name="_xlchart.v1.24" hidden="1">('Overall Results PY 2017'!$L$62:$L$73,'Overall Results PY 2017'!$L$77:$L$79)</definedName>
    <definedName name="_xlchart.v1.25" hidden="1">('Overall Results PY 2017'!$O$62:$O$73,'Overall Results PY 2017'!$O$77:$O$79)</definedName>
    <definedName name="_xlchart.v1.26" hidden="1">('Overall Results PY 2017'!$L$37:$L$41,'Overall Results PY 2017'!$L$43:$L$45,'Overall Results PY 2017'!$L$47,'Overall Results PY 2017'!$L$51:$L$53)</definedName>
    <definedName name="_xlchart.v1.27" hidden="1">('Overall Results PY 2017'!$N$37:$N$41,'Overall Results PY 2017'!$N$43:$N$45,'Overall Results PY 2017'!$N$47,'Overall Results PY 2017'!$N$51:$N$53)</definedName>
    <definedName name="_xlchart.v1.28" hidden="1">('Overall Results PY 2017'!$L$62:$L$66,'Overall Results PY 2017'!$L$68:$L$71,'Overall Results PY 2017'!$L$73,'Overall Results PY 2017'!$L$77:$L$78)</definedName>
    <definedName name="_xlchart.v1.29" hidden="1">('Overall Results PY 2017'!$M$62:$M$66,'Overall Results PY 2017'!$M$68:$M$71,'Overall Results PY 2017'!$M$73,'Overall Results PY 2017'!$M$77:$M$78)</definedName>
    <definedName name="_xlchart.v1.3" hidden="1">('Overall Results PY 2018'!$O$62:$O$73,'Overall Results PY 2018'!$O$77:$O$79)</definedName>
    <definedName name="_xlchart.v1.30" hidden="1">('Overall Results PY 2017'!$L$62:$L$73,'Overall Results PY 2017'!$L$77:$L$78)</definedName>
    <definedName name="_xlchart.v1.31" hidden="1">('Overall Results PY 2017'!$N$62:$N$73,'Overall Results PY 2017'!$N$77:$N$78)</definedName>
    <definedName name="_xlchart.v1.32" hidden="1">'Overall Results PY 2016'!$J$34:$J$46</definedName>
    <definedName name="_xlchart.v1.33" hidden="1">'Overall Results PY 2016'!$L$34:$L$46</definedName>
    <definedName name="_xlchart.v1.34" hidden="1">'Overall Results PY 2016'!$J$34:$J$46</definedName>
    <definedName name="_xlchart.v1.35" hidden="1">'Overall Results PY 2016'!$U$34:$U$46</definedName>
    <definedName name="_xlchart.v1.36" hidden="1">'Overall Results PY 2016'!$J$11:$J$22</definedName>
    <definedName name="_xlchart.v1.37" hidden="1">'Overall Results PY 2016'!$L$11:$L$22</definedName>
    <definedName name="_xlchart.v1.38" hidden="1">'Overall Results PY 2016'!$J$11:$J$22</definedName>
    <definedName name="_xlchart.v1.39" hidden="1">'Overall Results PY 2016'!$U$11:$U$22</definedName>
    <definedName name="_xlchart.v1.4" hidden="1">('Overall Results PY 2018'!$L$62:$L$73,'Overall Results PY 2018'!$L$77:$L$78)</definedName>
    <definedName name="_xlchart.v1.5" hidden="1">('Overall Results PY 2018'!$N$62:$N$73,'Overall Results PY 2018'!$N$77:$N$78)</definedName>
    <definedName name="_xlchart.v1.6" hidden="1">('Overall Results PY 2018'!$L$37:$L$41,'Overall Results PY 2018'!$L$43:$L$45,'Overall Results PY 2018'!$L$47,'Overall Results PY 2018'!$L$51:$L$53)</definedName>
    <definedName name="_xlchart.v1.7" hidden="1">('Overall Results PY 2018'!$P$37:$P$41,'Overall Results PY 2018'!$P$43:$P$45,'Overall Results PY 2018'!$P$47,'Overall Results PY 2018'!$P$51:$P$53)</definedName>
    <definedName name="_xlchart.v1.8" hidden="1">('Overall Results PY 2018'!$L$12:$L$13,'Overall Results PY 2018'!$L$15:$L$16,'Overall Results PY 2018'!$L$18:$L$20,'Overall Results PY 2018'!$L$22,'Overall Results PY 2018'!$L$26:$L$27)</definedName>
    <definedName name="_xlchart.v1.9" hidden="1">('Overall Results PY 2018'!$N$12:$N$13,'Overall Results PY 2018'!$N$15:$N$16,'Overall Results PY 2018'!$N$18:$N$20,'Overall Results PY 2018'!$N$22,'Overall Results PY 2018'!$N$26:$N$27)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31" l="1"/>
  <c r="H38" i="51" l="1"/>
  <c r="H39" i="51"/>
  <c r="E38" i="51"/>
  <c r="E39" i="51"/>
  <c r="G334" i="31" l="1"/>
  <c r="H334" i="31" s="1"/>
  <c r="G335" i="31"/>
  <c r="H335" i="31" s="1"/>
  <c r="I335" i="31" s="1"/>
  <c r="G336" i="31"/>
  <c r="H336" i="31" s="1"/>
  <c r="I336" i="31" s="1"/>
  <c r="G337" i="31"/>
  <c r="H337" i="31" s="1"/>
  <c r="I337" i="31" s="1"/>
  <c r="G338" i="31"/>
  <c r="H338" i="31" s="1"/>
  <c r="G339" i="31"/>
  <c r="H339" i="31" s="1"/>
  <c r="I339" i="31" s="1"/>
  <c r="G340" i="31"/>
  <c r="H340" i="31" s="1"/>
  <c r="I340" i="31" s="1"/>
  <c r="G341" i="31"/>
  <c r="H341" i="31" s="1"/>
  <c r="I341" i="31" s="1"/>
  <c r="G342" i="31"/>
  <c r="H342" i="31" s="1"/>
  <c r="G343" i="31"/>
  <c r="H343" i="31" s="1"/>
  <c r="G344" i="31"/>
  <c r="H344" i="31" s="1"/>
  <c r="G345" i="31"/>
  <c r="H345" i="31" s="1"/>
  <c r="I345" i="31" s="1"/>
  <c r="G346" i="31"/>
  <c r="H346" i="31" s="1"/>
  <c r="G347" i="31"/>
  <c r="H347" i="31" s="1"/>
  <c r="I347" i="31" s="1"/>
  <c r="F339" i="31"/>
  <c r="F340" i="31"/>
  <c r="F341" i="31"/>
  <c r="F347" i="31"/>
  <c r="C334" i="31"/>
  <c r="F334" i="31" s="1"/>
  <c r="D334" i="31"/>
  <c r="C335" i="31"/>
  <c r="D335" i="31"/>
  <c r="F335" i="31" s="1"/>
  <c r="C336" i="31"/>
  <c r="F336" i="31" s="1"/>
  <c r="D336" i="31"/>
  <c r="C337" i="31"/>
  <c r="F337" i="31" s="1"/>
  <c r="D337" i="31"/>
  <c r="C338" i="31"/>
  <c r="F338" i="31" s="1"/>
  <c r="D338" i="31"/>
  <c r="C339" i="31"/>
  <c r="D339" i="31"/>
  <c r="C340" i="31"/>
  <c r="D340" i="31"/>
  <c r="C341" i="31"/>
  <c r="D341" i="31"/>
  <c r="C342" i="31"/>
  <c r="F342" i="31" s="1"/>
  <c r="D342" i="31"/>
  <c r="C343" i="31"/>
  <c r="D343" i="31"/>
  <c r="F343" i="31" s="1"/>
  <c r="C344" i="31"/>
  <c r="F344" i="31" s="1"/>
  <c r="D344" i="31"/>
  <c r="C345" i="31"/>
  <c r="F345" i="31" s="1"/>
  <c r="D345" i="31"/>
  <c r="C346" i="31"/>
  <c r="F346" i="31" s="1"/>
  <c r="D346" i="31"/>
  <c r="C347" i="31"/>
  <c r="D347" i="31"/>
  <c r="G333" i="31"/>
  <c r="H333" i="31" s="1"/>
  <c r="D333" i="31"/>
  <c r="C333" i="31"/>
  <c r="F333" i="31" s="1"/>
  <c r="I334" i="31" l="1"/>
  <c r="I344" i="31"/>
  <c r="I333" i="31"/>
  <c r="I343" i="31"/>
  <c r="I346" i="31"/>
  <c r="I338" i="31"/>
  <c r="I342" i="31"/>
  <c r="G327" i="31"/>
  <c r="D348" i="31" l="1"/>
  <c r="E348" i="31"/>
  <c r="F348" i="31"/>
  <c r="G348" i="31"/>
  <c r="H348" i="31"/>
  <c r="I348" i="31" s="1"/>
  <c r="C348" i="31"/>
  <c r="D327" i="31"/>
  <c r="F327" i="31"/>
  <c r="H327" i="31"/>
  <c r="I327" i="31" s="1"/>
  <c r="C327" i="31"/>
  <c r="F12" i="52"/>
  <c r="H297" i="68" l="1"/>
  <c r="G297" i="68"/>
  <c r="F296" i="68"/>
  <c r="I296" i="68" s="1"/>
  <c r="I295" i="68"/>
  <c r="F295" i="68"/>
  <c r="I294" i="68"/>
  <c r="F294" i="68"/>
  <c r="I293" i="68"/>
  <c r="F293" i="68"/>
  <c r="F292" i="68"/>
  <c r="I292" i="68" s="1"/>
  <c r="I291" i="68"/>
  <c r="F291" i="68"/>
  <c r="I290" i="68"/>
  <c r="F290" i="68"/>
  <c r="I289" i="68"/>
  <c r="F289" i="68"/>
  <c r="F288" i="68"/>
  <c r="I288" i="68" s="1"/>
  <c r="I287" i="68"/>
  <c r="F287" i="68"/>
  <c r="I286" i="68"/>
  <c r="F286" i="68"/>
  <c r="I285" i="68"/>
  <c r="F285" i="68"/>
  <c r="F284" i="68"/>
  <c r="I284" i="68" s="1"/>
  <c r="I283" i="68"/>
  <c r="F283" i="68"/>
  <c r="I282" i="68"/>
  <c r="F282" i="68"/>
  <c r="I281" i="68"/>
  <c r="F281" i="68"/>
  <c r="F297" i="68" s="1"/>
  <c r="I297" i="68" s="1"/>
  <c r="F43" i="59"/>
  <c r="F43" i="60"/>
  <c r="C43" i="60"/>
  <c r="D43" i="60"/>
  <c r="B43" i="60"/>
  <c r="B43" i="59"/>
  <c r="C53" i="60"/>
  <c r="D53" i="60"/>
  <c r="B53" i="60"/>
  <c r="C50" i="60" l="1"/>
  <c r="D50" i="60"/>
  <c r="B50" i="60"/>
  <c r="F48" i="60"/>
  <c r="F49" i="60"/>
  <c r="C42" i="60"/>
  <c r="D42" i="60"/>
  <c r="B42" i="60"/>
  <c r="C41" i="60"/>
  <c r="D41" i="60"/>
  <c r="B41" i="60"/>
  <c r="F37" i="60"/>
  <c r="F38" i="60"/>
  <c r="F39" i="60"/>
  <c r="F40" i="60"/>
  <c r="C50" i="59"/>
  <c r="D50" i="59"/>
  <c r="B50" i="59"/>
  <c r="F49" i="59"/>
  <c r="F48" i="59"/>
  <c r="C42" i="59"/>
  <c r="D42" i="59"/>
  <c r="B42" i="59"/>
  <c r="C41" i="59"/>
  <c r="D41" i="59"/>
  <c r="B41" i="59"/>
  <c r="F39" i="59"/>
  <c r="F40" i="59"/>
  <c r="F38" i="59"/>
  <c r="F37" i="59"/>
  <c r="C21" i="65" l="1"/>
  <c r="F13" i="65"/>
  <c r="C20" i="65" l="1"/>
  <c r="B20" i="65"/>
  <c r="F12" i="65"/>
  <c r="F24" i="48" l="1"/>
  <c r="C24" i="48"/>
  <c r="B24" i="48"/>
  <c r="F23" i="48"/>
  <c r="C23" i="48"/>
  <c r="B23" i="48"/>
  <c r="C68" i="31" l="1"/>
  <c r="F64" i="31"/>
  <c r="G40" i="31" l="1"/>
  <c r="D40" i="31"/>
  <c r="C40" i="31"/>
  <c r="G39" i="31"/>
  <c r="G90" i="31" s="1"/>
  <c r="D39" i="31"/>
  <c r="D90" i="31" s="1"/>
  <c r="C39" i="31"/>
  <c r="C90" i="31" s="1"/>
  <c r="D91" i="31" l="1"/>
  <c r="C91" i="31"/>
  <c r="G91" i="31"/>
  <c r="E39" i="31"/>
  <c r="G14" i="31"/>
  <c r="G64" i="31" s="1"/>
  <c r="D14" i="31"/>
  <c r="D64" i="31" s="1"/>
  <c r="C14" i="31"/>
  <c r="C64" i="31" s="1"/>
  <c r="F85" i="54"/>
  <c r="C39" i="54" s="1"/>
  <c r="E85" i="54"/>
  <c r="C85" i="54"/>
  <c r="D85" i="54" s="1"/>
  <c r="B85" i="54"/>
  <c r="F84" i="54"/>
  <c r="C38" i="54" s="1"/>
  <c r="E84" i="54"/>
  <c r="C84" i="54"/>
  <c r="B38" i="54" s="1"/>
  <c r="B84" i="54"/>
  <c r="F83" i="54"/>
  <c r="E83" i="54"/>
  <c r="G83" i="54" s="1"/>
  <c r="D83" i="54"/>
  <c r="C83" i="54"/>
  <c r="B83" i="54"/>
  <c r="F82" i="54"/>
  <c r="G82" i="54" s="1"/>
  <c r="E82" i="54"/>
  <c r="C82" i="54"/>
  <c r="B36" i="54" s="1"/>
  <c r="B82" i="54"/>
  <c r="F81" i="54"/>
  <c r="E81" i="54"/>
  <c r="C81" i="54"/>
  <c r="B81" i="54"/>
  <c r="F80" i="54"/>
  <c r="E80" i="54"/>
  <c r="C80" i="54"/>
  <c r="B34" i="54" s="1"/>
  <c r="B80" i="54"/>
  <c r="G63" i="54"/>
  <c r="D63" i="54"/>
  <c r="G62" i="54"/>
  <c r="D62" i="54"/>
  <c r="G61" i="54"/>
  <c r="D61" i="54"/>
  <c r="G60" i="54"/>
  <c r="D60" i="54"/>
  <c r="G59" i="54"/>
  <c r="D59" i="54"/>
  <c r="G58" i="54"/>
  <c r="D58" i="54"/>
  <c r="G57" i="54"/>
  <c r="D57" i="54"/>
  <c r="G56" i="54"/>
  <c r="D56" i="54"/>
  <c r="G55" i="54"/>
  <c r="D55" i="54"/>
  <c r="G54" i="54"/>
  <c r="D54" i="54"/>
  <c r="G53" i="54"/>
  <c r="D53" i="54"/>
  <c r="G52" i="54"/>
  <c r="G51" i="54"/>
  <c r="D51" i="54"/>
  <c r="G50" i="54"/>
  <c r="D50" i="54"/>
  <c r="G49" i="54"/>
  <c r="D49" i="54"/>
  <c r="C37" i="54"/>
  <c r="B37" i="54"/>
  <c r="C36" i="54"/>
  <c r="C35" i="54"/>
  <c r="B35" i="54"/>
  <c r="E21" i="54"/>
  <c r="E20" i="54"/>
  <c r="G85" i="54" l="1"/>
  <c r="B39" i="54"/>
  <c r="B86" i="54"/>
  <c r="B12" i="54" s="1"/>
  <c r="B20" i="54" s="1"/>
  <c r="E86" i="54"/>
  <c r="B13" i="54" s="1"/>
  <c r="B21" i="54" s="1"/>
  <c r="F86" i="54"/>
  <c r="C13" i="54" s="1"/>
  <c r="C21" i="54" s="1"/>
  <c r="E14" i="31"/>
  <c r="D81" i="54"/>
  <c r="G81" i="54"/>
  <c r="B40" i="54"/>
  <c r="D36" i="54" s="1"/>
  <c r="D80" i="54"/>
  <c r="D84" i="54"/>
  <c r="G80" i="54"/>
  <c r="G84" i="54"/>
  <c r="C86" i="54"/>
  <c r="C12" i="54" s="1"/>
  <c r="D19" i="31" s="1"/>
  <c r="D82" i="54"/>
  <c r="C34" i="54"/>
  <c r="G86" i="54" l="1"/>
  <c r="D37" i="54"/>
  <c r="D39" i="54"/>
  <c r="D38" i="54"/>
  <c r="D35" i="54"/>
  <c r="C40" i="54"/>
  <c r="E34" i="54" s="1"/>
  <c r="D13" i="54"/>
  <c r="F13" i="54" s="1"/>
  <c r="C20" i="54"/>
  <c r="D20" i="54" s="1"/>
  <c r="D86" i="54"/>
  <c r="D34" i="54"/>
  <c r="D40" i="54" l="1"/>
  <c r="G13" i="54"/>
  <c r="F21" i="54"/>
  <c r="G21" i="54" s="1"/>
  <c r="D12" i="54"/>
  <c r="F12" i="54" s="1"/>
  <c r="D21" i="54"/>
  <c r="E39" i="54"/>
  <c r="E35" i="54"/>
  <c r="E36" i="54"/>
  <c r="E37" i="54"/>
  <c r="E38" i="54"/>
  <c r="G12" i="54" l="1"/>
  <c r="F20" i="54"/>
  <c r="G20" i="54" s="1"/>
  <c r="E40" i="54"/>
  <c r="G182" i="62" l="1"/>
  <c r="B98" i="56" l="1"/>
  <c r="A98" i="56"/>
  <c r="B97" i="56"/>
  <c r="A97" i="56"/>
  <c r="C96" i="56"/>
  <c r="B96" i="56"/>
  <c r="A96" i="56"/>
  <c r="C95" i="56"/>
  <c r="B95" i="56"/>
  <c r="A95" i="56"/>
  <c r="C94" i="56"/>
  <c r="B94" i="56"/>
  <c r="A94" i="56"/>
  <c r="G93" i="56"/>
  <c r="C93" i="56"/>
  <c r="B93" i="56"/>
  <c r="A93" i="56"/>
  <c r="C92" i="56"/>
  <c r="B92" i="56"/>
  <c r="A92" i="56"/>
  <c r="C91" i="56"/>
  <c r="B91" i="56"/>
  <c r="A91" i="56"/>
  <c r="C90" i="56"/>
  <c r="B90" i="56"/>
  <c r="A90" i="56"/>
  <c r="C89" i="56"/>
  <c r="B89" i="56"/>
  <c r="A89" i="56"/>
  <c r="C88" i="56"/>
  <c r="B88" i="56"/>
  <c r="A88" i="56"/>
  <c r="C87" i="56"/>
  <c r="B87" i="56"/>
  <c r="A87" i="56"/>
  <c r="C86" i="56"/>
  <c r="B86" i="56"/>
  <c r="A86" i="56"/>
  <c r="C85" i="56"/>
  <c r="B85" i="56"/>
  <c r="A85" i="56"/>
  <c r="C84" i="56"/>
  <c r="B84" i="56"/>
  <c r="A84" i="56"/>
  <c r="B83" i="56"/>
  <c r="A83" i="56"/>
  <c r="B82" i="56"/>
  <c r="A82" i="56"/>
  <c r="C81" i="56"/>
  <c r="B81" i="56"/>
  <c r="A81" i="56"/>
  <c r="C80" i="56"/>
  <c r="B80" i="56"/>
  <c r="A80" i="56"/>
  <c r="C79" i="56"/>
  <c r="B79" i="56"/>
  <c r="A79" i="56"/>
  <c r="B78" i="56"/>
  <c r="A78" i="56"/>
  <c r="B77" i="56"/>
  <c r="A77" i="56"/>
  <c r="B76" i="56"/>
  <c r="A76" i="56"/>
  <c r="J70" i="56"/>
  <c r="G98" i="56" s="1"/>
  <c r="G70" i="56"/>
  <c r="D98" i="56" s="1"/>
  <c r="J69" i="56"/>
  <c r="G97" i="56" s="1"/>
  <c r="G69" i="56"/>
  <c r="D97" i="56" s="1"/>
  <c r="J68" i="56"/>
  <c r="G96" i="56" s="1"/>
  <c r="G68" i="56"/>
  <c r="D96" i="56" s="1"/>
  <c r="J67" i="56"/>
  <c r="G95" i="56" s="1"/>
  <c r="G67" i="56"/>
  <c r="D95" i="56" s="1"/>
  <c r="J66" i="56"/>
  <c r="G94" i="56" s="1"/>
  <c r="G66" i="56"/>
  <c r="D94" i="56" s="1"/>
  <c r="J65" i="56"/>
  <c r="G65" i="56"/>
  <c r="D93" i="56" s="1"/>
  <c r="J64" i="56"/>
  <c r="G92" i="56" s="1"/>
  <c r="G64" i="56"/>
  <c r="D92" i="56" s="1"/>
  <c r="J63" i="56"/>
  <c r="G91" i="56" s="1"/>
  <c r="G63" i="56"/>
  <c r="D91" i="56" s="1"/>
  <c r="J62" i="56"/>
  <c r="G90" i="56" s="1"/>
  <c r="G62" i="56"/>
  <c r="D90" i="56" s="1"/>
  <c r="J61" i="56"/>
  <c r="G89" i="56" s="1"/>
  <c r="G61" i="56"/>
  <c r="D89" i="56" s="1"/>
  <c r="J60" i="56"/>
  <c r="G88" i="56" s="1"/>
  <c r="G60" i="56"/>
  <c r="D88" i="56" s="1"/>
  <c r="J59" i="56"/>
  <c r="G87" i="56" s="1"/>
  <c r="G59" i="56"/>
  <c r="D87" i="56" s="1"/>
  <c r="J58" i="56"/>
  <c r="G86" i="56" s="1"/>
  <c r="G58" i="56"/>
  <c r="D86" i="56" s="1"/>
  <c r="J57" i="56"/>
  <c r="G85" i="56" s="1"/>
  <c r="G57" i="56"/>
  <c r="D85" i="56" s="1"/>
  <c r="J56" i="56"/>
  <c r="G84" i="56" s="1"/>
  <c r="G56" i="56"/>
  <c r="D84" i="56" s="1"/>
  <c r="J55" i="56"/>
  <c r="G83" i="56" s="1"/>
  <c r="G55" i="56"/>
  <c r="D83" i="56" s="1"/>
  <c r="J54" i="56"/>
  <c r="G82" i="56" s="1"/>
  <c r="G54" i="56"/>
  <c r="D82" i="56" s="1"/>
  <c r="J53" i="56"/>
  <c r="G81" i="56" s="1"/>
  <c r="G53" i="56"/>
  <c r="D81" i="56" s="1"/>
  <c r="J52" i="56"/>
  <c r="G80" i="56" s="1"/>
  <c r="G52" i="56"/>
  <c r="D80" i="56" s="1"/>
  <c r="J51" i="56"/>
  <c r="G79" i="56" s="1"/>
  <c r="G51" i="56"/>
  <c r="D79" i="56" s="1"/>
  <c r="J50" i="56"/>
  <c r="G78" i="56" s="1"/>
  <c r="G50" i="56"/>
  <c r="D78" i="56" s="1"/>
  <c r="J49" i="56"/>
  <c r="G77" i="56" s="1"/>
  <c r="G49" i="56"/>
  <c r="D77" i="56" s="1"/>
  <c r="J48" i="56"/>
  <c r="G76" i="56" s="1"/>
  <c r="G48" i="56"/>
  <c r="D76" i="56" s="1"/>
  <c r="G36" i="56"/>
  <c r="F36" i="56"/>
  <c r="D36" i="56"/>
  <c r="C36" i="56"/>
  <c r="B36" i="56"/>
  <c r="G35" i="56"/>
  <c r="F35" i="56"/>
  <c r="D35" i="56"/>
  <c r="E35" i="56" s="1"/>
  <c r="C35" i="56"/>
  <c r="B35" i="56"/>
  <c r="H34" i="56"/>
  <c r="G34" i="56"/>
  <c r="F34" i="56"/>
  <c r="D34" i="56"/>
  <c r="E34" i="56" s="1"/>
  <c r="C34" i="56"/>
  <c r="B34" i="56"/>
  <c r="G33" i="56"/>
  <c r="H33" i="56" s="1"/>
  <c r="F33" i="56"/>
  <c r="D33" i="56"/>
  <c r="C33" i="56"/>
  <c r="B33" i="56"/>
  <c r="C13" i="56"/>
  <c r="B13" i="56"/>
  <c r="B21" i="56" s="1"/>
  <c r="C12" i="56"/>
  <c r="B12" i="56"/>
  <c r="B20" i="56" s="1"/>
  <c r="C20" i="56" l="1"/>
  <c r="D20" i="56" s="1"/>
  <c r="F12" i="56"/>
  <c r="H36" i="56"/>
  <c r="D13" i="56" s="1"/>
  <c r="C21" i="56"/>
  <c r="D21" i="56" s="1"/>
  <c r="F13" i="56"/>
  <c r="E36" i="56"/>
  <c r="D12" i="56" s="1"/>
  <c r="E33" i="56"/>
  <c r="H35" i="56"/>
  <c r="E79" i="50"/>
  <c r="F21" i="56" l="1"/>
  <c r="G21" i="56" s="1"/>
  <c r="G13" i="56"/>
  <c r="F20" i="56"/>
  <c r="G20" i="56" s="1"/>
  <c r="G12" i="56"/>
  <c r="D20" i="50"/>
  <c r="D148" i="48" l="1"/>
  <c r="C148" i="48"/>
  <c r="D142" i="48"/>
  <c r="C142" i="48"/>
  <c r="B128" i="48"/>
  <c r="B117" i="48"/>
  <c r="B84" i="48"/>
  <c r="B73" i="48"/>
  <c r="D172" i="48" l="1"/>
  <c r="D149" i="48"/>
  <c r="B148" i="48"/>
  <c r="C149" i="48"/>
  <c r="B142" i="48"/>
  <c r="B149" i="48" s="1"/>
  <c r="D128" i="48"/>
  <c r="C128" i="48"/>
  <c r="D117" i="48"/>
  <c r="C117" i="48"/>
  <c r="D106" i="48"/>
  <c r="C106" i="48"/>
  <c r="B106" i="48"/>
  <c r="D95" i="48"/>
  <c r="C95" i="48"/>
  <c r="B95" i="48"/>
  <c r="D84" i="48"/>
  <c r="C84" i="48"/>
  <c r="D73" i="48"/>
  <c r="C73" i="48"/>
  <c r="D58" i="48"/>
  <c r="D57" i="48"/>
  <c r="D56" i="48"/>
  <c r="D46" i="48"/>
  <c r="D45" i="48"/>
  <c r="D44" i="48"/>
  <c r="G24" i="48"/>
  <c r="G23" i="48"/>
  <c r="D23" i="48"/>
  <c r="G13" i="48"/>
  <c r="D13" i="48"/>
  <c r="G12" i="48"/>
  <c r="D12" i="48"/>
  <c r="D24" i="48" l="1"/>
  <c r="C36" i="63"/>
  <c r="C35" i="63"/>
  <c r="B26" i="63"/>
  <c r="C24" i="63" s="1"/>
  <c r="C377" i="57"/>
  <c r="C376" i="57"/>
  <c r="C375" i="57"/>
  <c r="C374" i="57"/>
  <c r="C373" i="57"/>
  <c r="C372" i="57"/>
  <c r="C362" i="57"/>
  <c r="C361" i="57"/>
  <c r="C360" i="57"/>
  <c r="C359" i="57"/>
  <c r="C358" i="57"/>
  <c r="C357" i="57"/>
  <c r="C356" i="57"/>
  <c r="C355" i="57"/>
  <c r="E345" i="57"/>
  <c r="C345" i="57"/>
  <c r="E344" i="57"/>
  <c r="C344" i="57"/>
  <c r="E343" i="57"/>
  <c r="C343" i="57"/>
  <c r="E333" i="57"/>
  <c r="C333" i="57"/>
  <c r="E332" i="57"/>
  <c r="C332" i="57"/>
  <c r="E331" i="57"/>
  <c r="C331" i="57"/>
  <c r="E330" i="57"/>
  <c r="C330" i="57"/>
  <c r="E329" i="57"/>
  <c r="C329" i="57"/>
  <c r="C320" i="57"/>
  <c r="C319" i="57"/>
  <c r="C318" i="57"/>
  <c r="C306" i="57"/>
  <c r="C305" i="57"/>
  <c r="C304" i="57"/>
  <c r="C303" i="57"/>
  <c r="C302" i="57"/>
  <c r="C301" i="57"/>
  <c r="C300" i="57"/>
  <c r="C298" i="57"/>
  <c r="C288" i="57"/>
  <c r="C287" i="57"/>
  <c r="C286" i="57"/>
  <c r="C285" i="57"/>
  <c r="G276" i="57"/>
  <c r="G275" i="57"/>
  <c r="G274" i="57"/>
  <c r="G273" i="57"/>
  <c r="C273" i="57"/>
  <c r="G272" i="57"/>
  <c r="C272" i="57"/>
  <c r="G271" i="57"/>
  <c r="C271" i="57"/>
  <c r="O106" i="57"/>
  <c r="N106" i="57"/>
  <c r="O105" i="57"/>
  <c r="N105" i="57"/>
  <c r="O104" i="57"/>
  <c r="N104" i="57"/>
  <c r="O103" i="57"/>
  <c r="N103" i="57"/>
  <c r="O102" i="57"/>
  <c r="N102" i="57"/>
  <c r="O101" i="57"/>
  <c r="N101" i="57"/>
  <c r="O100" i="57"/>
  <c r="N100" i="57"/>
  <c r="O99" i="57"/>
  <c r="N99" i="57"/>
  <c r="O98" i="57"/>
  <c r="N98" i="57"/>
  <c r="O97" i="57"/>
  <c r="N97" i="57"/>
  <c r="O96" i="57"/>
  <c r="N96" i="57"/>
  <c r="O95" i="57"/>
  <c r="N95" i="57"/>
  <c r="Q30" i="57"/>
  <c r="P30" i="57"/>
  <c r="O30" i="57"/>
  <c r="N30" i="57"/>
  <c r="H30" i="57"/>
  <c r="P12" i="57"/>
  <c r="O12" i="57"/>
  <c r="N12" i="57"/>
  <c r="M12" i="57"/>
  <c r="C25" i="63" l="1"/>
  <c r="A49" i="51" l="1"/>
  <c r="B49" i="51"/>
  <c r="A50" i="51"/>
  <c r="B50" i="51"/>
  <c r="A51" i="51"/>
  <c r="B51" i="51"/>
  <c r="A54" i="51"/>
  <c r="B54" i="51"/>
  <c r="B48" i="51"/>
  <c r="A48" i="51"/>
  <c r="D21" i="51"/>
  <c r="D20" i="51"/>
  <c r="G13" i="51"/>
  <c r="G12" i="51"/>
  <c r="D13" i="51"/>
  <c r="D12" i="51"/>
  <c r="D27" i="51"/>
  <c r="H35" i="51"/>
  <c r="D49" i="51" s="1"/>
  <c r="H36" i="51"/>
  <c r="D50" i="51" s="1"/>
  <c r="H37" i="51"/>
  <c r="D51" i="51" s="1"/>
  <c r="H40" i="51"/>
  <c r="D54" i="51" s="1"/>
  <c r="H34" i="51"/>
  <c r="D48" i="51" s="1"/>
  <c r="E35" i="51"/>
  <c r="C49" i="51" s="1"/>
  <c r="E36" i="51"/>
  <c r="C50" i="51" s="1"/>
  <c r="E37" i="51"/>
  <c r="C51" i="51" s="1"/>
  <c r="E40" i="51"/>
  <c r="C54" i="51" s="1"/>
  <c r="E34" i="51"/>
  <c r="C48" i="51" s="1"/>
  <c r="F108" i="62"/>
  <c r="F109" i="62"/>
  <c r="F110" i="62"/>
  <c r="F111" i="62"/>
  <c r="F112" i="62"/>
  <c r="F113" i="62"/>
  <c r="F114" i="62"/>
  <c r="F115" i="62"/>
  <c r="F116" i="62"/>
  <c r="F117" i="62"/>
  <c r="F118" i="62"/>
  <c r="F119" i="62"/>
  <c r="F107" i="62"/>
  <c r="D108" i="62"/>
  <c r="D109" i="62"/>
  <c r="D110" i="62"/>
  <c r="D111" i="62"/>
  <c r="D112" i="62"/>
  <c r="D113" i="62"/>
  <c r="D114" i="62"/>
  <c r="D115" i="62"/>
  <c r="D116" i="62"/>
  <c r="D117" i="62"/>
  <c r="D118" i="62"/>
  <c r="D119" i="62"/>
  <c r="D107" i="62"/>
  <c r="A108" i="62"/>
  <c r="B108" i="62"/>
  <c r="A109" i="62"/>
  <c r="B109" i="62"/>
  <c r="A110" i="62"/>
  <c r="B110" i="62"/>
  <c r="A111" i="62"/>
  <c r="B111" i="62"/>
  <c r="A112" i="62"/>
  <c r="B112" i="62"/>
  <c r="A113" i="62"/>
  <c r="B113" i="62"/>
  <c r="A114" i="62"/>
  <c r="B114" i="62"/>
  <c r="A115" i="62"/>
  <c r="B115" i="62"/>
  <c r="A116" i="62"/>
  <c r="B116" i="62"/>
  <c r="A117" i="62"/>
  <c r="B117" i="62"/>
  <c r="A118" i="62"/>
  <c r="B118" i="62"/>
  <c r="A119" i="62"/>
  <c r="B119" i="62"/>
  <c r="H89" i="62"/>
  <c r="E108" i="62" s="1"/>
  <c r="H90" i="62"/>
  <c r="E109" i="62" s="1"/>
  <c r="H91" i="62"/>
  <c r="E110" i="62" s="1"/>
  <c r="H92" i="62"/>
  <c r="E111" i="62" s="1"/>
  <c r="H93" i="62"/>
  <c r="E112" i="62" s="1"/>
  <c r="H94" i="62"/>
  <c r="E113" i="62" s="1"/>
  <c r="H95" i="62"/>
  <c r="E114" i="62" s="1"/>
  <c r="H96" i="62"/>
  <c r="E115" i="62" s="1"/>
  <c r="H97" i="62"/>
  <c r="E116" i="62" s="1"/>
  <c r="H98" i="62"/>
  <c r="E117" i="62" s="1"/>
  <c r="H99" i="62"/>
  <c r="E118" i="62" s="1"/>
  <c r="H100" i="62"/>
  <c r="E119" i="62" s="1"/>
  <c r="E89" i="62"/>
  <c r="C108" i="62" s="1"/>
  <c r="E90" i="62"/>
  <c r="C109" i="62" s="1"/>
  <c r="E91" i="62"/>
  <c r="C110" i="62" s="1"/>
  <c r="E92" i="62"/>
  <c r="C111" i="62" s="1"/>
  <c r="E93" i="62"/>
  <c r="C112" i="62" s="1"/>
  <c r="E94" i="62"/>
  <c r="C113" i="62" s="1"/>
  <c r="E95" i="62"/>
  <c r="C114" i="62" s="1"/>
  <c r="E96" i="62"/>
  <c r="C115" i="62" s="1"/>
  <c r="E97" i="62"/>
  <c r="C116" i="62" s="1"/>
  <c r="E98" i="62"/>
  <c r="C117" i="62" s="1"/>
  <c r="E99" i="62"/>
  <c r="C118" i="62" s="1"/>
  <c r="E100" i="62"/>
  <c r="C119" i="62" s="1"/>
  <c r="H85" i="52" l="1"/>
  <c r="H83" i="52"/>
  <c r="B20" i="60" l="1"/>
  <c r="B21" i="59"/>
  <c r="F51" i="60" l="1"/>
  <c r="F50" i="59"/>
  <c r="C13" i="59" s="1"/>
  <c r="C53" i="59"/>
  <c r="D53" i="59"/>
  <c r="B53" i="59"/>
  <c r="C53" i="31" l="1"/>
  <c r="F21" i="65" l="1"/>
  <c r="F20" i="65"/>
  <c r="F292" i="31"/>
  <c r="I292" i="31" s="1"/>
  <c r="F293" i="31"/>
  <c r="I293" i="31" s="1"/>
  <c r="F294" i="31"/>
  <c r="I294" i="31" s="1"/>
  <c r="F295" i="31"/>
  <c r="I295" i="31" s="1"/>
  <c r="F296" i="31"/>
  <c r="I296" i="31" s="1"/>
  <c r="F297" i="31"/>
  <c r="I297" i="31" s="1"/>
  <c r="F298" i="31"/>
  <c r="I298" i="31" s="1"/>
  <c r="F299" i="31"/>
  <c r="I299" i="31"/>
  <c r="F300" i="31"/>
  <c r="I300" i="31" s="1"/>
  <c r="F301" i="31"/>
  <c r="I301" i="31" s="1"/>
  <c r="F302" i="31"/>
  <c r="I302" i="31"/>
  <c r="F303" i="31"/>
  <c r="I303" i="31" s="1"/>
  <c r="F304" i="31"/>
  <c r="I304" i="31" s="1"/>
  <c r="F305" i="31"/>
  <c r="I305" i="31"/>
  <c r="F291" i="31"/>
  <c r="G306" i="31"/>
  <c r="H306" i="31"/>
  <c r="F50" i="60"/>
  <c r="C13" i="60" s="1"/>
  <c r="F51" i="59"/>
  <c r="F52" i="59"/>
  <c r="C44" i="62"/>
  <c r="F14" i="31"/>
  <c r="H14" i="31" s="1"/>
  <c r="F15" i="31"/>
  <c r="J284" i="31"/>
  <c r="G94" i="31"/>
  <c r="D94" i="31"/>
  <c r="G68" i="31"/>
  <c r="D68" i="31"/>
  <c r="E68" i="31" s="1"/>
  <c r="O40" i="31"/>
  <c r="O39" i="31"/>
  <c r="M39" i="31"/>
  <c r="O14" i="31"/>
  <c r="M28" i="31"/>
  <c r="M14" i="31"/>
  <c r="F103" i="31"/>
  <c r="C104" i="31"/>
  <c r="F53" i="59"/>
  <c r="C22" i="59" s="1"/>
  <c r="F52" i="60"/>
  <c r="F41" i="59"/>
  <c r="E42" i="59"/>
  <c r="F42" i="59" s="1"/>
  <c r="E13" i="59"/>
  <c r="E22" i="59" s="1"/>
  <c r="F104" i="31" s="1"/>
  <c r="E12" i="59"/>
  <c r="E21" i="59" s="1"/>
  <c r="F41" i="60"/>
  <c r="E42" i="60"/>
  <c r="F42" i="60" s="1"/>
  <c r="G37" i="31"/>
  <c r="G38" i="31"/>
  <c r="D28" i="52"/>
  <c r="E116" i="31" s="1"/>
  <c r="G43" i="31"/>
  <c r="G45" i="31"/>
  <c r="F45" i="31"/>
  <c r="C23" i="61"/>
  <c r="C13" i="61" s="1"/>
  <c r="D13" i="61" s="1"/>
  <c r="E53" i="31" s="1"/>
  <c r="G12" i="31"/>
  <c r="F12" i="31"/>
  <c r="F62" i="31" s="1"/>
  <c r="E12" i="62"/>
  <c r="G12" i="62" s="1"/>
  <c r="H64" i="31"/>
  <c r="G20" i="31"/>
  <c r="G71" i="31" s="1"/>
  <c r="F37" i="31"/>
  <c r="F88" i="31" s="1"/>
  <c r="E13" i="62"/>
  <c r="G13" i="62" s="1"/>
  <c r="F90" i="31"/>
  <c r="H90" i="31" s="1"/>
  <c r="F40" i="31"/>
  <c r="E13" i="52"/>
  <c r="E21" i="52" s="1"/>
  <c r="F41" i="31"/>
  <c r="F94" i="31"/>
  <c r="F43" i="31"/>
  <c r="F95" i="31" s="1"/>
  <c r="F44" i="31"/>
  <c r="F96" i="31" s="1"/>
  <c r="F47" i="31"/>
  <c r="E13" i="60"/>
  <c r="F51" i="31" s="1"/>
  <c r="F53" i="31"/>
  <c r="F105" i="31" s="1"/>
  <c r="D38" i="31"/>
  <c r="M40" i="31"/>
  <c r="D41" i="31"/>
  <c r="D45" i="31"/>
  <c r="C38" i="31"/>
  <c r="C41" i="31"/>
  <c r="C92" i="31" s="1"/>
  <c r="C94" i="31"/>
  <c r="C43" i="31"/>
  <c r="C95" i="31" s="1"/>
  <c r="C45" i="31"/>
  <c r="C97" i="31" s="1"/>
  <c r="C47" i="31"/>
  <c r="C99" i="31" s="1"/>
  <c r="C98" i="31" s="1"/>
  <c r="C51" i="31"/>
  <c r="C52" i="31"/>
  <c r="B23" i="61"/>
  <c r="F13" i="31"/>
  <c r="F63" i="31" s="1"/>
  <c r="E12" i="52"/>
  <c r="F16" i="31" s="1"/>
  <c r="F68" i="31"/>
  <c r="F18" i="31"/>
  <c r="F69" i="31" s="1"/>
  <c r="F20" i="31"/>
  <c r="F71" i="31" s="1"/>
  <c r="F22" i="31"/>
  <c r="F73" i="31" s="1"/>
  <c r="E12" i="60"/>
  <c r="F26" i="31" s="1"/>
  <c r="F77" i="31" s="1"/>
  <c r="D13" i="31"/>
  <c r="C13" i="31"/>
  <c r="E64" i="31"/>
  <c r="D15" i="31"/>
  <c r="D16" i="31"/>
  <c r="D66" i="31" s="1"/>
  <c r="D20" i="31"/>
  <c r="D22" i="31"/>
  <c r="M22" i="31" s="1"/>
  <c r="C15" i="31"/>
  <c r="C16" i="31"/>
  <c r="C66" i="31" s="1"/>
  <c r="C20" i="31"/>
  <c r="C71" i="31" s="1"/>
  <c r="C22" i="31"/>
  <c r="C73" i="31" s="1"/>
  <c r="C72" i="31" s="1"/>
  <c r="C26" i="31"/>
  <c r="C77" i="31" s="1"/>
  <c r="C27" i="31"/>
  <c r="C78" i="31" s="1"/>
  <c r="F39" i="31"/>
  <c r="H39" i="31" s="1"/>
  <c r="D43" i="59"/>
  <c r="C43" i="59"/>
  <c r="G55" i="52"/>
  <c r="H53" i="52" s="1"/>
  <c r="J52" i="52"/>
  <c r="J51" i="52"/>
  <c r="J50" i="52"/>
  <c r="I55" i="52"/>
  <c r="E55" i="52"/>
  <c r="C55" i="52"/>
  <c r="D54" i="52" s="1"/>
  <c r="F50" i="52"/>
  <c r="F51" i="52"/>
  <c r="F52" i="52"/>
  <c r="B55" i="52"/>
  <c r="H86" i="52"/>
  <c r="G86" i="52"/>
  <c r="D87" i="52"/>
  <c r="J81" i="52" s="1"/>
  <c r="E87" i="52"/>
  <c r="G87" i="52" s="1"/>
  <c r="C87" i="52"/>
  <c r="F87" i="52"/>
  <c r="H77" i="52"/>
  <c r="H78" i="52"/>
  <c r="H79" i="52"/>
  <c r="H80" i="52"/>
  <c r="H81" i="52"/>
  <c r="H82" i="52"/>
  <c r="H76" i="52"/>
  <c r="G77" i="52"/>
  <c r="G78" i="52"/>
  <c r="G79" i="52"/>
  <c r="G80" i="52"/>
  <c r="G81" i="52"/>
  <c r="G82" i="52"/>
  <c r="G83" i="52"/>
  <c r="G84" i="52"/>
  <c r="G85" i="52"/>
  <c r="G76" i="52"/>
  <c r="D39" i="52"/>
  <c r="E38" i="52" s="1"/>
  <c r="B39" i="52"/>
  <c r="C39" i="52" s="1"/>
  <c r="J91" i="50"/>
  <c r="D92" i="50"/>
  <c r="F91" i="50"/>
  <c r="I92" i="50"/>
  <c r="H92" i="50"/>
  <c r="E92" i="50"/>
  <c r="G85" i="50" s="1"/>
  <c r="C92" i="50"/>
  <c r="J90" i="50"/>
  <c r="J89" i="50"/>
  <c r="J88" i="50"/>
  <c r="J87" i="50"/>
  <c r="J86" i="50"/>
  <c r="J85" i="50"/>
  <c r="F86" i="50"/>
  <c r="F87" i="50"/>
  <c r="F88" i="50"/>
  <c r="F89" i="50"/>
  <c r="F90" i="50"/>
  <c r="F85" i="50"/>
  <c r="H71" i="50"/>
  <c r="H72" i="50"/>
  <c r="H73" i="50"/>
  <c r="H75" i="50"/>
  <c r="H76" i="50"/>
  <c r="H77" i="50"/>
  <c r="H78" i="50"/>
  <c r="H70" i="50"/>
  <c r="G71" i="50"/>
  <c r="G72" i="50"/>
  <c r="G73" i="50"/>
  <c r="G74" i="50"/>
  <c r="G75" i="50"/>
  <c r="G76" i="50"/>
  <c r="G77" i="50"/>
  <c r="G78" i="50"/>
  <c r="G70" i="50"/>
  <c r="D79" i="50"/>
  <c r="J74" i="50" s="1"/>
  <c r="O77" i="50"/>
  <c r="C79" i="50"/>
  <c r="I77" i="50" s="1"/>
  <c r="F79" i="50"/>
  <c r="P77" i="50" s="1"/>
  <c r="H39" i="50"/>
  <c r="C13" i="50" s="1"/>
  <c r="D37" i="31" s="1"/>
  <c r="F39" i="50"/>
  <c r="E39" i="50"/>
  <c r="C12" i="50" s="1"/>
  <c r="C39" i="50"/>
  <c r="B39" i="50"/>
  <c r="G21" i="50"/>
  <c r="D21" i="50"/>
  <c r="G20" i="50"/>
  <c r="G13" i="50"/>
  <c r="G12" i="50"/>
  <c r="D22" i="61"/>
  <c r="D21" i="61"/>
  <c r="D21" i="65"/>
  <c r="D20" i="65"/>
  <c r="H88" i="62"/>
  <c r="E107" i="62" s="1"/>
  <c r="E88" i="62"/>
  <c r="C107" i="62" s="1"/>
  <c r="B107" i="62"/>
  <c r="A107" i="62"/>
  <c r="C81" i="62"/>
  <c r="D81" i="62" s="1"/>
  <c r="B81" i="62"/>
  <c r="C70" i="62"/>
  <c r="D70" i="62" s="1"/>
  <c r="B70" i="62"/>
  <c r="E58" i="62"/>
  <c r="D58" i="62"/>
  <c r="C58" i="62"/>
  <c r="B58" i="62"/>
  <c r="F44" i="62"/>
  <c r="B44" i="62"/>
  <c r="D22" i="62"/>
  <c r="D21" i="62"/>
  <c r="D13" i="62"/>
  <c r="D12" i="62"/>
  <c r="G21" i="51"/>
  <c r="G20" i="51"/>
  <c r="K9" i="47"/>
  <c r="D21" i="52"/>
  <c r="D20" i="52"/>
  <c r="E12" i="65"/>
  <c r="E20" i="65" s="1"/>
  <c r="A1" i="65"/>
  <c r="A1" i="64"/>
  <c r="B113" i="31"/>
  <c r="C113" i="31"/>
  <c r="D113" i="31"/>
  <c r="E113" i="31"/>
  <c r="L41" i="64"/>
  <c r="U42" i="64"/>
  <c r="U39" i="64"/>
  <c r="U46" i="64"/>
  <c r="L38" i="64"/>
  <c r="L46" i="64"/>
  <c r="U35" i="64"/>
  <c r="L12" i="64"/>
  <c r="L17" i="64"/>
  <c r="L19" i="64"/>
  <c r="L22" i="64"/>
  <c r="L11" i="64"/>
  <c r="L27" i="64" s="1"/>
  <c r="L15" i="64"/>
  <c r="L20" i="64"/>
  <c r="L21" i="64"/>
  <c r="L18" i="64"/>
  <c r="L14" i="64"/>
  <c r="L13" i="64"/>
  <c r="L16" i="64"/>
  <c r="L44" i="64"/>
  <c r="L45" i="64"/>
  <c r="L37" i="64"/>
  <c r="L36" i="64"/>
  <c r="L34" i="64"/>
  <c r="L35" i="64"/>
  <c r="L39" i="64"/>
  <c r="L40" i="64"/>
  <c r="L47" i="64" s="1"/>
  <c r="L42" i="64"/>
  <c r="L43" i="64"/>
  <c r="U43" i="64"/>
  <c r="U45" i="64"/>
  <c r="U38" i="64"/>
  <c r="U44" i="64"/>
  <c r="U41" i="64"/>
  <c r="U34" i="64"/>
  <c r="U40" i="64"/>
  <c r="U36" i="64"/>
  <c r="U37" i="64"/>
  <c r="U22" i="64"/>
  <c r="U17" i="64"/>
  <c r="U14" i="64"/>
  <c r="U21" i="64"/>
  <c r="U13" i="64"/>
  <c r="U11" i="64"/>
  <c r="U20" i="64"/>
  <c r="U19" i="64"/>
  <c r="U18" i="64"/>
  <c r="U16" i="64"/>
  <c r="U15" i="64"/>
  <c r="U12" i="64"/>
  <c r="F42" i="61"/>
  <c r="C120" i="31"/>
  <c r="E120" i="31"/>
  <c r="B120" i="31"/>
  <c r="A1" i="61"/>
  <c r="A1" i="60"/>
  <c r="A1" i="59"/>
  <c r="A1" i="52"/>
  <c r="A1" i="51"/>
  <c r="A1" i="50"/>
  <c r="A1" i="62"/>
  <c r="D13" i="52"/>
  <c r="D12" i="52"/>
  <c r="E14" i="47"/>
  <c r="E24" i="47"/>
  <c r="K14" i="47"/>
  <c r="K24" i="47" s="1"/>
  <c r="E47" i="31"/>
  <c r="C112" i="31"/>
  <c r="D112" i="31"/>
  <c r="E112" i="31"/>
  <c r="E114" i="31"/>
  <c r="C116" i="31"/>
  <c r="D116" i="31"/>
  <c r="E119" i="31"/>
  <c r="C118" i="31"/>
  <c r="D118" i="31"/>
  <c r="E118" i="31"/>
  <c r="B118" i="31"/>
  <c r="B116" i="31"/>
  <c r="B114" i="31"/>
  <c r="B112" i="31"/>
  <c r="A1" i="31"/>
  <c r="A2" i="8"/>
  <c r="C37" i="52"/>
  <c r="C18" i="31"/>
  <c r="C69" i="31" s="1"/>
  <c r="P78" i="50"/>
  <c r="O75" i="50"/>
  <c r="I77" i="52"/>
  <c r="E43" i="31"/>
  <c r="I79" i="52"/>
  <c r="D36" i="50"/>
  <c r="D38" i="50"/>
  <c r="D37" i="50"/>
  <c r="J75" i="50"/>
  <c r="I87" i="52"/>
  <c r="D47" i="31"/>
  <c r="D46" i="31" s="1"/>
  <c r="I78" i="52"/>
  <c r="I76" i="52"/>
  <c r="I86" i="52"/>
  <c r="D43" i="31"/>
  <c r="F19" i="31"/>
  <c r="F70" i="31" s="1"/>
  <c r="O20" i="31"/>
  <c r="I84" i="52"/>
  <c r="I81" i="52"/>
  <c r="I82" i="52"/>
  <c r="I83" i="52"/>
  <c r="I80" i="52"/>
  <c r="I85" i="52"/>
  <c r="G15" i="31"/>
  <c r="G19" i="31"/>
  <c r="C19" i="31"/>
  <c r="C44" i="31"/>
  <c r="C96" i="31" s="1"/>
  <c r="G47" i="31"/>
  <c r="G46" i="31" s="1"/>
  <c r="E44" i="31"/>
  <c r="D44" i="31"/>
  <c r="E90" i="31"/>
  <c r="D18" i="31"/>
  <c r="G18" i="31"/>
  <c r="G69" i="31" s="1"/>
  <c r="G44" i="31"/>
  <c r="G13" i="31"/>
  <c r="C103" i="31"/>
  <c r="G22" i="31"/>
  <c r="G21" i="31" s="1"/>
  <c r="C105" i="31"/>
  <c r="C46" i="31" l="1"/>
  <c r="F23" i="61"/>
  <c r="G23" i="61" s="1"/>
  <c r="D23" i="61"/>
  <c r="G39" i="50"/>
  <c r="B13" i="50"/>
  <c r="D12" i="31"/>
  <c r="D34" i="50"/>
  <c r="B12" i="50"/>
  <c r="C12" i="31" s="1"/>
  <c r="F65" i="31"/>
  <c r="G12" i="65"/>
  <c r="G65" i="31"/>
  <c r="C65" i="31"/>
  <c r="F91" i="31"/>
  <c r="C89" i="31"/>
  <c r="D62" i="31"/>
  <c r="C62" i="31"/>
  <c r="C63" i="31"/>
  <c r="D63" i="31"/>
  <c r="H44" i="31"/>
  <c r="H68" i="31"/>
  <c r="M47" i="31"/>
  <c r="D73" i="31"/>
  <c r="E73" i="31" s="1"/>
  <c r="D99" i="31"/>
  <c r="C17" i="66" s="1"/>
  <c r="E22" i="31"/>
  <c r="G73" i="31"/>
  <c r="H73" i="31" s="1"/>
  <c r="H40" i="31"/>
  <c r="O22" i="31"/>
  <c r="D21" i="31"/>
  <c r="F27" i="31"/>
  <c r="F78" i="31" s="1"/>
  <c r="M43" i="31"/>
  <c r="D95" i="31"/>
  <c r="E95" i="31" s="1"/>
  <c r="M18" i="31"/>
  <c r="D69" i="31"/>
  <c r="E69" i="31" s="1"/>
  <c r="G20" i="65"/>
  <c r="O38" i="31"/>
  <c r="G89" i="31"/>
  <c r="H94" i="31"/>
  <c r="F306" i="31"/>
  <c r="I306" i="31" s="1"/>
  <c r="C21" i="31"/>
  <c r="O15" i="31"/>
  <c r="H52" i="52"/>
  <c r="M20" i="31"/>
  <c r="D71" i="31"/>
  <c r="E71" i="31" s="1"/>
  <c r="O12" i="31"/>
  <c r="G62" i="31"/>
  <c r="H62" i="31" s="1"/>
  <c r="O37" i="31"/>
  <c r="G88" i="31"/>
  <c r="H88" i="31" s="1"/>
  <c r="O13" i="31"/>
  <c r="G63" i="31"/>
  <c r="H63" i="31" s="1"/>
  <c r="M37" i="31"/>
  <c r="D88" i="31"/>
  <c r="M38" i="31"/>
  <c r="D89" i="31"/>
  <c r="M45" i="31"/>
  <c r="D97" i="31"/>
  <c r="E97" i="31" s="1"/>
  <c r="E46" i="31"/>
  <c r="H51" i="52"/>
  <c r="M41" i="31"/>
  <c r="D92" i="31"/>
  <c r="E92" i="31" s="1"/>
  <c r="H45" i="31"/>
  <c r="G97" i="31"/>
  <c r="H15" i="31"/>
  <c r="M15" i="31"/>
  <c r="D65" i="31"/>
  <c r="H19" i="31"/>
  <c r="G70" i="31"/>
  <c r="M44" i="31"/>
  <c r="D96" i="31"/>
  <c r="O44" i="31"/>
  <c r="G96" i="31"/>
  <c r="E19" i="31"/>
  <c r="C70" i="31"/>
  <c r="M19" i="31"/>
  <c r="D70" i="31"/>
  <c r="O43" i="31"/>
  <c r="G95" i="31"/>
  <c r="H95" i="31" s="1"/>
  <c r="E38" i="31"/>
  <c r="E22" i="62"/>
  <c r="G22" i="62" s="1"/>
  <c r="F38" i="31"/>
  <c r="F89" i="31" s="1"/>
  <c r="H89" i="31" s="1"/>
  <c r="H13" i="31"/>
  <c r="M13" i="31"/>
  <c r="E21" i="62"/>
  <c r="G21" i="62" s="1"/>
  <c r="I72" i="50"/>
  <c r="I78" i="50"/>
  <c r="D35" i="50"/>
  <c r="J92" i="50"/>
  <c r="H37" i="31"/>
  <c r="J76" i="50"/>
  <c r="P76" i="50"/>
  <c r="H12" i="31"/>
  <c r="P70" i="50"/>
  <c r="O71" i="50"/>
  <c r="G79" i="50"/>
  <c r="O72" i="50"/>
  <c r="O78" i="50"/>
  <c r="O74" i="50"/>
  <c r="G38" i="50"/>
  <c r="G35" i="50"/>
  <c r="G36" i="50"/>
  <c r="G37" i="50"/>
  <c r="G34" i="50"/>
  <c r="C11" i="31"/>
  <c r="H20" i="31"/>
  <c r="F17" i="31"/>
  <c r="O18" i="31"/>
  <c r="H18" i="31"/>
  <c r="H69" i="31"/>
  <c r="D42" i="31"/>
  <c r="C17" i="31"/>
  <c r="H43" i="31"/>
  <c r="G17" i="31"/>
  <c r="F42" i="31"/>
  <c r="O47" i="31"/>
  <c r="G99" i="31"/>
  <c r="B17" i="66"/>
  <c r="E99" i="31"/>
  <c r="E20" i="31"/>
  <c r="E45" i="31"/>
  <c r="I71" i="50"/>
  <c r="I74" i="50"/>
  <c r="D11" i="31"/>
  <c r="I73" i="50"/>
  <c r="O76" i="50"/>
  <c r="O73" i="50"/>
  <c r="P73" i="50"/>
  <c r="K89" i="50"/>
  <c r="K90" i="50"/>
  <c r="K91" i="50"/>
  <c r="K86" i="50"/>
  <c r="K85" i="50"/>
  <c r="I70" i="50"/>
  <c r="P72" i="50"/>
  <c r="I75" i="50"/>
  <c r="K88" i="50"/>
  <c r="P75" i="50"/>
  <c r="I76" i="50"/>
  <c r="I79" i="50"/>
  <c r="K87" i="50"/>
  <c r="P74" i="50"/>
  <c r="P71" i="50"/>
  <c r="E13" i="31"/>
  <c r="O70" i="50"/>
  <c r="J73" i="50"/>
  <c r="F55" i="52"/>
  <c r="C38" i="52"/>
  <c r="C34" i="52"/>
  <c r="D52" i="52"/>
  <c r="D51" i="52"/>
  <c r="D49" i="52"/>
  <c r="C35" i="52"/>
  <c r="D50" i="52"/>
  <c r="J78" i="52"/>
  <c r="D53" i="52"/>
  <c r="F11" i="31"/>
  <c r="F66" i="31"/>
  <c r="F61" i="31" s="1"/>
  <c r="F92" i="31"/>
  <c r="F21" i="52"/>
  <c r="G21" i="52" s="1"/>
  <c r="F20" i="52"/>
  <c r="F13" i="52"/>
  <c r="H49" i="52"/>
  <c r="H54" i="52"/>
  <c r="E16" i="31"/>
  <c r="E66" i="31"/>
  <c r="J55" i="52"/>
  <c r="E20" i="52"/>
  <c r="G20" i="52" s="1"/>
  <c r="H50" i="52"/>
  <c r="D36" i="31"/>
  <c r="E41" i="31"/>
  <c r="F72" i="31"/>
  <c r="E7" i="66"/>
  <c r="H91" i="31"/>
  <c r="E13" i="65"/>
  <c r="E6" i="66"/>
  <c r="H71" i="31"/>
  <c r="F67" i="31"/>
  <c r="C93" i="31"/>
  <c r="B16" i="66"/>
  <c r="F99" i="31"/>
  <c r="F46" i="31"/>
  <c r="H47" i="31"/>
  <c r="H46" i="31" s="1"/>
  <c r="D39" i="50"/>
  <c r="M16" i="31"/>
  <c r="F21" i="31"/>
  <c r="H21" i="31" s="1"/>
  <c r="J87" i="52"/>
  <c r="F97" i="31"/>
  <c r="F93" i="31" s="1"/>
  <c r="C42" i="31"/>
  <c r="D98" i="31"/>
  <c r="E98" i="31" s="1"/>
  <c r="E18" i="31"/>
  <c r="J86" i="52"/>
  <c r="J76" i="52"/>
  <c r="J79" i="50"/>
  <c r="G42" i="31"/>
  <c r="J72" i="50"/>
  <c r="J79" i="52"/>
  <c r="J83" i="52"/>
  <c r="G91" i="50"/>
  <c r="E36" i="52"/>
  <c r="J78" i="50"/>
  <c r="J80" i="52"/>
  <c r="J85" i="52"/>
  <c r="D17" i="31"/>
  <c r="J82" i="52"/>
  <c r="G90" i="50"/>
  <c r="H87" i="52"/>
  <c r="I291" i="31"/>
  <c r="O45" i="31"/>
  <c r="E94" i="31"/>
  <c r="G89" i="50"/>
  <c r="E35" i="52"/>
  <c r="J84" i="52"/>
  <c r="G88" i="50"/>
  <c r="H22" i="31"/>
  <c r="O19" i="31"/>
  <c r="E37" i="52"/>
  <c r="G87" i="50"/>
  <c r="E34" i="52"/>
  <c r="C36" i="52"/>
  <c r="J70" i="50"/>
  <c r="G86" i="50"/>
  <c r="J77" i="52"/>
  <c r="J77" i="50"/>
  <c r="F92" i="50"/>
  <c r="H79" i="50"/>
  <c r="F13" i="61"/>
  <c r="D53" i="31"/>
  <c r="B7" i="66"/>
  <c r="J71" i="50"/>
  <c r="E39" i="52"/>
  <c r="C12" i="60"/>
  <c r="F53" i="60"/>
  <c r="B18" i="66"/>
  <c r="C50" i="31"/>
  <c r="D104" i="31"/>
  <c r="F52" i="31"/>
  <c r="F76" i="31"/>
  <c r="E8" i="66"/>
  <c r="C25" i="31"/>
  <c r="F25" i="31"/>
  <c r="C12" i="59"/>
  <c r="C21" i="59" s="1"/>
  <c r="E18" i="66"/>
  <c r="F102" i="31"/>
  <c r="B8" i="66"/>
  <c r="C76" i="31"/>
  <c r="C102" i="31"/>
  <c r="B5" i="66"/>
  <c r="D44" i="62"/>
  <c r="E12" i="31" l="1"/>
  <c r="C37" i="31"/>
  <c r="D13" i="50"/>
  <c r="M12" i="31"/>
  <c r="D12" i="50"/>
  <c r="H65" i="31"/>
  <c r="H96" i="31"/>
  <c r="E96" i="31"/>
  <c r="H70" i="31"/>
  <c r="C61" i="31"/>
  <c r="E62" i="31"/>
  <c r="D72" i="31"/>
  <c r="E72" i="31" s="1"/>
  <c r="C7" i="66"/>
  <c r="D7" i="66" s="1"/>
  <c r="H99" i="31"/>
  <c r="H98" i="31" s="1"/>
  <c r="E15" i="66"/>
  <c r="E21" i="31"/>
  <c r="F7" i="66"/>
  <c r="G7" i="66" s="1"/>
  <c r="G72" i="31"/>
  <c r="H72" i="31" s="1"/>
  <c r="D17" i="66"/>
  <c r="E5" i="66"/>
  <c r="E9" i="66" s="1"/>
  <c r="E70" i="31"/>
  <c r="H17" i="31"/>
  <c r="E16" i="66"/>
  <c r="B6" i="66"/>
  <c r="B9" i="66" s="1"/>
  <c r="C67" i="31"/>
  <c r="E42" i="31"/>
  <c r="E89" i="31"/>
  <c r="F87" i="31"/>
  <c r="F36" i="31"/>
  <c r="H38" i="31"/>
  <c r="G92" i="50"/>
  <c r="E11" i="31"/>
  <c r="C29" i="31"/>
  <c r="D55" i="52"/>
  <c r="F29" i="31"/>
  <c r="C15" i="66"/>
  <c r="H97" i="31"/>
  <c r="E17" i="31"/>
  <c r="D93" i="31"/>
  <c r="E93" i="31" s="1"/>
  <c r="C16" i="66"/>
  <c r="D16" i="66" s="1"/>
  <c r="H42" i="31"/>
  <c r="D67" i="31"/>
  <c r="C6" i="66"/>
  <c r="F17" i="66"/>
  <c r="G98" i="31"/>
  <c r="K92" i="50"/>
  <c r="E39" i="62"/>
  <c r="E40" i="62"/>
  <c r="E41" i="62"/>
  <c r="E42" i="62"/>
  <c r="E43" i="62"/>
  <c r="E37" i="62"/>
  <c r="E38" i="62"/>
  <c r="F80" i="31"/>
  <c r="D87" i="31"/>
  <c r="H55" i="52"/>
  <c r="G12" i="52"/>
  <c r="G16" i="31"/>
  <c r="G13" i="52"/>
  <c r="G41" i="31"/>
  <c r="G92" i="31" s="1"/>
  <c r="G13" i="65"/>
  <c r="E21" i="65"/>
  <c r="G21" i="65" s="1"/>
  <c r="M53" i="31"/>
  <c r="D105" i="31"/>
  <c r="E105" i="31" s="1"/>
  <c r="G67" i="31"/>
  <c r="H67" i="31" s="1"/>
  <c r="F6" i="66"/>
  <c r="G6" i="66" s="1"/>
  <c r="F98" i="31"/>
  <c r="E17" i="66"/>
  <c r="G17" i="66" s="1"/>
  <c r="G13" i="61"/>
  <c r="G53" i="31"/>
  <c r="G93" i="31"/>
  <c r="F16" i="66"/>
  <c r="C21" i="60"/>
  <c r="D103" i="31" s="1"/>
  <c r="E103" i="31" s="1"/>
  <c r="C20" i="60"/>
  <c r="F12" i="60"/>
  <c r="D12" i="60"/>
  <c r="D26" i="31"/>
  <c r="D77" i="31" s="1"/>
  <c r="D22" i="59"/>
  <c r="F22" i="59"/>
  <c r="G22" i="59" s="1"/>
  <c r="E104" i="31"/>
  <c r="F13" i="59"/>
  <c r="D52" i="31"/>
  <c r="D13" i="59"/>
  <c r="E52" i="31" s="1"/>
  <c r="F12" i="59"/>
  <c r="D27" i="31"/>
  <c r="D78" i="31" s="1"/>
  <c r="D12" i="59"/>
  <c r="F50" i="31"/>
  <c r="C5" i="66"/>
  <c r="D61" i="31"/>
  <c r="E61" i="31" s="1"/>
  <c r="E65" i="31"/>
  <c r="G44" i="62"/>
  <c r="E36" i="62"/>
  <c r="E37" i="31" l="1"/>
  <c r="C88" i="31"/>
  <c r="C36" i="31"/>
  <c r="H93" i="31"/>
  <c r="G66" i="31"/>
  <c r="C80" i="31"/>
  <c r="G16" i="66"/>
  <c r="C18" i="66"/>
  <c r="C19" i="66" s="1"/>
  <c r="D102" i="31"/>
  <c r="E102" i="31" s="1"/>
  <c r="E67" i="31"/>
  <c r="D6" i="66"/>
  <c r="F106" i="31"/>
  <c r="E44" i="62"/>
  <c r="D21" i="60"/>
  <c r="H38" i="62"/>
  <c r="H39" i="62"/>
  <c r="H40" i="62"/>
  <c r="H41" i="62"/>
  <c r="H42" i="62"/>
  <c r="H43" i="62"/>
  <c r="H37" i="62"/>
  <c r="G36" i="31"/>
  <c r="H36" i="31" s="1"/>
  <c r="O41" i="31"/>
  <c r="H41" i="31"/>
  <c r="G11" i="31"/>
  <c r="H11" i="31" s="1"/>
  <c r="O16" i="31"/>
  <c r="H16" i="31"/>
  <c r="O53" i="31"/>
  <c r="G105" i="31"/>
  <c r="H105" i="31" s="1"/>
  <c r="H53" i="31"/>
  <c r="E19" i="66"/>
  <c r="G104" i="31"/>
  <c r="H104" i="31" s="1"/>
  <c r="D20" i="60"/>
  <c r="F20" i="60"/>
  <c r="G20" i="60" s="1"/>
  <c r="E77" i="31"/>
  <c r="E26" i="31"/>
  <c r="M26" i="31"/>
  <c r="F13" i="60"/>
  <c r="D51" i="31"/>
  <c r="M51" i="31" s="1"/>
  <c r="D13" i="60"/>
  <c r="E51" i="31" s="1"/>
  <c r="F21" i="60"/>
  <c r="G26" i="31"/>
  <c r="G77" i="31" s="1"/>
  <c r="G12" i="60"/>
  <c r="G52" i="31"/>
  <c r="G13" i="59"/>
  <c r="G27" i="31"/>
  <c r="G78" i="31" s="1"/>
  <c r="G12" i="59"/>
  <c r="F21" i="59"/>
  <c r="G21" i="59" s="1"/>
  <c r="D21" i="59"/>
  <c r="M27" i="31"/>
  <c r="E27" i="31"/>
  <c r="D25" i="31"/>
  <c r="D29" i="31" s="1"/>
  <c r="M52" i="31"/>
  <c r="F54" i="31"/>
  <c r="H36" i="62"/>
  <c r="D5" i="66"/>
  <c r="D18" i="66" l="1"/>
  <c r="C87" i="31"/>
  <c r="E88" i="31"/>
  <c r="B15" i="66"/>
  <c r="E36" i="31"/>
  <c r="C54" i="31"/>
  <c r="D106" i="31"/>
  <c r="O74" i="31" s="1"/>
  <c r="H44" i="62"/>
  <c r="H92" i="31"/>
  <c r="G87" i="31"/>
  <c r="H87" i="31" s="1"/>
  <c r="F15" i="66"/>
  <c r="G15" i="66" s="1"/>
  <c r="H66" i="31"/>
  <c r="G61" i="31"/>
  <c r="H61" i="31" s="1"/>
  <c r="F5" i="66"/>
  <c r="G5" i="66" s="1"/>
  <c r="H77" i="31"/>
  <c r="O26" i="31"/>
  <c r="H26" i="31"/>
  <c r="G51" i="31"/>
  <c r="G50" i="31" s="1"/>
  <c r="G13" i="60"/>
  <c r="G21" i="60"/>
  <c r="G103" i="31"/>
  <c r="D50" i="31"/>
  <c r="E50" i="31" s="1"/>
  <c r="D54" i="31"/>
  <c r="E78" i="31"/>
  <c r="C8" i="66"/>
  <c r="D76" i="31"/>
  <c r="O52" i="31"/>
  <c r="H52" i="31"/>
  <c r="E25" i="31"/>
  <c r="E29" i="31"/>
  <c r="G25" i="31"/>
  <c r="O27" i="31"/>
  <c r="H27" i="31"/>
  <c r="M55" i="31"/>
  <c r="N52" i="31" s="1"/>
  <c r="M29" i="31"/>
  <c r="B19" i="66" l="1"/>
  <c r="D19" i="66" s="1"/>
  <c r="D15" i="66"/>
  <c r="C106" i="31"/>
  <c r="E106" i="31" s="1"/>
  <c r="E87" i="31"/>
  <c r="E54" i="31"/>
  <c r="O73" i="31"/>
  <c r="O66" i="31"/>
  <c r="O75" i="31"/>
  <c r="O68" i="31"/>
  <c r="O69" i="31"/>
  <c r="O64" i="31"/>
  <c r="O63" i="31"/>
  <c r="O70" i="31"/>
  <c r="O65" i="31"/>
  <c r="O79" i="31"/>
  <c r="O77" i="31"/>
  <c r="O78" i="31"/>
  <c r="O62" i="31"/>
  <c r="O71" i="31"/>
  <c r="H103" i="31"/>
  <c r="F18" i="66"/>
  <c r="G102" i="31"/>
  <c r="O51" i="31"/>
  <c r="O55" i="31" s="1"/>
  <c r="P52" i="31" s="1"/>
  <c r="H51" i="31"/>
  <c r="N18" i="31"/>
  <c r="N15" i="31"/>
  <c r="N19" i="31"/>
  <c r="N13" i="31"/>
  <c r="N14" i="31"/>
  <c r="N20" i="31"/>
  <c r="N26" i="31"/>
  <c r="N22" i="31"/>
  <c r="N29" i="31"/>
  <c r="N16" i="31"/>
  <c r="N12" i="31"/>
  <c r="F8" i="66"/>
  <c r="G76" i="31"/>
  <c r="H78" i="31"/>
  <c r="G54" i="31"/>
  <c r="H50" i="31"/>
  <c r="N40" i="31"/>
  <c r="N39" i="31"/>
  <c r="N44" i="31"/>
  <c r="N51" i="31"/>
  <c r="N45" i="31"/>
  <c r="N47" i="31"/>
  <c r="N55" i="31"/>
  <c r="N43" i="31"/>
  <c r="N37" i="31"/>
  <c r="N53" i="31"/>
  <c r="N41" i="31"/>
  <c r="N38" i="31"/>
  <c r="O29" i="31"/>
  <c r="P27" i="31" s="1"/>
  <c r="E76" i="31"/>
  <c r="D80" i="31"/>
  <c r="N27" i="31"/>
  <c r="G29" i="31"/>
  <c r="H25" i="31"/>
  <c r="D8" i="66"/>
  <c r="C9" i="66"/>
  <c r="D9" i="66" s="1"/>
  <c r="G106" i="31" l="1"/>
  <c r="H102" i="31"/>
  <c r="F19" i="66"/>
  <c r="G18" i="66"/>
  <c r="G8" i="66"/>
  <c r="F9" i="66"/>
  <c r="H8" i="66" s="1"/>
  <c r="P47" i="31"/>
  <c r="P37" i="31"/>
  <c r="P43" i="31"/>
  <c r="P45" i="31"/>
  <c r="P38" i="31"/>
  <c r="P40" i="31"/>
  <c r="P44" i="31"/>
  <c r="P51" i="31"/>
  <c r="P39" i="31"/>
  <c r="P41" i="31"/>
  <c r="P55" i="31"/>
  <c r="P53" i="31"/>
  <c r="U51" i="31"/>
  <c r="U40" i="31"/>
  <c r="U44" i="31"/>
  <c r="U39" i="31"/>
  <c r="U43" i="31"/>
  <c r="U38" i="31"/>
  <c r="U52" i="31"/>
  <c r="U48" i="31"/>
  <c r="U45" i="31"/>
  <c r="U41" i="31"/>
  <c r="U47" i="31"/>
  <c r="H54" i="31"/>
  <c r="U49" i="31"/>
  <c r="P12" i="31"/>
  <c r="P20" i="31"/>
  <c r="P22" i="31"/>
  <c r="P26" i="31"/>
  <c r="P21" i="31"/>
  <c r="P14" i="31"/>
  <c r="P19" i="31"/>
  <c r="P15" i="31"/>
  <c r="P16" i="31"/>
  <c r="P29" i="31"/>
  <c r="P18" i="31"/>
  <c r="P13" i="31"/>
  <c r="U24" i="31"/>
  <c r="U16" i="31"/>
  <c r="H29" i="31"/>
  <c r="U14" i="31"/>
  <c r="U22" i="31"/>
  <c r="U18" i="31"/>
  <c r="U20" i="31"/>
  <c r="U12" i="31"/>
  <c r="U13" i="31"/>
  <c r="U19" i="31"/>
  <c r="U15" i="31"/>
  <c r="U23" i="31"/>
  <c r="M65" i="31"/>
  <c r="M69" i="31"/>
  <c r="M62" i="31"/>
  <c r="M79" i="31"/>
  <c r="M64" i="31"/>
  <c r="M66" i="31"/>
  <c r="M75" i="31"/>
  <c r="M70" i="31"/>
  <c r="M63" i="31"/>
  <c r="M74" i="31"/>
  <c r="M73" i="31"/>
  <c r="M71" i="31"/>
  <c r="E80" i="31"/>
  <c r="M68" i="31"/>
  <c r="M77" i="31"/>
  <c r="M78" i="31"/>
  <c r="H76" i="31"/>
  <c r="G80" i="31"/>
  <c r="H18" i="66" l="1"/>
  <c r="H15" i="66"/>
  <c r="H16" i="66"/>
  <c r="G19" i="66"/>
  <c r="H17" i="66"/>
  <c r="H19" i="66"/>
  <c r="P69" i="31"/>
  <c r="P66" i="31"/>
  <c r="P78" i="31"/>
  <c r="P62" i="31"/>
  <c r="P70" i="31"/>
  <c r="P68" i="31"/>
  <c r="P71" i="31"/>
  <c r="P77" i="31"/>
  <c r="P64" i="31"/>
  <c r="P79" i="31"/>
  <c r="H106" i="31"/>
  <c r="P63" i="31"/>
  <c r="P73" i="31"/>
  <c r="P75" i="31"/>
  <c r="P74" i="31"/>
  <c r="P65" i="31"/>
  <c r="H5" i="66"/>
  <c r="H9" i="66"/>
  <c r="H7" i="66"/>
  <c r="H6" i="66"/>
  <c r="G9" i="66"/>
  <c r="N70" i="31"/>
  <c r="N74" i="31"/>
  <c r="N66" i="31"/>
  <c r="N65" i="31"/>
  <c r="H80" i="31"/>
  <c r="N63" i="31"/>
  <c r="N68" i="31"/>
  <c r="N79" i="31"/>
  <c r="N71" i="31"/>
  <c r="N77" i="31"/>
  <c r="N75" i="31"/>
  <c r="N73" i="31"/>
  <c r="N69" i="31"/>
  <c r="N62" i="31"/>
  <c r="N64" i="31"/>
  <c r="N78" i="31"/>
</calcChain>
</file>

<file path=xl/sharedStrings.xml><?xml version="1.0" encoding="utf-8"?>
<sst xmlns="http://schemas.openxmlformats.org/spreadsheetml/2006/main" count="3905" uniqueCount="1047">
  <si>
    <r>
      <t xml:space="preserve">GMO Evaluation, Measurement, and Verification Report – Appendix </t>
    </r>
    <r>
      <rPr>
        <b/>
        <sz val="18"/>
        <color theme="7"/>
        <rFont val="Arial"/>
        <family val="2"/>
      </rPr>
      <t>Databook</t>
    </r>
  </si>
  <si>
    <t>Prepared for KCP&amp;L – Greater Missouri Operations</t>
  </si>
  <si>
    <t xml:space="preserve">Submitted by: </t>
  </si>
  <si>
    <t>Navigant Consulting, Inc.</t>
  </si>
  <si>
    <t>1375 Walnut Street, Suite 100</t>
  </si>
  <si>
    <t>Boulder, CO 80302</t>
  </si>
  <si>
    <t>Tel: +1.303.728.2500</t>
  </si>
  <si>
    <t>navigant.com</t>
  </si>
  <si>
    <t>Reference No.: 185775</t>
  </si>
  <si>
    <r>
      <rPr>
        <b/>
        <sz val="10"/>
        <rFont val="Arial"/>
        <family val="2"/>
      </rPr>
      <t>Copyright</t>
    </r>
    <r>
      <rPr>
        <sz val="10"/>
        <rFont val="Arial"/>
        <family val="2"/>
      </rPr>
      <t xml:space="preserve">
This report is protected by copyright. Any copying, reproduction, publication, dissemination or transmittal in any form without the express written consent of Navigant Consulting, Inc. (Navigant) and KCP&amp;L is prohibited.
</t>
    </r>
    <r>
      <rPr>
        <b/>
        <sz val="10"/>
        <rFont val="Arial"/>
        <family val="2"/>
      </rPr>
      <t>Disclaimer</t>
    </r>
    <r>
      <rPr>
        <sz val="10"/>
        <rFont val="Arial"/>
        <family val="2"/>
      </rPr>
      <t xml:space="preserve">
This report (“report”) was prepared for KCP&amp;L on terms specifically limiting the liability of Navigant Consulting, Inc. (Navigant), and is not to be distributed without Navigant’s prior written consent. Navigant’s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Navigant’s express prior written consent, and (c) you are bound by the disclaimers and/or limitations on liability otherwise set forth in the report. Navigant does not make any representations or warranties of any kind with respect to (i) the accuracy or completeness of the information contained in the report, (ii) the presence or absence of any errors or omissions contained in the report, (iii) any work performed by Navigant in connection with or using the report, or (iv) any conclusions reached by Navigant as a result of the report. Any use of or reliance on the report, or decisions to be made based on it, are the reader’s responsibility. Navigant accepts no duty of care or liability of any kind whatsoever to you, and all parties waive and release Navigant from all claims, liabilities and damages, if any, suffered as a result of decisions made, or not made, or actions taken, or not taken, based on this report.
</t>
    </r>
    <r>
      <rPr>
        <b/>
        <sz val="10"/>
        <rFont val="Arial"/>
        <family val="2"/>
      </rPr>
      <t xml:space="preserve">
Confidentiality
</t>
    </r>
    <r>
      <rPr>
        <sz val="10"/>
        <rFont val="Arial"/>
        <family val="2"/>
      </rPr>
      <t xml:space="preserve">
This report contains confidential and proprietary information. Any person acquiring this report agrees and understands that the information contained in this report is confidential and, except as required by law, will take all reasonable measures available to it by instruction, agreement or otherwise to maintain the confidentiality of the information. Such person agrees not to release, disclose, publish, copy, or communicate this confidential information or make it available to any third party, including, but not limited to, consultants, financial advisors, or rating agencies, other than employees, agents and contractors of such person and its affiliates and subsidiaries who reasonably need to know it in connection with the exercise or the performance of such person’s business. 
</t>
    </r>
  </si>
  <si>
    <t>Program Tables and Figures</t>
  </si>
  <si>
    <t>PY2017 Overall Results</t>
  </si>
  <si>
    <t>PY2016 Overall Results</t>
  </si>
  <si>
    <t>Business EER - Standard</t>
  </si>
  <si>
    <t>Business EER - Custom</t>
  </si>
  <si>
    <t>Block Bidding</t>
  </si>
  <si>
    <t>Business EER - Strategic Energy Management</t>
  </si>
  <si>
    <t>Small Business Lighting</t>
  </si>
  <si>
    <t>Whole House Efficiency</t>
  </si>
  <si>
    <t>Income-Eligible Multi-Family</t>
  </si>
  <si>
    <t>Home Lighting Rebate</t>
  </si>
  <si>
    <t>Home Energy Report</t>
  </si>
  <si>
    <t>Online Energy Analyzer</t>
  </si>
  <si>
    <t>Residential Programmable Thermostat</t>
  </si>
  <si>
    <t>Business Programmable Thermostat</t>
  </si>
  <si>
    <t>Demand Response Incentive</t>
  </si>
  <si>
    <t>Overall Portfolio: Data Tables</t>
  </si>
  <si>
    <t>Overall Program: Figures</t>
  </si>
  <si>
    <t>Data is sourced to Navigant analysis unless otherwise noted.</t>
  </si>
  <si>
    <t>Energy Savings at the Customer Meter – PY2018</t>
  </si>
  <si>
    <t>Distribution of Gross  Energy Savings by Program (PY2018)</t>
  </si>
  <si>
    <t>Distribution of Net Energy Savings by Program (PY2018)</t>
  </si>
  <si>
    <t>Sector</t>
  </si>
  <si>
    <t>Program</t>
  </si>
  <si>
    <t>Gross</t>
  </si>
  <si>
    <t>Net</t>
  </si>
  <si>
    <t>Reported Savings (kWh)</t>
  </si>
  <si>
    <t>Verified Savings (kWh)</t>
  </si>
  <si>
    <t>Realization Rate (%)</t>
  </si>
  <si>
    <t>MEEIA 3-Year Target (kWh)</t>
  </si>
  <si>
    <t>% of MEEIA Target Achieved</t>
  </si>
  <si>
    <t>Verified Gross Savings (kWh)</t>
  </si>
  <si>
    <t>% of Verified Gross Savings (kWh)</t>
  </si>
  <si>
    <t>Verified Net Savings (kWh)</t>
  </si>
  <si>
    <t>% Verified Net Savings (kWh)</t>
  </si>
  <si>
    <t>Commercial EE Programs</t>
  </si>
  <si>
    <t>Commercial EE Programs Subtotal</t>
  </si>
  <si>
    <t>Bus. EER - Standard</t>
  </si>
  <si>
    <t>N/A</t>
  </si>
  <si>
    <t>Strategic Energy Management</t>
  </si>
  <si>
    <t>SEM</t>
  </si>
  <si>
    <t>Small Bus. Lighting</t>
  </si>
  <si>
    <t>Residential EE Programs</t>
  </si>
  <si>
    <t>Residential EE Programs Subtotal</t>
  </si>
  <si>
    <t>WHE</t>
  </si>
  <si>
    <t>Income-Eligible Multifamily</t>
  </si>
  <si>
    <t>IEMF</t>
  </si>
  <si>
    <t xml:space="preserve">Home Lighting Rebate </t>
  </si>
  <si>
    <t>HLR</t>
  </si>
  <si>
    <t>Educational Programs</t>
  </si>
  <si>
    <t>Educational Programs Subtotal</t>
  </si>
  <si>
    <t>HER</t>
  </si>
  <si>
    <t xml:space="preserve">Home Online Energy Audit </t>
  </si>
  <si>
    <t>Educational programs are not part of MEEIA Targets for Energy or Demand Savings</t>
  </si>
  <si>
    <t xml:space="preserve">Business Online Energy Audit </t>
  </si>
  <si>
    <t>DR Programs</t>
  </si>
  <si>
    <t>DR Programs Subtotal</t>
  </si>
  <si>
    <t>Business PT</t>
  </si>
  <si>
    <t>Residential PT</t>
  </si>
  <si>
    <t>The Demand Response Incentive Program did not claim any energy savings.</t>
  </si>
  <si>
    <t>DRI</t>
  </si>
  <si>
    <t>GMO TOTAL</t>
  </si>
  <si>
    <t>Note: Gross realization rates are the ratio of verified gross savings to reported gross savings and indicates the accuracy of deemed savings tracked by GMO.</t>
  </si>
  <si>
    <t>Coincident Demand Savings at the Customer Meter – PY2018</t>
  </si>
  <si>
    <t>Distribution of Demand Savings by Program (PY2018)</t>
  </si>
  <si>
    <t>Distribution of Net Demand Savings by Program (PY2018)</t>
  </si>
  <si>
    <t>Reported Savings (kW)</t>
  </si>
  <si>
    <t>Verified Savings (kW)</t>
  </si>
  <si>
    <t>MEEIA 3-Year Target (kW)</t>
  </si>
  <si>
    <t>Verified Gross Savings (kW)</t>
  </si>
  <si>
    <t>% of Verified Gross Savings (kW)</t>
  </si>
  <si>
    <t>Verified Net Savings (kW)</t>
  </si>
  <si>
    <t>% Verified Net Savings (kW)</t>
  </si>
  <si>
    <t>Bus. EER - Custom</t>
  </si>
  <si>
    <t>Energy Savings at the Customer Meter – Program to Date</t>
  </si>
  <si>
    <t>Distribution of Gross  Energy Savings by Program (Program to Date)</t>
  </si>
  <si>
    <t>Distribution of Net Energy Savings by Program (Program to Date)</t>
  </si>
  <si>
    <t>Percent of Verified Gross Savings (kWh)</t>
  </si>
  <si>
    <t>Percent Verified Net Savings (kWh)</t>
  </si>
  <si>
    <t>Percent of Verified Gross Savings (kW)</t>
  </si>
  <si>
    <t>Percent Verified Net Savings (kW)</t>
  </si>
  <si>
    <t xml:space="preserve">Income-Eligible Weatherization </t>
  </si>
  <si>
    <t>IEWx</t>
  </si>
  <si>
    <t>Home OEA</t>
  </si>
  <si>
    <t>Business OEA</t>
  </si>
  <si>
    <t>Coincident Demand Savings at the Customer Meter – Program to Date</t>
  </si>
  <si>
    <t>Distribution of Demand Savings by Program (Program to Date)</t>
  </si>
  <si>
    <t>Distribution of Net Demand Savings by Program (Program to Date)</t>
  </si>
  <si>
    <t>NTG Components by Program</t>
  </si>
  <si>
    <t>Program Name*</t>
  </si>
  <si>
    <t>Free Ridership</t>
  </si>
  <si>
    <t>Participant Spillover</t>
  </si>
  <si>
    <t>Non-Participant Spillover</t>
  </si>
  <si>
    <t>NTGR</t>
  </si>
  <si>
    <t>Navigant assumed a net-to-gross (NTG) value of 1.0 for the SEM program</t>
  </si>
  <si>
    <t>Deemed 1.0</t>
  </si>
  <si>
    <t>Navigant assumed a net-to-gross (NTG) value of 1.0 for the HER program</t>
  </si>
  <si>
    <t>N/A - Savings not claimed in PY2018</t>
  </si>
  <si>
    <t>Navigant assumed a net-to-gross (NTG) value of 1.0 for the Programmable Thermostats programs and Demand Response Incentive program</t>
  </si>
  <si>
    <t>Portfolio Level NTG</t>
  </si>
  <si>
    <t>95% / 92%*</t>
  </si>
  <si>
    <t>Note: *A portfolio level NTG of 95% for demand and 92% for energy was calculated by dividing the verified net savings by the verified gross savings</t>
  </si>
  <si>
    <t>Benefit-Cost Ratios by Program and Cost Test – PY2016</t>
  </si>
  <si>
    <t>Total Resource Cost Test</t>
  </si>
  <si>
    <t>Societal Cost Test</t>
  </si>
  <si>
    <t>Utility Cost Test</t>
  </si>
  <si>
    <t>Participant Cost Test</t>
  </si>
  <si>
    <t>Rate Impact Measure Test</t>
  </si>
  <si>
    <t>GMO</t>
  </si>
  <si>
    <t>Navigant</t>
  </si>
  <si>
    <t>Income-Eligible Weatherization</t>
  </si>
  <si>
    <t>INF*</t>
  </si>
  <si>
    <t>Home Lighting Rebate***</t>
  </si>
  <si>
    <t>*Ratios are infinite because there are positive benefits and no participant costs.</t>
  </si>
  <si>
    <t>** Navigant did not perform benefit-cost calculations for the Online Home Energy Audit, Online Business Energy Audit, Block Bidding, Strategic Energy Management, or Income-Eligible Weatherization programs because GMO does not claim savings for these programs and therefore Navigant did not verify savings.</t>
  </si>
  <si>
    <t>*** Includes the commercial segment of HLR in total</t>
  </si>
  <si>
    <t>Benefit-Cost Ratios by Program Groups and Cost Test – PY2016</t>
  </si>
  <si>
    <t>Portfolio</t>
  </si>
  <si>
    <t>EE Programs*</t>
  </si>
  <si>
    <t>     Residential EE Programs</t>
  </si>
  <si>
    <t>     C&amp;I EE Programs</t>
  </si>
  <si>
    <t>*Inclusive of administrative costs for educational program costs, market research, software development, and EM&amp;V.</t>
  </si>
  <si>
    <t>Benefit-Cost Ratios by Program and Cost Test – PY2018</t>
  </si>
  <si>
    <t>Benefit-Cost Ratios by Program Groups and Cost Test – PY 2017</t>
  </si>
  <si>
    <t>Benefit-Cost Ratios by Program and Cost Test – Program to Date</t>
  </si>
  <si>
    <t>*** Includes all components of HLR which covers both residential and commercial cross sector sales</t>
  </si>
  <si>
    <t>Benefit-Cost Ratios by Program Groups and Cost Test – Program to Date</t>
  </si>
  <si>
    <t>**Includes only DR programs, inclusive of administrative costs for educational program costs, market research, software development, and EM&amp;V.</t>
  </si>
  <si>
    <t>***Ratios are infinite because there are positive benefits and no participant costs.</t>
  </si>
  <si>
    <t>Program Administrative Costs - PY2016</t>
  </si>
  <si>
    <t>Rebate Costs</t>
  </si>
  <si>
    <t>Direct Program Admin Costs**</t>
  </si>
  <si>
    <t>Indirect Program Admin Costs</t>
  </si>
  <si>
    <t>Total Costs</t>
  </si>
  <si>
    <t>Benefits from Energy Savings</t>
  </si>
  <si>
    <t>Benefits from Demand Savings</t>
  </si>
  <si>
    <t>Total Benefits</t>
  </si>
  <si>
    <t>Total Net Benefits</t>
  </si>
  <si>
    <t>BUSINESS EER - Custom</t>
  </si>
  <si>
    <t>*</t>
  </si>
  <si>
    <t>BUSINESS EER - Standard</t>
  </si>
  <si>
    <t>Income-Eligible Home Energy Report</t>
  </si>
  <si>
    <t>Online Home Energy Audit</t>
  </si>
  <si>
    <t>Online Business Energy Audit</t>
  </si>
  <si>
    <t>Portfolio Total</t>
  </si>
  <si>
    <t>*KCP&amp;L allocates indirect program administrative costs to programs as a percentage of total budget. These costs are not tracked separately from direct program administrative costs and are therefore included in that total.</t>
  </si>
  <si>
    <t>** Portfolio Total Direct Program Admin Costs include a Portfolio cost of $1644.69 which represents costs that are not allocated to a specific program.</t>
  </si>
  <si>
    <t>Program Administrative Costs - PY2018</t>
  </si>
  <si>
    <t>Benefits from Energy and Demand Savings***</t>
  </si>
  <si>
    <t>***DSMore energy and demand benefit exported results given summed.</t>
  </si>
  <si>
    <t>Program Administrative Costs - Program to Date</t>
  </si>
  <si>
    <t>% of MEEIA Target</t>
  </si>
  <si>
    <t>Demand Savings at the Customer Meter – Program to Date</t>
  </si>
  <si>
    <t>First Year kWh Savings (at the meter)</t>
  </si>
  <si>
    <t>First Year kW Savings (at the meter)</t>
  </si>
  <si>
    <t>Cumulative kWh Savings (at the meter)</t>
  </si>
  <si>
    <t>Cumulative kW Savings (at the meter)</t>
  </si>
  <si>
    <t>PY1</t>
  </si>
  <si>
    <t>PY2</t>
  </si>
  <si>
    <t>PY3</t>
  </si>
  <si>
    <t>Total</t>
  </si>
  <si>
    <t>Business Energy Efficiency Rebate - Standard</t>
  </si>
  <si>
    <t>Business Energy Efficiency Rebate - Custom</t>
  </si>
  <si>
    <t>Small Business Direct Install</t>
  </si>
  <si>
    <t>Home Appliance Recycling Rebate</t>
  </si>
  <si>
    <t>GMO Evaluation, Measurement, and Verification Report – Appendix Databook</t>
  </si>
  <si>
    <t>Energy Savings at the Customer Meter – PY2017</t>
  </si>
  <si>
    <t>Distribution of Gross  Energy Savings by Program (PY2017)</t>
  </si>
  <si>
    <t>Distribution of Net Energy Savings by Program (PY2017)</t>
  </si>
  <si>
    <t>Coincident Demand Savings at the Customer Meter – PY2017</t>
  </si>
  <si>
    <t>Distribution of Demand Savings by Program (PY2017)</t>
  </si>
  <si>
    <t>Distribution of Net Demand Savings by Program (PY2017)</t>
  </si>
  <si>
    <t>Deemed 1.0 pending future research</t>
  </si>
  <si>
    <t>N/A - Savings not claimed in PY2017</t>
  </si>
  <si>
    <t>Benefit-Cost Ratios by Program and Cost Test – PY2017</t>
  </si>
  <si>
    <t>Program Administrative Costs - PY2017</t>
  </si>
  <si>
    <t>Energy Savings at the Customer Meter – PY2016</t>
  </si>
  <si>
    <t>Distribution of Gross  Energy Savings by Program (PY2016)</t>
  </si>
  <si>
    <t>Distribution of Net Energy Savings by Program (PY2016)</t>
  </si>
  <si>
    <t>--</t>
  </si>
  <si>
    <t>Coincident Demand Savings at the Customer Meter – PY2016</t>
  </si>
  <si>
    <t>Distribution of Demand Savings by Program (PY2016)</t>
  </si>
  <si>
    <t>Distribution of Net Demand Savings by Program (PY2016)</t>
  </si>
  <si>
    <t>BusEER - Custom</t>
  </si>
  <si>
    <t>BusEER - Standard</t>
  </si>
  <si>
    <t>N/A - Savings not claimed in PY2016</t>
  </si>
  <si>
    <t>1.0 based on analysis approach generating net results</t>
  </si>
  <si>
    <t>Benefit-Cost Ratios by Program and Cost Test – PY2016-PY2018</t>
  </si>
  <si>
    <t>Business Energy Efficiency Rebate - Standard: Data Tables</t>
  </si>
  <si>
    <t>Business Energy Efficiency Rebate - Standard: Figures</t>
  </si>
  <si>
    <t>Executive Summary</t>
  </si>
  <si>
    <t>Program Savings Summary - PY 2018</t>
  </si>
  <si>
    <t>Reported Savings</t>
  </si>
  <si>
    <t>Verified Savings</t>
  </si>
  <si>
    <t>Realization Rate</t>
  </si>
  <si>
    <t>MEEIA 3-Year Target</t>
  </si>
  <si>
    <t>Energy at Customer Meter (kWh)</t>
  </si>
  <si>
    <t>Coinc Demand at Customer Meter (kW)</t>
  </si>
  <si>
    <t>Source: Program Tracking Database and Navigant analysis</t>
  </si>
  <si>
    <t>Program Savings Summary - Program to Date</t>
  </si>
  <si>
    <t>Net to Gross Component Summary</t>
  </si>
  <si>
    <t xml:space="preserve">Note: The NTG ratio is rounded to the nearest 100th. </t>
  </si>
  <si>
    <t>Savings by Measure Type</t>
  </si>
  <si>
    <t>Measure Type</t>
  </si>
  <si>
    <t>Total Number of Projects</t>
  </si>
  <si>
    <t>Reported Energy Savings (kWh)</t>
  </si>
  <si>
    <t>% of Total</t>
  </si>
  <si>
    <t>Verified Energy Savings (kWh)</t>
  </si>
  <si>
    <t>Reported Demand Savings (kW)</t>
  </si>
  <si>
    <t>Verified Demand Savings (kW)</t>
  </si>
  <si>
    <t>HVAC</t>
  </si>
  <si>
    <t>Lighting</t>
  </si>
  <si>
    <t>Hot Water</t>
  </si>
  <si>
    <t>Pumps/Fans</t>
  </si>
  <si>
    <t>Refrigeration</t>
  </si>
  <si>
    <t>Additional Detail</t>
  </si>
  <si>
    <t>Verified Inputs for Lighting Projects</t>
  </si>
  <si>
    <t>Verified (Navigant Analysis and IL TRM)</t>
  </si>
  <si>
    <t>Total Number of Loggers Installed</t>
  </si>
  <si>
    <t>Building Type</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</si>
  <si>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</si>
  <si>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</si>
  <si>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</si>
  <si>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</si>
  <si>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</si>
  <si>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</si>
  <si>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</si>
  <si>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</si>
  <si>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</si>
  <si>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</si>
  <si>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</si>
  <si>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Navigant analysis and Illinois TRM</t>
  </si>
  <si>
    <t>Final NTG Component Results - C&amp;I Standard Rebate Program</t>
  </si>
  <si>
    <t>Survey Type</t>
  </si>
  <si>
    <t>Respondents</t>
  </si>
  <si>
    <t>Number of Respondents</t>
  </si>
  <si>
    <t>Reporting Year (PY)</t>
  </si>
  <si>
    <t xml:space="preserve">Free Ridership </t>
  </si>
  <si>
    <t xml:space="preserve">Non-Participant Spillover </t>
  </si>
  <si>
    <t>Participant Web Survey</t>
  </si>
  <si>
    <t>PY2016 Participating End-Use Customers</t>
  </si>
  <si>
    <t>Trade Ally Web Survey</t>
  </si>
  <si>
    <t>Participating Trade Allies</t>
  </si>
  <si>
    <t>Measures with 2% or more program level savings and their effect on Program Level Realization Rate</t>
  </si>
  <si>
    <t>Measure name</t>
  </si>
  <si>
    <t>Primary Key</t>
  </si>
  <si>
    <t>Energy Realization Rate (%)</t>
  </si>
  <si>
    <t>Demand Realization Rate (%)</t>
  </si>
  <si>
    <t>Percentage of Reported savings kWh (%)</t>
  </si>
  <si>
    <t>Percentage of Reported savings kW (%)</t>
  </si>
  <si>
    <t>Effect on Energy Realization Rate</t>
  </si>
  <si>
    <t>Effect on Demand Realization Rate</t>
  </si>
  <si>
    <t>Effect on Demand RR</t>
  </si>
  <si>
    <t>Percentage of Verified savings kWh (%)</t>
  </si>
  <si>
    <t>Percentage of Verified savings kW (%)</t>
  </si>
  <si>
    <t>LED 2X4 Retrofit Kit replacing T8, T12 or T5/T5HO fixture</t>
  </si>
  <si>
    <t>LED Linear Lamp Replacing 4ft T8, T12, or T5 Lamp</t>
  </si>
  <si>
    <t>LED Low/High Bay Fixture replacing 301W‐450W fixture</t>
  </si>
  <si>
    <t>Occupancy or Vacancy Sensor Replacing No Controls</t>
  </si>
  <si>
    <t>LED 2X4 Troffer or Linear Ambient replacing T8, T12 or T5/T5HO fixture</t>
  </si>
  <si>
    <t>Remove 4ft Lamp from T8 or T12 system</t>
  </si>
  <si>
    <t>Other Measures</t>
  </si>
  <si>
    <t>TOTAL</t>
  </si>
  <si>
    <t>Savings by Building Type</t>
  </si>
  <si>
    <t>Energy Realization Rate</t>
  </si>
  <si>
    <t>% of Verified Total kWh</t>
  </si>
  <si>
    <t>Demand Realization Rate</t>
  </si>
  <si>
    <t>% of Verified Total kW</t>
  </si>
  <si>
    <t>Standard- GMO</t>
  </si>
  <si>
    <t>Parking Garage*</t>
  </si>
  <si>
    <t>Source: C&amp;I Standard and SBL Program Tracking Databases and Navigant analysis</t>
  </si>
  <si>
    <t>*Lighting measures installed in parking garages were separated out from other projects since the waste heat factor for garages are 1.0, the coincidence factor is 1.0, and the HOU is assumed to be 8760</t>
  </si>
  <si>
    <t>Business Energy Efficiency Rebate - Custom: Data Tables</t>
  </si>
  <si>
    <t>Business Energy Efficiency Rebate - Custom: Figures</t>
  </si>
  <si>
    <t>Energy at the Customer Meter: Program Savings Summary</t>
  </si>
  <si>
    <t>Coincident Demand at Customer Meter: Program Savings Summary</t>
  </si>
  <si>
    <t>Source: Navigant analysis PY2015</t>
  </si>
  <si>
    <t>% of Total Verified Energy (%)</t>
  </si>
  <si>
    <t>% of Total Verified Demand (%)</t>
  </si>
  <si>
    <t>Building Optimization</t>
  </si>
  <si>
    <t>Misc Custom</t>
  </si>
  <si>
    <t>Motors, Drives &amp; Compressors</t>
  </si>
  <si>
    <t>New Construction</t>
  </si>
  <si>
    <t>Refrigeration Upgrade</t>
  </si>
  <si>
    <t>Source: C&amp;I Custom Rebate Program Tracking Database and Navigant analysis</t>
  </si>
  <si>
    <t xml:space="preserve">End-of-Year Population and Sample Sizes </t>
  </si>
  <si>
    <t>Stratum</t>
  </si>
  <si>
    <t>Reported Peak Demand Savings (kW)</t>
  </si>
  <si>
    <t>Projects in Sample</t>
  </si>
  <si>
    <t>Certainty</t>
  </si>
  <si>
    <t>Lighting Small</t>
  </si>
  <si>
    <t>Note: Large projects account for at least 75% of total energy savings while total energy savings of all small projects are no more than 25%.</t>
  </si>
  <si>
    <t>Energy Impacts at the Customer Meter</t>
  </si>
  <si>
    <t>Total Reported Energy Savings in Sample (kWh)</t>
  </si>
  <si>
    <t>Total Verified Energy Savings in Sample (kWh)</t>
  </si>
  <si>
    <t>Energy RR</t>
  </si>
  <si>
    <t>Relative Precision at 90% Confidence (one-tailed)</t>
  </si>
  <si>
    <t>Coincident Demand Impacts at Customer Meter</t>
  </si>
  <si>
    <t>Total Reported Coincident Demand Savings (kW)</t>
  </si>
  <si>
    <t>Total Verified Coincident Demand Savings (kW)</t>
  </si>
  <si>
    <t>Coincident Demand RR</t>
  </si>
  <si>
    <t xml:space="preserve">Project-Level Energy and Demand Savings and RRs </t>
  </si>
  <si>
    <t>Navigant Site ID</t>
  </si>
  <si>
    <t>Project Type</t>
  </si>
  <si>
    <t>Reported kWh</t>
  </si>
  <si>
    <t>Verified kWh</t>
  </si>
  <si>
    <t>Realization Rate (kWh)</t>
  </si>
  <si>
    <t>Reported kW</t>
  </si>
  <si>
    <t>Verified kW</t>
  </si>
  <si>
    <t>Realization Rate (kW)</t>
  </si>
  <si>
    <t>NA</t>
  </si>
  <si>
    <t>Project-Level Results for Sampled Projects</t>
  </si>
  <si>
    <t>Nav. Site ID</t>
  </si>
  <si>
    <t>Energy RR (%)</t>
  </si>
  <si>
    <t>Effect on Energy RR (%)</t>
  </si>
  <si>
    <t>Demand RR (%)</t>
  </si>
  <si>
    <t>Effect on Demand RR (%)</t>
  </si>
  <si>
    <t>Reason for Discrepancy</t>
  </si>
  <si>
    <t>No Discrepancies.</t>
  </si>
  <si>
    <t>Participant Satisfaction with Custom Program (on a scale of 1 through 5, 1 being the lowest, 5 being the highest)</t>
  </si>
  <si>
    <t>Program Component</t>
  </si>
  <si>
    <t>Average Satisfaction (1-5)</t>
  </si>
  <si>
    <t>Amount of rebate</t>
  </si>
  <si>
    <t>Time it took to receive the rebate</t>
  </si>
  <si>
    <t>Program communications about eligibility requirements and application process</t>
  </si>
  <si>
    <t>Requirements to participate in program</t>
  </si>
  <si>
    <t>Application process</t>
  </si>
  <si>
    <t>Pre-approval application process</t>
  </si>
  <si>
    <t>Final approval application process</t>
  </si>
  <si>
    <t>Your installation contractor</t>
  </si>
  <si>
    <t>Overall satisfaction with the program</t>
  </si>
  <si>
    <t>Participant Satisfaction with KCP&amp;L (on a scale of 1 through 5, 1 being the lowest, 5 being the highest)</t>
  </si>
  <si>
    <t>Overall Satisfaction with KCP&amp;L</t>
  </si>
  <si>
    <t>Participant's Willingness to Participate in KCP&amp;L Rebate Program Again (on a scale of 1 through 5, 1 being "not at all likely", 5 being "very likely")</t>
  </si>
  <si>
    <t>KCP&amp;L Rebate Program</t>
  </si>
  <si>
    <t>Easiness to complete Business Energy Efficiency Rebates Custom project
 pre-approval application (on a scale of 1 through 5, 1 being "not at all easy", 5 being "extremely easy")</t>
  </si>
  <si>
    <t>Pre-approval application</t>
  </si>
  <si>
    <t>Trade Ally Satisfaction with Custom Program (on a scale of 1 through 5, 1 being the lowest, 5 being the highest)</t>
  </si>
  <si>
    <t>Marketing materials provided by the program</t>
  </si>
  <si>
    <t>Amount and type of communication received from the program</t>
  </si>
  <si>
    <t>Amount and type of training provided by the program</t>
  </si>
  <si>
    <t>Project application process</t>
  </si>
  <si>
    <t>Time to complete a project through the program</t>
  </si>
  <si>
    <t>The amount of the program incentives</t>
  </si>
  <si>
    <t>Trade Ally Satisfaction with Custom Program Elements over Previous Year</t>
  </si>
  <si>
    <t>Program component</t>
  </si>
  <si>
    <t>Increased</t>
  </si>
  <si>
    <t>Stayed the same</t>
  </si>
  <si>
    <t>Decreased</t>
  </si>
  <si>
    <t>Trade Ally Overall Satisfaction with the Custom Program (on a scale of 1 through 5, 1 being the lowest, 5 being the highest)</t>
  </si>
  <si>
    <t>Overall Satisfaction with Custom Program</t>
  </si>
  <si>
    <t>Block Bidding: Data Tables</t>
  </si>
  <si>
    <t>PY2017 Summary by Measure Type</t>
  </si>
  <si>
    <t>Business Energy Efficiency Rebate - SEM: Data Tables</t>
  </si>
  <si>
    <t>Ex Post Energy Savings (kWh)</t>
  </si>
  <si>
    <t>Ex Post Demand Savings (kW)</t>
  </si>
  <si>
    <t>Large</t>
  </si>
  <si>
    <t>Medium</t>
  </si>
  <si>
    <t>Small</t>
  </si>
  <si>
    <t>Zero</t>
  </si>
  <si>
    <t>Source: C&amp;I SEM Rebate Program Tracking Database and Navigant analysis</t>
  </si>
  <si>
    <t>Site A</t>
  </si>
  <si>
    <t>Site B</t>
  </si>
  <si>
    <t>Site C</t>
  </si>
  <si>
    <t>Opted out of the program before year 3</t>
  </si>
  <si>
    <t>Site D</t>
  </si>
  <si>
    <t>Small Bus. Lighting: Data Tables</t>
  </si>
  <si>
    <t>Business Energy Efficiency Rebate - Small Bus. Lighting: Figures</t>
  </si>
  <si>
    <t>Coincident Demand at the Customer Meter: Program Savings Summary</t>
  </si>
  <si>
    <t>Measure Summary Table</t>
  </si>
  <si>
    <t>LED Low/High Bay</t>
  </si>
  <si>
    <t>LED Linear</t>
  </si>
  <si>
    <t>LED Exterior</t>
  </si>
  <si>
    <t>LED Screw In</t>
  </si>
  <si>
    <t>Lighting Optimization</t>
  </si>
  <si>
    <t>Savings by Building Type for Small Business Lighting Program</t>
  </si>
  <si>
    <t>Verified Inputs for Small Business Lighting Program Projects</t>
  </si>
  <si>
    <t>WHFe</t>
  </si>
  <si>
    <t>WHFd</t>
  </si>
  <si>
    <t>Revised CF</t>
  </si>
  <si>
    <t>Revised HOU</t>
  </si>
  <si>
    <t>Measures with 3% or more program level savings and their effect on Program Level Realization Rate</t>
  </si>
  <si>
    <t>RR kWh</t>
  </si>
  <si>
    <t>RR kW</t>
  </si>
  <si>
    <t>Percentage of Reported savings kWh</t>
  </si>
  <si>
    <t>Percentage of Reported savings kW</t>
  </si>
  <si>
    <t>Effect on Energy RR</t>
  </si>
  <si>
    <t>LED 1X4 Retrofit Kit replacing T8, T12 or T5/T5HO fixture</t>
  </si>
  <si>
    <t>Rest of measures</t>
  </si>
  <si>
    <t>Whole House Efficiency: Data Tables</t>
  </si>
  <si>
    <t>Whole House Efficiency - Custom: Figures</t>
  </si>
  <si>
    <t>Reported Energy Distribution by Measure Tier</t>
  </si>
  <si>
    <t>Reported Demand Distribution by Measure Tier</t>
  </si>
  <si>
    <t>Total Reported Energy Savings (kWh)</t>
  </si>
  <si>
    <t>Total Verified Energy Savings (kWh)</t>
  </si>
  <si>
    <t>Tier 1: Energy Savings Kit</t>
  </si>
  <si>
    <t>Tier 2: Building Shell Measures</t>
  </si>
  <si>
    <t>Tier 3: HVAC Measures</t>
  </si>
  <si>
    <t xml:space="preserve">Measure-Level Energy and Demand Savings and RRs </t>
  </si>
  <si>
    <t>Measure</t>
  </si>
  <si>
    <t>Sub-Measure</t>
  </si>
  <si>
    <t>Quantity</t>
  </si>
  <si>
    <t>T1: Energy Savings Kit</t>
  </si>
  <si>
    <t>LED</t>
  </si>
  <si>
    <t>Hot Water Pipe Wrap</t>
  </si>
  <si>
    <t>Advanced Power Strip</t>
  </si>
  <si>
    <t>Aerator</t>
  </si>
  <si>
    <t>Kitchen Faucet</t>
  </si>
  <si>
    <t>Bathroom Faucet</t>
  </si>
  <si>
    <t>Shower</t>
  </si>
  <si>
    <t>Furnace Filter Alarm</t>
  </si>
  <si>
    <t>T2: Building Shell</t>
  </si>
  <si>
    <t>Air Sealing</t>
  </si>
  <si>
    <t>Insulation</t>
  </si>
  <si>
    <t>Ceiling</t>
  </si>
  <si>
    <t>Wall</t>
  </si>
  <si>
    <t>T3: HVAC</t>
  </si>
  <si>
    <t>Air Conditioner</t>
  </si>
  <si>
    <t>Time-of-Sale</t>
  </si>
  <si>
    <t>Early Replacement</t>
  </si>
  <si>
    <t>Heat Pump</t>
  </si>
  <si>
    <t>Air Source Time-of-Sale</t>
  </si>
  <si>
    <t>Air Source Early Replacement</t>
  </si>
  <si>
    <t>Ductless Mini-Split</t>
  </si>
  <si>
    <t>Ground Source Time-of-Sale</t>
  </si>
  <si>
    <t>Ground Source Early Replacement</t>
  </si>
  <si>
    <t>Ground Source Replace ER Heat</t>
  </si>
  <si>
    <t>Heat Pump Water Heater</t>
  </si>
  <si>
    <t>ECM Furnace Fan</t>
  </si>
  <si>
    <t>Measure-Level Results and Reasons</t>
  </si>
  <si>
    <t>Major Reasons for Discrepancy</t>
  </si>
  <si>
    <t>IL TRM v5 deemed HOU of 847 was used, versus the KCPL deemed value of 938.</t>
  </si>
  <si>
    <t>IL TRM v5 CF of 8.10% was used to calculate verified savings, versus the KCPL deemed value of 9.5%</t>
  </si>
  <si>
    <t>IL TRM v5 deemed savings of 72 kWh is lower than reported deemed savings of 74 kWh.</t>
  </si>
  <si>
    <t>IL TRM v5 deemed savings of 0.0082 kW is lower than reported deemed savings of 0.0085 kW.</t>
  </si>
  <si>
    <t>IL TRM v5 deemed savings of 103 kWh is higher than reported deemed savings of 73.7 kWh.</t>
  </si>
  <si>
    <t>IL TRM v5 deemed savings of 0.011 kW is higher than reported deemed savings of 0.005 kW.</t>
  </si>
  <si>
    <t>IL TRM V5 assume 2.56 person per household, versus KCPL's 1.44.  </t>
  </si>
  <si>
    <t>IL TRM v5 deemed savings of 0.047 kW is higher than reported deemed savings of 0.010 kW. IL TRM V5 assume 2.56 person per household, versus KCPL's 1.44.  </t>
  </si>
  <si>
    <t>IL TRM v5 deemed savings of 0.039 kW is higher than reported deemed savings of 0.010 kW. IL TRM V5 assume 2.56 person per household, versus KCPL's 1.44.  </t>
  </si>
  <si>
    <t>IL TRM v5 deemed savings of 0.030 kW is higher than reported deemed savings of 0.0244 kW. IL TRM V5 assume 2.56 person per household, versus KCPL's 1.44.  </t>
  </si>
  <si>
    <t>IL TRM v5 deemed savings of 83 kWh is lower than reported deemed savings of 110 kWh.</t>
  </si>
  <si>
    <t>IL TRM v5 deemed savings of 0.023 kW is lower than reported deemed savings of 0.029 kW.</t>
  </si>
  <si>
    <t>CFM50: Avg efficient 3860, claimed 3. Avg baseline 2765, claimed 6. CDD 1444.5 was used to verify savings versus KCPL's 1325. HDD 5154.4 was used to verify savings versus KCPL's 5249.</t>
  </si>
  <si>
    <t>IL TRM v5 calculated savings is higher than reported deemed savings of 0.0001 kW.</t>
  </si>
  <si>
    <t>R-Value: Avg installed 29.1, claimed 38. Avg baseline 16.5, claimed 5. CDD 1444.5 was used to verify savings versus KCPL's 1325. HDD 5154.4 was used to verify savings versus KCPL's 5249.</t>
  </si>
  <si>
    <t>IL TRM v5 calculated savings is lower than reported deemed savings of 0.0003 kW.</t>
  </si>
  <si>
    <t>R-Value: Avg installed 17.2, claimed 5. Avg baseline 6.7, claimed 2. CDD 1444.5 was used to verify savings versus KCPL's 1325. HDD 5154.4 was used to verify savings versus KCPL's 5249.</t>
  </si>
  <si>
    <t>IL TRM v5 calculated savings is higher than reported deemed savings of 0.0004 kW.</t>
  </si>
  <si>
    <t>A cooling EFLH of 738 was used to verify savings, versus KCPL's 1325. A heating EFLH of 1376 was used versus KCPL's 5249. IL TRM v5 calculated savings higher than reported deemed savings of 1314 kWh.</t>
  </si>
  <si>
    <t>A cooling EFLH of 738 was used to verify savings, versus KCPL's 1325. A heating EFLH of 1376 was used versus KCPL's 5249. IL TRM v5 calculated savings is lower than reported deemed savings of 0.82 kW.</t>
  </si>
  <si>
    <t>Reported savings do not account for Heating and Cooling savings. Daily hot water usage reported 50 gallons vs. verified 45 gallons.</t>
  </si>
  <si>
    <t>A cooling EFLH of 738 was used to verify savings, versus KCPL's 1325. IL TRM v5 calculated savings higher than reported deemed savings of 608 kWh.</t>
  </si>
  <si>
    <t>A cooling EFLH of 738 was used to verify savings, versus KCPL's 1325. IL TRM v5 calculated savings is lower than reported deemed savings of 0.34 kW.</t>
  </si>
  <si>
    <t>Impact Analysis: T3 HVAC Metadata, Averages, and Quantity</t>
  </si>
  <si>
    <t>SEER</t>
  </si>
  <si>
    <t>EER</t>
  </si>
  <si>
    <t>HSPF</t>
  </si>
  <si>
    <t>Average Cooling Capacity</t>
  </si>
  <si>
    <t>Average Heating Capacity</t>
  </si>
  <si>
    <t>Total Installed Quantity</t>
  </si>
  <si>
    <t>Average
Replaced</t>
  </si>
  <si>
    <t>Average
Installed</t>
  </si>
  <si>
    <t>Air Conditioner, Replace on Burnout</t>
  </si>
  <si>
    <t>SEER 15</t>
  </si>
  <si>
    <t>SEER 16</t>
  </si>
  <si>
    <t>SEER 17</t>
  </si>
  <si>
    <t>Air Conditioner, Early Replacement</t>
  </si>
  <si>
    <t>Heat Pump, Replace on Burnout</t>
  </si>
  <si>
    <t>Heat Pump, Ductless Mini-Split</t>
  </si>
  <si>
    <t>Ground Source Heat Pump, Replace on Burnout</t>
  </si>
  <si>
    <t>Ground Source Heat Pump, Early Replacement of GSHP</t>
  </si>
  <si>
    <t>Ground Source Heat Pump, Early Replacement of ASHP</t>
  </si>
  <si>
    <t>Ground Source Heat Pump, Replace Failed Electric Resistance Heat</t>
  </si>
  <si>
    <t>Notes:</t>
  </si>
  <si>
    <t>Heating Capacity assigned by using a representative sample then normalized to cooling capacity in order to assign heating capacity for each unit.</t>
  </si>
  <si>
    <t>Source: Program tracking data.</t>
  </si>
  <si>
    <t>Impact Analysis: T2 Building Shell Metadata, Averages, and Quantity</t>
  </si>
  <si>
    <t>Tier 2:
Building Shell Measures</t>
  </si>
  <si>
    <t>Initial Value</t>
  </si>
  <si>
    <t>Final Value</t>
  </si>
  <si>
    <t>Average Square Footage Replaced</t>
  </si>
  <si>
    <t>Total Sq. Ft. Replaced</t>
  </si>
  <si>
    <t>Air Sealing (CFM50)</t>
  </si>
  <si>
    <t>Insulation (R-Value)</t>
  </si>
  <si>
    <t>Home Energy Report: Data Tables</t>
  </si>
  <si>
    <t>Home Energy Reports</t>
  </si>
  <si>
    <t>Billing analysis is inherently net</t>
  </si>
  <si>
    <t>Savings by Wave</t>
  </si>
  <si>
    <t>Cohort</t>
  </si>
  <si>
    <t>GMO 2013</t>
  </si>
  <si>
    <t>GMO 2015</t>
  </si>
  <si>
    <t>GMO 2016 Expansion</t>
  </si>
  <si>
    <t>GMO 2017</t>
  </si>
  <si>
    <t>Home Energy Report Recall</t>
  </si>
  <si>
    <t>All Treatment Customers</t>
  </si>
  <si>
    <t>n</t>
  </si>
  <si>
    <t>%</t>
  </si>
  <si>
    <t>Home Energy Report Interaction: Actions Taken After Receiving Report</t>
  </si>
  <si>
    <t>Talked to members of household about report</t>
  </si>
  <si>
    <t>Saved the report for reference</t>
  </si>
  <si>
    <t>Talked to people outside of  household about the report</t>
  </si>
  <si>
    <t>Average</t>
  </si>
  <si>
    <t>Neighbor Comparison</t>
  </si>
  <si>
    <t>Additional Detail from Customer Engagement Tracker (CET) Survey</t>
  </si>
  <si>
    <t>Note: Oracle reports combined results from KCP&amp;L GMO and KCP&amp;L MO</t>
  </si>
  <si>
    <t>Income-Eligible Multi-Family: Data Tables</t>
  </si>
  <si>
    <t>Income Eligible Multifamily: Figures</t>
  </si>
  <si>
    <t>% of Total Program kWh Savings</t>
  </si>
  <si>
    <t>% of Total Program kW Savings</t>
  </si>
  <si>
    <t>Aerators</t>
  </si>
  <si>
    <t xml:space="preserve">Power Strips </t>
  </si>
  <si>
    <t>Low Flow Shower Head</t>
  </si>
  <si>
    <t>Custom</t>
  </si>
  <si>
    <t>Measure Name</t>
  </si>
  <si>
    <t>Lighting LED - 9 Watt</t>
  </si>
  <si>
    <t>Low Flow Shower Heads Chrome 1.5 - Electric WH</t>
  </si>
  <si>
    <t>Low Flow Shower Heads Handheld 1.5 GPM</t>
  </si>
  <si>
    <t>Hot Water Pipe Insulation - Electric WH</t>
  </si>
  <si>
    <t>1.5 GPM Kitchen Aerator</t>
  </si>
  <si>
    <t>1.0 GPM Bathroom Aerator</t>
  </si>
  <si>
    <t>LEDs (9W A19 - Food Bank Distribution)</t>
  </si>
  <si>
    <t>Power Saving Strips - 7 Outlet</t>
  </si>
  <si>
    <t>Lighting LED - 9 Watt (exterior/entry door)</t>
  </si>
  <si>
    <t>Lighting LED - 15 Watt - Common Area</t>
  </si>
  <si>
    <t>LED 9W A19 - Common Area</t>
  </si>
  <si>
    <t>Count of Measures Installed by Type</t>
  </si>
  <si>
    <t>Number of Measures Installed</t>
  </si>
  <si>
    <t>Savings Summary by Measure</t>
  </si>
  <si>
    <t>Measure Category</t>
  </si>
  <si>
    <t>Energy Analyzer: Data Tables</t>
  </si>
  <si>
    <t>Energy Analyzer Metrics</t>
  </si>
  <si>
    <t>Program/Wave</t>
  </si>
  <si>
    <t>Calendar Year 2017 Actuals</t>
  </si>
  <si>
    <t>Goal</t>
  </si>
  <si>
    <t>% of My Account Users</t>
  </si>
  <si>
    <t>What Uses Most Completions (2017 - Missouri only)</t>
  </si>
  <si>
    <t>Differences in Use of Energy Analyzer Tool</t>
  </si>
  <si>
    <t>Home Lighting Rebate: Data Tables</t>
  </si>
  <si>
    <t>Home Lighting Rebate: Figures</t>
  </si>
  <si>
    <t>Mid-Year Population and Sample Sizes by Reported Energy Savings (kWh)</t>
  </si>
  <si>
    <t>Net savings derived from individual Net of FR ratios for standard and specialty LEDs; application of weighted total NTG yields slightly different results due to rounding error</t>
  </si>
  <si>
    <t>Spillover</t>
  </si>
  <si>
    <t>Standard LEDs</t>
  </si>
  <si>
    <t>Specialty LEDs</t>
  </si>
  <si>
    <t>Total Free Ridership and Net of FR equals the savings weighted sum of standard and specialty values</t>
  </si>
  <si>
    <t>-- SO combined for participants and non-participants</t>
  </si>
  <si>
    <t>Total verified savings includes the application of an in-service rate and adjustments for leakage and C&amp;I installations</t>
  </si>
  <si>
    <t>Total Reported Energy Savings value was not broken out by Standard and Specialty</t>
  </si>
  <si>
    <t>Total Reported Demand Savings value was not broken out by Standard and Specialty</t>
  </si>
  <si>
    <t>Mid-Year Population and Sample Sizes - Residential Sales</t>
  </si>
  <si>
    <t>Number of Packages</t>
  </si>
  <si>
    <t>Number of Bulbs</t>
  </si>
  <si>
    <t>Counts include application of leakage and C&amp;I installations, savings also adjust for an in-service rate</t>
  </si>
  <si>
    <t>Source: Home Lighting Rebate Tracking Database, adjusted for leakage and cross-sector sales</t>
  </si>
  <si>
    <t>End-of-Year Population and Sample Sizes - Residential Sales</t>
  </si>
  <si>
    <t>Mid-Year Population and Sample Sizes - Cross Sector Sales</t>
  </si>
  <si>
    <t>Based on a 4% cross-sector sales rate; savings also adjust for an in-service rate</t>
  </si>
  <si>
    <t>Source: Home Lighting Rebate Tracking Database</t>
  </si>
  <si>
    <t>End-of-Year Population and Sample Sizes - Cross Sector Sales</t>
  </si>
  <si>
    <t>Mid-Year Residential Leakage Sales</t>
  </si>
  <si>
    <t>Leaked Energy Savings (kWh)</t>
  </si>
  <si>
    <t>Based on a 14% leakage rate; savings also adjust for an in-service rate</t>
  </si>
  <si>
    <t>End-of-Year Residential Leakage Sales</t>
  </si>
  <si>
    <t>In-Service Rate - LEDs Obtained in 2016 (Combined GMO and KCP&amp;L-MO)</t>
  </si>
  <si>
    <t>Year</t>
  </si>
  <si>
    <t>Cumulative Installation Rate</t>
  </si>
  <si>
    <t>Incremental Installation Rate</t>
  </si>
  <si>
    <t>No Delayed Installs</t>
  </si>
  <si>
    <t>NPV</t>
  </si>
  <si>
    <t>Ratio of all first year to delayed scenario</t>
  </si>
  <si>
    <t>NPV not discounting Year 1</t>
  </si>
  <si>
    <t>Source: Navigant analysis of Home Lighting Rebate On-site Saturation Data</t>
  </si>
  <si>
    <t>Program Incentives Over Time - Home Lighting Rebate</t>
  </si>
  <si>
    <t>Price Prior to Incentive</t>
  </si>
  <si>
    <t>Incentive</t>
  </si>
  <si>
    <t>Price After Incentive</t>
  </si>
  <si>
    <t>Source: Navigant analysis of Home Lighting Rebate Tracking Database</t>
  </si>
  <si>
    <t>% of Respondents</t>
  </si>
  <si>
    <t>Don't Know</t>
  </si>
  <si>
    <t>Residential Programmable Thermostat: Data Tables</t>
  </si>
  <si>
    <t>Residential Programmable Thermostat: Figures</t>
  </si>
  <si>
    <t>Programmable Thermostat's analysis is inherently net</t>
  </si>
  <si>
    <t>Energy Savings Participant Type</t>
  </si>
  <si>
    <t>Direct Install Thermostat</t>
  </si>
  <si>
    <t>Do It Yourself Installations</t>
  </si>
  <si>
    <t>Bring Your Own Thermostat</t>
  </si>
  <si>
    <t>Per-Unit Energy Savings (kWh)</t>
  </si>
  <si>
    <t>Verified Energy at Customer Meter (kWh)</t>
  </si>
  <si>
    <t>-</t>
  </si>
  <si>
    <t xml:space="preserve">Note: BYOD thermostats not included in energy savings calculations. DIY - include Work Order Date within PY2. DI - include Completion Dates within PY2. </t>
  </si>
  <si>
    <t>Rush Hour Rewards Participant</t>
  </si>
  <si>
    <t>Per-Unit Demand Savings (kW)</t>
  </si>
  <si>
    <t>Verified Demand at Customer Meter (kW)</t>
  </si>
  <si>
    <t>PY2017 Participating Thermostats</t>
  </si>
  <si>
    <t>PY2016 Participating Thermostats</t>
  </si>
  <si>
    <t>Cycle 2 Program-to-Date</t>
  </si>
  <si>
    <t xml:space="preserve">Note: BYOD, DIY, DI - include Completion Dates within PY2. </t>
  </si>
  <si>
    <t>Event Descriptions</t>
  </si>
  <si>
    <t>Event</t>
  </si>
  <si>
    <t>Start Time</t>
  </si>
  <si>
    <t>End Time</t>
  </si>
  <si>
    <t>Event Length</t>
  </si>
  <si>
    <t>Monthly Energy Savings</t>
  </si>
  <si>
    <t>Month</t>
  </si>
  <si>
    <t>90% CI Lower Bound</t>
  </si>
  <si>
    <t>90% CI Upper Bound</t>
  </si>
  <si>
    <t>Jan</t>
  </si>
  <si>
    <t>Feb</t>
  </si>
  <si>
    <t>Mar</t>
  </si>
  <si>
    <t>Apr</t>
  </si>
  <si>
    <t>May</t>
  </si>
  <si>
    <t>Jun</t>
  </si>
  <si>
    <t>Jul</t>
  </si>
  <si>
    <t>Aug</t>
  </si>
  <si>
    <t>Sep</t>
  </si>
  <si>
    <t>Oct</t>
  </si>
  <si>
    <t>Nov</t>
  </si>
  <si>
    <t>Dec</t>
  </si>
  <si>
    <t>On a scale of 1 (being very dissatisfied) and 5 (being very satisfied), how would you rate…</t>
  </si>
  <si>
    <t>Very satisfied (5)</t>
  </si>
  <si>
    <t>4</t>
  </si>
  <si>
    <t>3</t>
  </si>
  <si>
    <t>2</t>
  </si>
  <si>
    <t>Very dissatisfied (1)</t>
  </si>
  <si>
    <t>Don't know</t>
  </si>
  <si>
    <t>Overall experience with Seasonal Savings program</t>
  </si>
  <si>
    <t>Energy savings you achieved in Seasonal Savings program</t>
  </si>
  <si>
    <t>Overall experience with Rush Hour Rewards program</t>
  </si>
  <si>
    <t>Length of Rush Hour Rewards events</t>
  </si>
  <si>
    <t>Number of Rush Hour Rewards events this summer</t>
  </si>
  <si>
    <t>Rush Hour Rewards event notifications</t>
  </si>
  <si>
    <t>Your comfort level on hot summer days</t>
  </si>
  <si>
    <t>The Nest thermostat itself</t>
  </si>
  <si>
    <t>The Nest thermostat installation process</t>
  </si>
  <si>
    <t>Receiving your Nest thermostat for free</t>
  </si>
  <si>
    <t>Program enrollment process</t>
  </si>
  <si>
    <t>How did you become aware of the Rush Hour Rewards event occurring on [Field-Date]?</t>
  </si>
  <si>
    <t>Wednesday, July 12th N= 368</t>
  </si>
  <si>
    <t>Thursday, July 20th N = 120</t>
  </si>
  <si>
    <t>Friday, July 21st N = 140</t>
  </si>
  <si>
    <t>I saw the notification on the Nest Thermostat</t>
  </si>
  <si>
    <t>I received an email</t>
  </si>
  <si>
    <t>I received a text</t>
  </si>
  <si>
    <t>I assumed it was an event because it was hot</t>
  </si>
  <si>
    <t>Other (please describe)</t>
  </si>
  <si>
    <t>Someone else in my home/business told me</t>
  </si>
  <si>
    <t>I checked the KCP&amp;L website</t>
  </si>
  <si>
    <t xml:space="preserve">At any point before or during the hours of [Field-Event_Starttime] and [Field-Event_Endtime] on [Field-Date], did you or any other member of your [Field-HouseholdBusiness] adjust your thermostat? Please select all that apply. </t>
  </si>
  <si>
    <t>Wednesday, July 12th, n = 390</t>
  </si>
  <si>
    <t>Thursday, July 20th, n = 115</t>
  </si>
  <si>
    <t>Friday, July 21st, n = 161</t>
  </si>
  <si>
    <t>Yes, adjusted thermostat before event</t>
  </si>
  <si>
    <t>Yes, adjusted thermostat during the event hours</t>
  </si>
  <si>
    <t>No</t>
  </si>
  <si>
    <t>Business Programmable Thermostat: Data Tables</t>
  </si>
  <si>
    <t>Bus Programmable Thermostat: Figures</t>
  </si>
  <si>
    <t>Demand Response Incentive: Data Tables</t>
  </si>
  <si>
    <t>Demand Response Incentive: Figures</t>
  </si>
  <si>
    <t xml:space="preserve">Footnote: The total reported demand savings does not include 19 customers who account for 3,971 kW because the Navigant team did not have sufficient data to calculate impact for these customers. </t>
  </si>
  <si>
    <t>Program Savings Summary by MEEIA Rider</t>
  </si>
  <si>
    <t>MEEIA Participant Demand Savings (kW)</t>
  </si>
  <si>
    <t>Opt-Out Demand Savings (kW)</t>
  </si>
  <si>
    <t>Total Demand Savings (kW)</t>
  </si>
  <si>
    <t>DRI's analysis is inherently net</t>
  </si>
  <si>
    <t>Event Length (Hours)</t>
  </si>
  <si>
    <t>Demand (kW) Impact By Event</t>
  </si>
  <si>
    <t>June 28th</t>
  </si>
  <si>
    <t>August 6th</t>
  </si>
  <si>
    <t>PY2018 Participating Thermostats</t>
  </si>
  <si>
    <t>Source: Program Tracking Database and PY 2017 Navigant analysis</t>
  </si>
  <si>
    <t>PY 2017 Survey Findings</t>
  </si>
  <si>
    <t>Average Event Temperature</t>
  </si>
  <si>
    <t>Omnidirectional LED Lamp replacing 61‐100W Lamp</t>
  </si>
  <si>
    <t>LED 2X2 Troffer or Linear Ambient replacing T8, T12 or T5/T5HO fixture</t>
  </si>
  <si>
    <t>Exterior LED replacing 175W‐250W Fixture or Mogul Screw‐Base Lamp</t>
  </si>
  <si>
    <t>Omnidirectional LED Lamp replacing 40‐60W Lamp</t>
  </si>
  <si>
    <t>LED Low Bay Fixture replacing 150W‐300W fixture</t>
  </si>
  <si>
    <t>Parking Garage LED replacing 101W‐175W Fixture or Mogul Screw‐Base Lamp</t>
  </si>
  <si>
    <t>Energy Management System</t>
  </si>
  <si>
    <t>Non-Lighting Large</t>
  </si>
  <si>
    <t>Non-Lighting Small</t>
  </si>
  <si>
    <t>PRJ-1881125</t>
  </si>
  <si>
    <t>PRJ-1796896</t>
  </si>
  <si>
    <t>PRJ-1516613</t>
  </si>
  <si>
    <t>PRJ-1766318</t>
  </si>
  <si>
    <t>PRJ-1903895</t>
  </si>
  <si>
    <t>PRJ-1709436</t>
  </si>
  <si>
    <t>PRJ-1975652</t>
  </si>
  <si>
    <t>PRJ-1654222</t>
  </si>
  <si>
    <t>PRJ-1761610</t>
  </si>
  <si>
    <t>PRJ-1508166</t>
  </si>
  <si>
    <t>PRJ-1737247</t>
  </si>
  <si>
    <t>PRJ-1951281</t>
  </si>
  <si>
    <t>PRJ-1582333</t>
  </si>
  <si>
    <t>GMO Business EER Custom - PY2018 Summary by Measure Type</t>
  </si>
  <si>
    <t>Source: Navigant analysis PY2018</t>
  </si>
  <si>
    <t>PRJ-1898003</t>
  </si>
  <si>
    <t>PRJ-1820402</t>
  </si>
  <si>
    <t>PRJ-1781425</t>
  </si>
  <si>
    <t>PRJ-2055124</t>
  </si>
  <si>
    <t>PRJ-1948122</t>
  </si>
  <si>
    <t>Projects Originating from the Business EER - Custom Program</t>
  </si>
  <si>
    <t xml:space="preserve">Navigant verified different savings for the lighting and rooftop unit (RTU) replacement measures. Navigant used coincidence factor and waste heat factors from Navigant long-term metering study results for the lighting measure. For the RTU replacement measure, Navigant applied an engineering approach that captures the installed equipment's hourly savings in a year, while the reported savings were estimated using a 2-degree temperature bin analysis approach. </t>
  </si>
  <si>
    <t xml:space="preserve">The driver to the reported versus verified savings was due to different approach being used. Navigant applied an engineering approach that captures the installed equipment's hourly savings in a year, while the reported savings were estimated using a 2-degree temperature bin analysis approach. </t>
  </si>
  <si>
    <t xml:space="preserve">The driver to the reported versus verified savings was due to different approach being used. Navigant applied an engineering approach that captures the installed equipment's hourly savings in a year, while the reported savings were estimated using a 2-degree temperature bin analysis approach. The realization rate for peak demand is zero because the implementer defines the peak hours much differently. The implementer's calculations simply use the coldest 26 hours of the year as the peak hours, but Navigant calculated the peak demand savings following the peak period. The Navigant team found that the variable speed drive measure operates at full load during the peak period, therefore the verified peak demand savings are zero. </t>
  </si>
  <si>
    <t>The difference in reported versus verified savings was because Navigant used coincidence factors and waste heat factors from Navigant metering study. Additionally, the Navigant team confirmed that the lighting fixtures in some spaces operate during the peak period, therefore verified peak demand savings were higher due to the application of a coincident factor (CF) of 1.00.</t>
  </si>
  <si>
    <t>The difference in reported versus verified savings was because Navigant used coincidence factors and waste heat factors from Navigant metering study.</t>
  </si>
  <si>
    <t xml:space="preserve">The difference in the reported versus verified peak demand savings was due to changes made to the coincidence factors and use of kW factor approach by the implementer. Navigant used the coincidence factor from Navigant long-term metering study. The Navigant team updated the peak demand savings calculations for occupancy sensor measures using the formulas and inputs defined by the Illinois TRM version 6. According to the Illinois TRM version 6, peak demand savings of installed occupancy sensors are the product of lighting load connected to the control, waste heat factor for demand, and the difference of baseline summer peak CF for the lighting system without occupancy sensors installed and the retrofit summer peak CF for the lighting system with occupancy sensors installed. The reported peak demand savings were calculated without including the baseline summer peak CF for the lighting system without occupancy sensors installed. However, the implementer used the kW factor approach for calculation of peak demand savings but used old kW factor for lighting which lead to significantly high reported peak demand savings. </t>
  </si>
  <si>
    <t xml:space="preserve">The difference in reported versus verified savings was because Navigant used coincidence factors and waste heat factors from Navigant metering study. Navigant verified higher energy savings for the Custom project, based on which, the project reached the Custom program incentive cap. More energy and peak demand savings were distributed to the Block Bidding "buy-now" portion. </t>
  </si>
  <si>
    <t xml:space="preserve">Projects PRJ-1951281 and PRJ-1582333 were implemented by one customer, combined of which reached the Custom program incentive cap. Additional savings were booked in the Block Bidding "buy-now" portion PRJ-2055124. Navigant verified higher savings for PRJ-1951281 which led to less savings being distributed to PRJ-1582333, therefore, more savings were booked in the Block Bidding project PRJ-2055124. </t>
  </si>
  <si>
    <t xml:space="preserve">This is the Block Bidding "buy-now" portion of Custom project PRJ-1508166. The difference in reported versus verified savings was because Navigant used coincidence factors and waste heat factors from Navigant metering study. Navigant verified higher energy savings for the Custom project, based on which, the project reached the Custom program incentive cap. More energy and peak demand savings were distributed to the Block Bidding "buy-now" portion. </t>
  </si>
  <si>
    <t xml:space="preserve">This is the Block Bidding portion of Custom projects PRJ-1951281 and PRJ-1582333. Projects PRJ-1951281 and PRJ-1582333 were implemented by one customer, combined of which reached the Custom program incentive cap. Additional savings were booked in the Block Bidding "buy-now" portion PRJ-2055124. Navigant verified higher savings for PRJ-1951281 which led to less savings being distributed to PRJ-1582333, therefore, more savings were booked in the Block Bidding project PRJ-2055124. </t>
  </si>
  <si>
    <t xml:space="preserve">The difference in reported versus verified savings was due to two adjustments made to the ex ante calculations. One, Navigant updated the lighting fixture wattage from 242 to 211 as per the manufacturing specifications. Two, Navigant used coincidence factor from Navigant metering study. </t>
  </si>
  <si>
    <t>The difference in reported versus verified savings was because Navigant used coincidence factors and waste heat factors from Navigant long-term metering study.</t>
  </si>
  <si>
    <t>Source: Navigant analysis and deemed value developed in coordination with State Auditor</t>
  </si>
  <si>
    <t>Quarterly Sales - Residential and Cross-Sector Combined</t>
  </si>
  <si>
    <t>Total Number of Bulbs Sold</t>
  </si>
  <si>
    <t>Energy Savings (kWh)</t>
  </si>
  <si>
    <t>Demand Savings (kW)</t>
  </si>
  <si>
    <t>Q1</t>
  </si>
  <si>
    <t>Q2</t>
  </si>
  <si>
    <t>Q3</t>
  </si>
  <si>
    <t>Q4</t>
  </si>
  <si>
    <t>Standard Total</t>
  </si>
  <si>
    <t>Specialty Total</t>
  </si>
  <si>
    <t>Adjusted for 14% leakage rate and in-service rate, but includes cross-sector sales</t>
  </si>
  <si>
    <t>Standard</t>
  </si>
  <si>
    <t>Specialty</t>
  </si>
  <si>
    <t>Average final price excludes any manufacturer or retailer discounts</t>
  </si>
  <si>
    <t>Program Savings Summary</t>
  </si>
  <si>
    <t>Mean Program Effect (kWh/Day)</t>
  </si>
  <si>
    <t>Total PY3 Participant-Days</t>
  </si>
  <si>
    <t>Verified Gross Savings Prior to Uplift Adjustment (kWh)</t>
  </si>
  <si>
    <t>Total Uplift Adjustment (kWh)</t>
  </si>
  <si>
    <t>Verified Savings After Uplift Adjustment (kWh)</t>
  </si>
  <si>
    <t>90% Confidence Interval (kWh)</t>
  </si>
  <si>
    <t>Implementer-Reported Savings (kWh)</t>
  </si>
  <si>
    <t>Verified Coincident Demand Savings (kW)</t>
  </si>
  <si>
    <t>Source: Navigant analysis of GMO billing and tracking data</t>
  </si>
  <si>
    <t>The uplift adjustment accounts for savings due to differences in treatment customer and control group customer participation in other EE programs.</t>
  </si>
  <si>
    <t>It adjusts for any double counting between other EE programs and the HER program.</t>
  </si>
  <si>
    <t>Data Cleaning Steps</t>
  </si>
  <si>
    <t>Cleaning Step</t>
  </si>
  <si>
    <t>Customers</t>
  </si>
  <si>
    <t>Observations</t>
  </si>
  <si>
    <t>Treatment</t>
  </si>
  <si>
    <t>Control</t>
  </si>
  <si>
    <t>Starting records</t>
  </si>
  <si>
    <t>After moveout date</t>
  </si>
  <si>
    <t>Date of first report</t>
  </si>
  <si>
    <t>Insufficient post-period data</t>
  </si>
  <si>
    <t>Insufficient pre-period data</t>
  </si>
  <si>
    <t>Later pre-period month present</t>
  </si>
  <si>
    <t>Less than 15 days</t>
  </si>
  <si>
    <t>More than 31 bill days</t>
  </si>
  <si>
    <t>Net Verified Savings by Wave</t>
  </si>
  <si>
    <t>Wave</t>
  </si>
  <si>
    <t>Savings</t>
  </si>
  <si>
    <t>Results of RCT T Test Checks: GMO 2017*</t>
  </si>
  <si>
    <t>Treatment and Control Group Monthly Mean Usage in Pre-Program Year KCP&amp;L MO 2017</t>
  </si>
  <si>
    <t>Month and Year</t>
  </si>
  <si>
    <t>Participant Average Daily Consumption</t>
  </si>
  <si>
    <t>Control Average Daily Consumption</t>
  </si>
  <si>
    <t>P-value</t>
  </si>
  <si>
    <t xml:space="preserve">Equivalent** </t>
  </si>
  <si>
    <t>Jun 2016</t>
  </si>
  <si>
    <t>TRUE</t>
  </si>
  <si>
    <t>Jul 2016</t>
  </si>
  <si>
    <t>Aug 2016</t>
  </si>
  <si>
    <t>Sep 2016</t>
  </si>
  <si>
    <t>Oct 2016</t>
  </si>
  <si>
    <t>Nov 2016</t>
  </si>
  <si>
    <t>Dec 2016</t>
  </si>
  <si>
    <t>Jan 2017</t>
  </si>
  <si>
    <t>Feb 2017</t>
  </si>
  <si>
    <t>Mar 2017</t>
  </si>
  <si>
    <t>Apr 2017</t>
  </si>
  <si>
    <t>May 2017</t>
  </si>
  <si>
    <t>* Equivalency of other waves was verified in the last evaluation</t>
  </si>
  <si>
    <t>**TRUE indicates that the treatment and control groups have equivalent energy usage in that month.</t>
  </si>
  <si>
    <t>Results of RCT Regression Validation Check, GMO 2017</t>
  </si>
  <si>
    <t>Pre-Program Year Treatment Effect</t>
  </si>
  <si>
    <t>Standard Error</t>
  </si>
  <si>
    <t>T Statistic</t>
  </si>
  <si>
    <t>P-Value</t>
  </si>
  <si>
    <t>EE Program</t>
  </si>
  <si>
    <t>Calculation Step</t>
  </si>
  <si>
    <t>WHE-Equipment</t>
  </si>
  <si>
    <t>WHE-Weatherization</t>
  </si>
  <si>
    <t>Income Eligible Multi-Family</t>
  </si>
  <si>
    <t>Kits</t>
  </si>
  <si>
    <t>Tstats</t>
  </si>
  <si>
    <t>Median program savings (annual kWh per participant)</t>
  </si>
  <si>
    <t># Treatment Customers in EE Program</t>
  </si>
  <si>
    <t># HER Treatment Customers</t>
  </si>
  <si>
    <t>Rate of Participation, PY3 (%)</t>
  </si>
  <si>
    <t># Control Customers in EE Program</t>
  </si>
  <si>
    <t># Control Customers</t>
  </si>
  <si>
    <t>Uplift adjustment</t>
  </si>
  <si>
    <t>Change in Participation Due to HER Program</t>
  </si>
  <si>
    <t>Statistically Significant at 90% Confidence Level?</t>
  </si>
  <si>
    <t>Yes</t>
  </si>
  <si>
    <t>Actual Savings Attributable to Other EE Program (kWh)</t>
  </si>
  <si>
    <t>Savings Attributable to Other EE Program (kWh)</t>
  </si>
  <si>
    <t>POD statistic</t>
  </si>
  <si>
    <t>Detailed Program Results (Based on PPR Model)*</t>
  </si>
  <si>
    <t>Wave Details</t>
  </si>
  <si>
    <t>Treatment Period</t>
  </si>
  <si>
    <t>Apr 2018 - Mar 2019</t>
  </si>
  <si>
    <t>First Report Date</t>
  </si>
  <si>
    <t>Aug 2013</t>
  </si>
  <si>
    <t>Mar 2015</t>
  </si>
  <si>
    <t>Apr 2016</t>
  </si>
  <si>
    <t>April 2017</t>
  </si>
  <si>
    <t>Control n</t>
  </si>
  <si>
    <t>Participant n</t>
  </si>
  <si>
    <t>Total Evaluated Control n</t>
  </si>
  <si>
    <t>Total Evaluated Participant n</t>
  </si>
  <si>
    <t>Modeled Baseline Consumption (kWh)</t>
  </si>
  <si>
    <t>Program Savings</t>
  </si>
  <si>
    <t>Savings from Model (kWh per HH per day)</t>
  </si>
  <si>
    <t>90% Confidence Interval (kWh per HH per day)</t>
  </si>
  <si>
    <t>Participant Days</t>
  </si>
  <si>
    <t>Program Year Savings from Model (all HH)</t>
  </si>
  <si>
    <t>90% Confidence Interval Program Year Savings (all HH)</t>
  </si>
  <si>
    <r>
      <t>Percent Savings from model</t>
    </r>
    <r>
      <rPr>
        <sz val="10"/>
        <color rgb="FF000000"/>
        <rFont val="Arial"/>
        <family val="2"/>
      </rPr>
      <t xml:space="preserve"> (% per HH)</t>
    </r>
  </si>
  <si>
    <t>90% Confidence Interval (% per HH)</t>
  </si>
  <si>
    <t>Adjusted Net Savings</t>
  </si>
  <si>
    <t>Total Adjusted Program Year Net Savings (kWh)</t>
  </si>
  <si>
    <t>* These model results are source of the verified savings.</t>
  </si>
  <si>
    <t>LFER Model Results</t>
  </si>
  <si>
    <t>KGMO 2015</t>
  </si>
  <si>
    <t>PPR Detailed Model Results</t>
  </si>
  <si>
    <t>GMO 207</t>
  </si>
  <si>
    <t>Coefficient</t>
  </si>
  <si>
    <t>treatmentTRUE</t>
  </si>
  <si>
    <t>adc_pre</t>
  </si>
  <si>
    <t>month1</t>
  </si>
  <si>
    <t>month2</t>
  </si>
  <si>
    <t>month3</t>
  </si>
  <si>
    <t>month4</t>
  </si>
  <si>
    <t>month5</t>
  </si>
  <si>
    <t>month6</t>
  </si>
  <si>
    <t>month7</t>
  </si>
  <si>
    <t>month8</t>
  </si>
  <si>
    <t>month9</t>
  </si>
  <si>
    <t>month10</t>
  </si>
  <si>
    <t>month11</t>
  </si>
  <si>
    <t>month12</t>
  </si>
  <si>
    <t>adc_pre:month2</t>
  </si>
  <si>
    <t>adc_pre:month3</t>
  </si>
  <si>
    <t>adc_pre:month4</t>
  </si>
  <si>
    <t>adc_pre:month5</t>
  </si>
  <si>
    <t>adc_pre:month6</t>
  </si>
  <si>
    <t>adc_pre:month7</t>
  </si>
  <si>
    <t>adc_pre:month8</t>
  </si>
  <si>
    <t>adc_pre:month9</t>
  </si>
  <si>
    <t>adc_pre:month10</t>
  </si>
  <si>
    <t>adc_pre:month11</t>
  </si>
  <si>
    <t>adc_pre:month12</t>
  </si>
  <si>
    <t>LFER Detailed Model Results</t>
  </si>
  <si>
    <t>post</t>
  </si>
  <si>
    <t>post:treatmentTRUE</t>
  </si>
  <si>
    <t>Comparison of Savings Across PY Evaluations</t>
  </si>
  <si>
    <t>2016 Evaluation Program Savings Summary</t>
  </si>
  <si>
    <t>Average % Savings Per Household 2016</t>
  </si>
  <si>
    <t>Average % Savings Per Household 2017</t>
  </si>
  <si>
    <t>Average % Savings Per Household 2018</t>
  </si>
  <si>
    <t>Note: 2016 and 2018 values are based on a third party evaluation; 2017 values are based on implementer reported savings</t>
  </si>
  <si>
    <t>The graphs to the right are from an Opower presentation. They show all KCP&amp;L respondents and are supporting evidence for responses to the Process Eval questions</t>
  </si>
  <si>
    <t>The tables below will show GMO only responses.</t>
  </si>
  <si>
    <t>Home Energy Report Reading</t>
  </si>
  <si>
    <t>Note: Graphics are not broken down by territory</t>
  </si>
  <si>
    <t>No Recall</t>
  </si>
  <si>
    <t>Read the report thoroughly</t>
  </si>
  <si>
    <t>Recall</t>
  </si>
  <si>
    <t>Read some of the content</t>
  </si>
  <si>
    <t>Glanced at the pictures or graphs</t>
  </si>
  <si>
    <t>Did not look at the report</t>
  </si>
  <si>
    <t>Source: Navigant analysis of Opower CET survey fielded in January 2019</t>
  </si>
  <si>
    <t>Does not remember/did not respond</t>
  </si>
  <si>
    <t>Q12.	In the past three months, do you remember receiving a Home Energy Report from Kansas City Power &amp; Light about your in-home energy use?</t>
  </si>
  <si>
    <t>Q13.	The Home Energy Report is a printed report sent by mail, separate from your bill. It includes a breakdown of your energy use and that of neighbors in the area. Neighbors are 100 nearby, occupied homes with similar characteristics. The report also includes tips on how to save energy and money, as well as information about KCP&amp;L’s other offerings.</t>
  </si>
  <si>
    <t>Base: HER recipients, n=278</t>
  </si>
  <si>
    <t xml:space="preserve">Q14.	Thinking of all the reports you have received, in general, what have you done with them? Did you… </t>
  </si>
  <si>
    <t>Base: HER recipients who recall report, n=217</t>
  </si>
  <si>
    <t>Went online for more information</t>
  </si>
  <si>
    <t>Source: Oracle Opower + Evergy Program Review &amp; Customer Engagement Tracker Results, Feb 2019</t>
  </si>
  <si>
    <t>Q15.	After reviewing your report, what do you typically do with it? Do you… [Select all]</t>
  </si>
  <si>
    <t>Base: HER recipients who recall report, n= 217</t>
  </si>
  <si>
    <t>Energy Saving Actions</t>
  </si>
  <si>
    <t>Took a specific action after reading report</t>
  </si>
  <si>
    <t>Actions Taken</t>
  </si>
  <si>
    <t>Adjusted lighting habits</t>
  </si>
  <si>
    <t>Adjusted or replaced thermostat</t>
  </si>
  <si>
    <t>Changed to efficient lighting</t>
  </si>
  <si>
    <t>Turn off/unplug appliances</t>
  </si>
  <si>
    <t>Bought new appliances</t>
  </si>
  <si>
    <t>Add insulation</t>
  </si>
  <si>
    <t>Q16. What action did you take? [open]</t>
  </si>
  <si>
    <t>Base: Customers who took an action, n= 63</t>
  </si>
  <si>
    <t>Home Energy Report Liking</t>
  </si>
  <si>
    <t>Dislike [strongly disagree or disagree]</t>
  </si>
  <si>
    <t>Neutral [neither agree no disagree]</t>
  </si>
  <si>
    <t>Like [strongly agree or agree]</t>
  </si>
  <si>
    <t xml:space="preserve">Q23. Tell me whether you strongly agree, somewhat agree, neither agree nor disagree, somewhat disagree, or strongly disagree with each of the following statements:
a. I like the Home Energy Reports.
</t>
  </si>
  <si>
    <t>Base: HER readers, n= 150</t>
  </si>
  <si>
    <t>Home Energy Report Impact on Brand Perception of KCP&amp;L</t>
  </si>
  <si>
    <t>Control %</t>
  </si>
  <si>
    <t>Treatment n</t>
  </si>
  <si>
    <t>Treatment %</t>
  </si>
  <si>
    <t>KCP&amp;L wants to help me reduce my home energy use</t>
  </si>
  <si>
    <t>KCP&amp;L wants to help me save money</t>
  </si>
  <si>
    <t>KCP&amp;L provides useful suggestions on ways I can reduce my energy usage and lower my monthly bills</t>
  </si>
  <si>
    <t>Kansas City Power &amp; Light provides a variety of energy efficiency programs</t>
  </si>
  <si>
    <t>KCP&amp;L provides customers with useful tools to learn about energy usage</t>
  </si>
  <si>
    <t xml:space="preserve">Q2. Thinking about Kansas City Power &amp; Light, tell me whether you strongly agree, somewhat agree, neither agree nor disagree, somewhat disagree, or strongly disagree with each of the following statements
</t>
  </si>
  <si>
    <t>Base: All customers, Treatment n= 278 ;Control n= 174</t>
  </si>
  <si>
    <t>Home Energy Report impact on Overall Satisfaction with KCP&amp;L</t>
  </si>
  <si>
    <t>Bottom 3 [1-3 rating]</t>
  </si>
  <si>
    <t>Middle [4-7 rating]</t>
  </si>
  <si>
    <t>Top 3 [8-10 rating]</t>
  </si>
  <si>
    <t xml:space="preserve">Q1. Overall, how satisfied are you with Kansas City Power &amp; Light? Please use a one-to-ten scale where one means “Extremely Dissatisfied” and ten means “Extremely Satisfied.”the following statements
</t>
  </si>
  <si>
    <t>Analysis of CET Open-Ended Comments: Like about HER</t>
  </si>
  <si>
    <t>Personal Comparison</t>
  </si>
  <si>
    <t>No opinion</t>
  </si>
  <si>
    <t>Graphs and Charts</t>
  </si>
  <si>
    <t>Tips</t>
  </si>
  <si>
    <t>Entire report</t>
  </si>
  <si>
    <t>Savings specified</t>
  </si>
  <si>
    <t>Useful information, in general</t>
  </si>
  <si>
    <t>Q22. What aspect of the Home Energy Reports do you like the most?following statements</t>
  </si>
  <si>
    <t>Base: IF Q20a&gt;3, n = 140</t>
  </si>
  <si>
    <t>Analysis of CET Open-Ended Comments: Dislike about HER</t>
  </si>
  <si>
    <t>Accuracy of neighborhood comparison</t>
  </si>
  <si>
    <t>No aspects</t>
  </si>
  <si>
    <t>Improve tips</t>
  </si>
  <si>
    <t>Do not send/ mail less frequently</t>
  </si>
  <si>
    <t>Does not have suggestion</t>
  </si>
  <si>
    <t>Thinks it is wasteful</t>
  </si>
  <si>
    <t>Q26. What aspect of the Home Energy Reports should be improved?</t>
  </si>
  <si>
    <t>Base: IF Q20a&lt;4, n = 60</t>
  </si>
  <si>
    <t>What Uses Most Completions (Cumulative - Entire territory)</t>
  </si>
  <si>
    <t>Familiar with tool</t>
  </si>
  <si>
    <t>Unfamiliar with tool/don't know</t>
  </si>
  <si>
    <t xml:space="preserve">Q8. Have you ever used the Energy Analyzer tool on Kansas City Power &amp; Light’s website? 
</t>
  </si>
  <si>
    <t>Base: All customers, Treatment n= 278</t>
  </si>
  <si>
    <t>Satistaction with Energy Analyzer</t>
  </si>
  <si>
    <t>Satisfied with Energy Analyzer Tool</t>
  </si>
  <si>
    <t>Satisfied with information from Energy Analyzer Tool</t>
  </si>
  <si>
    <t>Q8. Thinking about the Energy Analyzer tool, please tell me whether you strongly agree, somewhat agree, neither agree nor disagree, somewhat disagree, or strongly disagree with each of the following statements: [RANDOMIZE STATEMENTS]
a.	I am satisfied with the Energy Analyzer tool.
b.	The information I get from the Energy Analyzer tool is valuable.</t>
  </si>
  <si>
    <t>Base: Respondents that have have used the Energy Analyzer, n=22</t>
  </si>
  <si>
    <t>Slight rounding error in quarterly calculations leads to a 91 kWh (equivalent to the combined savings of one standard and one specialty bulb) difference from Verified Annual Savings above</t>
  </si>
  <si>
    <t>Energy Impacts at the Customer Meter for Sampled Projects</t>
  </si>
  <si>
    <t>Coincident Demand Impacts at Customer Meter for Sampled Projects</t>
  </si>
  <si>
    <t>Percent of Verified kWh Savings by Measure Type: PY 2018</t>
  </si>
  <si>
    <t>Percent of Verified kW Savings by Measure Type: PY 2018</t>
  </si>
  <si>
    <t>Energy at the Customer Meter: PY2018 Savings Summary</t>
  </si>
  <si>
    <t>Coincident Demand at Customer Meter: PY2018 Savings Summary</t>
  </si>
  <si>
    <t>PY2018 Percentage of Verified Energy Savings by End-Use</t>
  </si>
  <si>
    <t>PY2018 Percentage of Verified Energy Savings by Building Type</t>
  </si>
  <si>
    <t>PY2018 Percentage of Verified Demand Savings by Building Type</t>
  </si>
  <si>
    <t>PY2018 Percentage of Verified Demand Savings by End-Use</t>
  </si>
  <si>
    <t>Business Energy Efficiency Rebate - Block Bidding: Figures</t>
  </si>
  <si>
    <t>Air Source Replace Failed ER Heat</t>
  </si>
  <si>
    <t>Air Source Replace Operating ER Heat</t>
  </si>
  <si>
    <t>Ground Source New Construction</t>
  </si>
  <si>
    <t>Heat Pump, Early Retirement</t>
  </si>
  <si>
    <t>Heat Pump, Replace Failed Electric Resistance Heat</t>
  </si>
  <si>
    <t>Heat Pump, Replace Operating Electric Resistance</t>
  </si>
  <si>
    <t>Ground Source Heat Pump, Early Replacement of Electric Resistance</t>
  </si>
  <si>
    <t>The Program Representative</t>
  </si>
  <si>
    <t>Source: Navigant survey of trade allies; n = 48</t>
  </si>
  <si>
    <t>Source: Navigant survey of trade allies who had participated in prior years; n = 33</t>
  </si>
  <si>
    <t>Source: Navigant survey of participants; n = 63</t>
  </si>
  <si>
    <t xml:space="preserve">This is the Block Bidding "buy-now" portion of Custom project PRJ-1761610. The difference in the reported versus verified peak demand savings was due to changes made to the coincidence factors and use of kW factor approach by the implementer. Navigant used the coincidence factor from Navigant long-term metering study. The Navigant team updated the peak demand savings calculations for occupancy sensor measures using the formulas and inputs defined by the Illinois TRM version 6. According to the Illinois TRM version 6, peak demand savings of installed occupancy sensors are the product of lighting load connected to the control, waste heat factor for demand, and the difference of baseline summer peak CF for the lighting system without occupancy sensors installed and the retrofit summer peak CF for the lighting system with occupancy sensors installed. The reported peak demand savings were calculated without including the baseline summer peak CF for the lighting system without occupancy sensors installed. However, the implementer used the kW factor approach for calculation of peak demand savings but used old kW factor for lighting which lead to significantly high reported peak demand savings. </t>
  </si>
  <si>
    <t>PY 2018 Summary by Measure Type</t>
  </si>
  <si>
    <t>Nav applied TRM 7, updated waste heat factors and coincidence factors</t>
  </si>
  <si>
    <t>Nav applied MF HOU, reported used SF</t>
  </si>
  <si>
    <t>5W LED E12 Candelabra</t>
  </si>
  <si>
    <t>Nav applied TRM 7, updated waste heat factors and coincidence factors, Possible different baseline wattages</t>
  </si>
  <si>
    <t>6W LED Globe</t>
  </si>
  <si>
    <t>8W LED BR30</t>
  </si>
  <si>
    <t xml:space="preserve">Custom </t>
  </si>
  <si>
    <t>Benefit-Cost Ratios by Program Groups and Cost Test – PY 2018</t>
  </si>
  <si>
    <t>Distribution of Gross Demand Savings by Program (Program to Date)</t>
  </si>
  <si>
    <t>Portfolio Level NTG (Energy/Demand)</t>
  </si>
  <si>
    <t>90% / 95%*</t>
  </si>
  <si>
    <t>Navigant compared the energy use in PY2018 (February - May) to the energy use in the equivalent time period in PY2017. This led to negative verified savings while the implementer reported positive savings.</t>
  </si>
  <si>
    <t>Navigant compared the energy use in PY2018 (February - May) to the energy use in the equivalent time period in PY2017. This led to lower verified savings than the implementer reported.</t>
  </si>
  <si>
    <t>Site E</t>
  </si>
  <si>
    <t>Customer opted out of the program before year 3. The implementer reported negative savings in PY2018 to account for PY2016 savings being claimed in PY2017, but Navigant did not verify savings in PY2018.</t>
  </si>
  <si>
    <t>Site F</t>
  </si>
  <si>
    <t>Navigant compared the energy use in PY2018 (January - February) to the energy use in the equivalent time period in PY2017. This led to verified savings that are less negative than the savings reported by the implementer.</t>
  </si>
  <si>
    <t>Site G</t>
  </si>
  <si>
    <t>Site H</t>
  </si>
  <si>
    <t>This site contains two buildings, one which is in GMO and one which is in KCP&amp;L-MO. The models for these two buildings were combined after PY2016 due to a large section of one building migrating to the other building. All energy savings were calculated using this combined model, and the savings were verified in KCP&amp;L-MO because the larger building is located there.</t>
  </si>
  <si>
    <t>Number of Models</t>
  </si>
  <si>
    <t>Subtotal: Thermostat Participant</t>
  </si>
  <si>
    <t>Subtotal: Thermostat Participant + Seasonal Savings</t>
  </si>
  <si>
    <t>Installs: Thermostat Participant</t>
  </si>
  <si>
    <t>Returns: Thermostat Participant</t>
  </si>
  <si>
    <t>Installs: Thermostat Participant + Seasonal Savings</t>
  </si>
  <si>
    <t>Returns: Thermostat Participant + Seasonal Savings</t>
  </si>
  <si>
    <t>PY2018 Installed Thermostats</t>
  </si>
  <si>
    <t>PY2018 Returned Thermostats</t>
  </si>
  <si>
    <t>Not applicable; first year in program</t>
  </si>
  <si>
    <t>LED Refrigerated Case Lights w/Doors 4ft, 5ft, or 6ft replacing Fluorescent Refrigerated Case Lights w/Doors 4ft, 5ft, or 6ft</t>
  </si>
  <si>
    <t>A cooling EFLH of 738 was used to verify savings, versus KCPL's 1325. Federal baseline SEER of 13 was used to verify savings versus actual SEER of equipment replaced. Used actual SEER of installed which was higher than KCPL's deemed efficient SEER.</t>
  </si>
  <si>
    <t>A cooling EFLH of 738 was used to verify savings, versus KCPL's 1325. Federal baseline EER of 11.2 was used to verify savings versus actual EER of equipment replaced. Used actual EER of installed which was higher than KCPL's deemed efficient EER.</t>
  </si>
  <si>
    <t>A cooling EFLH of 738 was used to verify savings, versus KCPL's 1325. Used actual SEER of equipment removed as baseline SEER to verify savings which was lower than KCPL's deemed baseline of 10. Used actual SEER of installed which was higher than KCPL's deemed efficient SEER.</t>
  </si>
  <si>
    <t>A cooling EFLH of 738 was used to verify savings, versus KCPL's 1325. Used actual EER of equipment removed as baseline EER to verify savings which was lower than KCPL's deemed baseline. Used actual EER of installed which was higher than KCPL's deemed efficient EER.</t>
  </si>
  <si>
    <t>A cooling EFLH of 738 was used to verify savings, versus KCPL's 1325. A heating EFLH of 1376 was used versus KCPL's 5249. Federal baseline SEER of 14 was used to verify savings versus actual SEER of equipment replaced. Used actual SEER of installed which was higher than KCPL's deemed efficient SEER.</t>
  </si>
  <si>
    <t>A cooling EFLH of 738 was used to verify savings, versus KCPL's 1325. A heating EFLH of 1376 was used versus KCPL's 5249. Federal baseline EER of 11.8 was used to verify savings versus actual EER of equipment replaced. Used actual EER of installed which was higher than KCPL's deemed efficient EER.</t>
  </si>
  <si>
    <t>A cooling EFLH of 738 was used to verify savings, versus KCPL's 1325. A heating EFLH of 1376 was used versus KCPL's 5249.  Used actual SEER of equipment removed as baseline SEER to verify savings which was lower than KCPL's deemed baseline of 9.12. Used actual SEER of installed which was higher than KCPL's deemed efficient SEER.</t>
  </si>
  <si>
    <t>A cooling EFLH of 738 was used to verify savings, versus KCPL's 1325. A heating EFLH of 1376 was used versus KCPL's 5249. Used actual EER of equipment removed as baseline EER to verify savings which was lower than KCPL's deemed baseline. Used actual EER of installed which was higher than KCPL's deemed efficient EER.</t>
  </si>
  <si>
    <t>A cooling EFLH of 738 was used to verify savings, versus KCPL's 3020. A heating EFLH of 1376 was used versus KCPL's 4470. Used baseline SEER of 14 to verify savings which was higher than KCPL's deemed baseline of 12. Used actual SEER of installed which was higher than KCPL's deemed efficient EER of 23.</t>
  </si>
  <si>
    <t>A cooling EFLH of 738 was used to verify savings, versus KCPL's 3020. A heating EFLH of 1376 was used versus KCPL's 4470. Baseline EER of 11.8 was used to verify savings versus KCPL's 12. Used actual EER of installed which was higher than KCPL's deemed efficient EER of 23.</t>
  </si>
  <si>
    <t>A cooling EFLH of 738 was used to verify savings, versus KCPL's 3020. A heating EFLH of 1376 was used versus KCPL's 4470. Used baseline SEER of 9.12 to verify savings which was lower than KCPL's deemed baseline of 12. Used actual SEER of installed which was higher than KCPL's deemed efficient EER of 23.</t>
  </si>
  <si>
    <t>PY2018 Overall Results</t>
  </si>
  <si>
    <t>**Research and Pilot spending not included for program only spending phase consistency.</t>
  </si>
  <si>
    <t>Development of Estimates of Double-Counted Savings due to Uplift in PY 2018</t>
  </si>
  <si>
    <t>Program Year 2018 Savings from Other EE Programs (all HH)</t>
  </si>
  <si>
    <t>MEEIA Cycle 1 and PY 2016-2017 Savings from Other EE Programs (all HH)</t>
  </si>
  <si>
    <t>PRJ-2156181</t>
  </si>
  <si>
    <t>PRJ-2156150</t>
  </si>
  <si>
    <t xml:space="preserve">Navigant included this project as part of Custom program because it is actually a Custom project confirmed by the implementation contractor. However, the DSMore classified it as a Block Bidding project. Navigant moved it back to Block Bidding program to align with the DSMore reported savings and applied RR of Custom non-lighting small strata to this project because it was classified as a non-lighting small strata project in the Custom program. </t>
  </si>
  <si>
    <t>PY2018 Summary by Measure Type</t>
  </si>
  <si>
    <t>MEEIA 2 - Discount Rate Matrix</t>
  </si>
  <si>
    <t>Benefit Cost Test</t>
  </si>
  <si>
    <t>TRC</t>
  </si>
  <si>
    <t>UCT</t>
  </si>
  <si>
    <t>RIM</t>
  </si>
  <si>
    <t>SCT</t>
  </si>
  <si>
    <t>PCT</t>
  </si>
  <si>
    <t>Note: The EM&amp;V report applied the following discount rates when calculating net present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</si>
</sst>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0.000"/>
    <numFmt numFmtId="177" formatCode="[$-409]mmm\-yy;@"/>
    <numFmt numFmtId="178" formatCode="[$-409]h:mm\ AM/PM;@"/>
    <numFmt numFmtId="179" formatCode="_(* #,##0.00_);_(* \(#,##0.00\);_(* &quot;-&quot;?_);_(@_)"/>
    <numFmt numFmtId="180" formatCode="0.000%"/>
    <numFmt numFmtId="181" formatCode="#,##0.000"/>
    <numFmt numFmtId="182" formatCode="_(* #,##0_);_(* \(#,##0\);_(* &quot;-&quot;?_);_(@_)"/>
    <numFmt numFmtId="183" formatCode="#,##0.0000"/>
    <numFmt numFmtId="184" formatCode="[$-10409]#,##0.000000000;\-#,##0.000000000"/>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8"/>
      <color rgb="FF555759"/>
      <name val="Arial"/>
      <family val="2"/>
    </font>
    <font>
      <b/>
      <sz val="10"/>
      <color rgb="FF555759"/>
      <name val="Arial"/>
      <family val="2"/>
    </font>
    <font>
      <b/>
      <sz val="12"/>
      <color theme="4"/>
      <name val="Arial"/>
      <family val="2"/>
    </font>
    <font>
      <u/>
      <sz val="10"/>
      <name val="Arial"/>
      <family val="2"/>
    </font>
    <font>
      <b/>
      <sz val="10"/>
      <color theme="0"/>
      <name val="Arial"/>
      <family val="2"/>
    </font>
    <font>
      <b/>
      <sz val="18"/>
      <color theme="7"/>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b/>
      <i/>
      <sz val="10"/>
      <color theme="0"/>
      <name val="Arial"/>
      <family val="2"/>
    </font>
    <font>
      <b/>
      <sz val="10"/>
      <color rgb="FFFF0000"/>
      <name val="Arial"/>
      <family val="2"/>
    </font>
    <font>
      <sz val="10"/>
      <color theme="0"/>
      <name val="Arial"/>
      <family val="2"/>
    </font>
    <font>
      <sz val="10"/>
      <color theme="4"/>
      <name val="Arial"/>
      <family val="2"/>
    </font>
    <font>
      <sz val="11"/>
      <color rgb="FFFF0000"/>
      <name val="Arial"/>
      <family val="2"/>
    </font>
    <font>
      <b/>
      <sz val="10"/>
      <color theme="4"/>
      <name val="Arial"/>
      <family val="2"/>
    </font>
    <font>
      <sz val="8"/>
      <color rgb="FF000000"/>
      <name val="Arial"/>
      <family val="2"/>
    </font>
    <font>
      <b/>
      <sz val="26"/>
      <color rgb="FFFF0000"/>
      <name val="Arial"/>
      <family val="2"/>
    </font>
    <font>
      <b/>
      <i/>
      <sz val="10"/>
      <color theme="8" tint="-0.249977111117893"/>
      <name val="Arial"/>
      <family val="2"/>
    </font>
    <font>
      <b/>
      <sz val="10"/>
      <color theme="1"/>
      <name val="Arial"/>
      <family val="2"/>
    </font>
    <font>
      <sz val="10"/>
      <color theme="1"/>
      <name val="Times New Roman"/>
      <family val="2"/>
    </font>
    <font>
      <sz val="10"/>
      <color rgb="FF3F3F76"/>
      <name val="Arial"/>
      <family val="2"/>
    </font>
    <font>
      <sz val="10"/>
      <name val="Arial Unicode MS"/>
      <family val="2"/>
    </font>
    <font>
      <sz val="11"/>
      <color rgb="FF000000"/>
      <name val="Calibri"/>
      <family val="2"/>
    </font>
    <font>
      <b/>
      <sz val="11"/>
      <color rgb="FF000000"/>
      <name val="Calibri"/>
      <family val="2"/>
    </font>
    <font>
      <b/>
      <sz val="10"/>
      <color theme="1" tint="0.499984740745262"/>
      <name val="Arial"/>
      <family val="2"/>
    </font>
    <font>
      <sz val="10"/>
      <color theme="1" tint="0.499984740745262"/>
      <name val="Arial"/>
      <family val="2"/>
    </font>
    <font>
      <sz val="10"/>
      <color rgb="FF000000"/>
      <name val="Segoe UI"/>
      <family val="2"/>
    </font>
    <font>
      <sz val="9"/>
      <name val="Arial"/>
      <family val="2"/>
    </font>
    <font>
      <b/>
      <i/>
      <sz val="10"/>
      <name val="Arial"/>
      <family val="2"/>
    </font>
    <font>
      <sz val="11"/>
      <color indexed="8"/>
      <name val="Calibri"/>
      <family val="2"/>
      <scheme val="minor"/>
    </font>
    <font>
      <sz val="10"/>
      <color rgb="FF333399"/>
      <name val="Arial"/>
      <family val="2"/>
    </font>
    <font>
      <sz val="9"/>
      <color rgb="FF000000"/>
      <name val="Arial"/>
      <family val="2"/>
    </font>
    <font>
      <sz val="11"/>
      <color rgb="FF000000"/>
      <name val="Calibri"/>
      <family val="2"/>
      <scheme val="minor"/>
    </font>
    <font>
      <b/>
      <sz val="10"/>
      <color theme="1" tint="0.249977111117893"/>
      <name val="Arial"/>
      <family val="2"/>
    </font>
    <font>
      <sz val="10"/>
      <color theme="1" tint="0.249977111117893"/>
      <name val="Arial"/>
      <family val="2"/>
    </font>
    <font>
      <u/>
      <sz val="10"/>
      <color indexed="12"/>
      <name val="Arial"/>
    </font>
  </fonts>
  <fills count="95">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D9D9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bgColor indexed="64"/>
      </patternFill>
    </fill>
    <fill>
      <patternFill patternType="solid">
        <fgColor theme="0" tint="-0.14999847407452621"/>
        <bgColor indexed="64"/>
      </patternFill>
    </fill>
    <fill>
      <patternFill patternType="solid">
        <fgColor rgb="FF95D600"/>
        <bgColor rgb="FF000000"/>
      </patternFill>
    </fill>
    <fill>
      <patternFill patternType="solid">
        <fgColor rgb="FFF2F2F2"/>
        <bgColor rgb="FF000000"/>
      </patternFill>
    </fill>
    <fill>
      <patternFill patternType="solid">
        <fgColor rgb="FF555759"/>
        <bgColor rgb="FF000000"/>
      </patternFill>
    </fill>
    <fill>
      <patternFill patternType="solid">
        <fgColor rgb="FFD9D9D9"/>
        <bgColor rgb="FF000000"/>
      </patternFill>
    </fill>
    <fill>
      <patternFill patternType="solid">
        <fgColor theme="0"/>
        <bgColor rgb="FF000000"/>
      </patternFill>
    </fill>
    <fill>
      <patternFill patternType="solid">
        <fgColor theme="0"/>
        <bgColor rgb="FFADD8E6"/>
      </patternFill>
    </fill>
    <fill>
      <patternFill patternType="solid">
        <fgColor rgb="FFFFFFFF"/>
        <bgColor rgb="FF000000"/>
      </patternFill>
    </fill>
  </fills>
  <borders count="1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style="thin">
        <color theme="4"/>
      </left>
      <right/>
      <top/>
      <bottom/>
      <diagonal/>
    </border>
    <border>
      <left style="thin">
        <color theme="4"/>
      </left>
      <right/>
      <top/>
      <bottom style="medium">
        <color theme="4"/>
      </bottom>
      <diagonal/>
    </border>
    <border>
      <left/>
      <right/>
      <top/>
      <bottom style="thin">
        <color theme="4"/>
      </bottom>
      <diagonal/>
    </border>
    <border>
      <left/>
      <right style="thin">
        <color theme="4"/>
      </right>
      <top/>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indexed="64"/>
      </left>
      <right/>
      <top/>
      <bottom style="thin">
        <color indexed="64"/>
      </bottom>
      <diagonal/>
    </border>
    <border>
      <left/>
      <right/>
      <top style="thin">
        <color theme="0" tint="-0.34998626667073579"/>
      </top>
      <bottom/>
      <diagonal/>
    </border>
    <border>
      <left/>
      <right style="thin">
        <color theme="4"/>
      </right>
      <top/>
      <bottom style="medium">
        <color theme="4"/>
      </bottom>
      <diagonal/>
    </border>
    <border>
      <left/>
      <right/>
      <top/>
      <bottom style="double">
        <color auto="1"/>
      </bottom>
      <diagonal/>
    </border>
    <border>
      <left/>
      <right/>
      <top style="medium">
        <color rgb="FFD9D9D9"/>
      </top>
      <bottom style="medium">
        <color rgb="FFD9D9D9"/>
      </bottom>
      <diagonal/>
    </border>
    <border>
      <left style="medium">
        <color indexed="64"/>
      </left>
      <right/>
      <top style="thick">
        <color rgb="FF95D600"/>
      </top>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theme="5" tint="0.39997558519241921"/>
      </left>
      <right/>
      <top/>
      <bottom style="medium">
        <color theme="5" tint="0.39994506668294322"/>
      </bottom>
      <diagonal/>
    </border>
    <border>
      <left/>
      <right/>
      <top/>
      <bottom style="medium">
        <color theme="5" tint="0.39994506668294322"/>
      </bottom>
      <diagonal/>
    </border>
    <border>
      <left style="medium">
        <color theme="5" tint="0.39994506668294322"/>
      </left>
      <right/>
      <top style="medium">
        <color theme="5" tint="0.39997558519241921"/>
      </top>
      <bottom style="medium">
        <color theme="4"/>
      </bottom>
      <diagonal/>
    </border>
    <border>
      <left style="medium">
        <color theme="5" tint="0.39994506668294322"/>
      </left>
      <right/>
      <top/>
      <bottom style="medium">
        <color theme="5" tint="0.39994506668294322"/>
      </bottom>
      <diagonal/>
    </border>
    <border>
      <left/>
      <right/>
      <top style="medium">
        <color rgb="FFDCDDDE"/>
      </top>
      <bottom style="medium">
        <color rgb="FFDCDDDE"/>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bottom style="thick">
        <color theme="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medium">
        <color theme="5" tint="0.39997558519241921"/>
      </left>
      <right/>
      <top style="medium">
        <color theme="4"/>
      </top>
      <bottom/>
      <diagonal/>
    </border>
    <border>
      <left style="medium">
        <color theme="5" tint="0.39997558519241921"/>
      </left>
      <right/>
      <top/>
      <bottom/>
      <diagonal/>
    </border>
    <border>
      <left/>
      <right/>
      <top style="thin">
        <color auto="1"/>
      </top>
      <bottom/>
      <diagonal/>
    </border>
    <border>
      <left/>
      <right style="thin">
        <color indexed="64"/>
      </right>
      <top style="medium">
        <color theme="4"/>
      </top>
      <bottom/>
      <diagonal/>
    </border>
    <border>
      <left/>
      <right style="thin">
        <color indexed="64"/>
      </right>
      <top/>
      <bottom/>
      <diagonal/>
    </border>
    <border>
      <left/>
      <right/>
      <top style="medium">
        <color auto="1"/>
      </top>
      <bottom style="medium">
        <color indexed="64"/>
      </bottom>
      <diagonal/>
    </border>
    <border>
      <left/>
      <right style="medium">
        <color indexed="64"/>
      </right>
      <top style="medium">
        <color rgb="FFDCDDDE"/>
      </top>
      <bottom style="medium">
        <color indexed="64"/>
      </bottom>
      <diagonal/>
    </border>
    <border>
      <left/>
      <right style="medium">
        <color indexed="64"/>
      </right>
      <top/>
      <bottom/>
      <diagonal/>
    </border>
    <border>
      <left/>
      <right/>
      <top style="thick">
        <color theme="4"/>
      </top>
      <bottom/>
      <diagonal/>
    </border>
    <border>
      <left/>
      <right/>
      <top style="medium">
        <color rgb="FFDCDDDE"/>
      </top>
      <bottom style="thin">
        <color indexed="64"/>
      </bottom>
      <diagonal/>
    </border>
    <border>
      <left/>
      <right/>
      <top/>
      <bottom style="medium">
        <color rgb="FF95D600"/>
      </bottom>
      <diagonal/>
    </border>
    <border>
      <left style="medium">
        <color theme="5" tint="0.39997558519241921"/>
      </left>
      <right/>
      <top/>
      <bottom style="medium">
        <color theme="4"/>
      </bottom>
      <diagonal/>
    </border>
    <border>
      <left/>
      <right/>
      <top/>
      <bottom style="medium">
        <color indexed="64"/>
      </bottom>
      <diagonal/>
    </border>
    <border>
      <left/>
      <right/>
      <top style="thick">
        <color rgb="FF95D600"/>
      </top>
      <bottom style="medium">
        <color rgb="FFDCDDDE"/>
      </bottom>
      <diagonal/>
    </border>
    <border>
      <left/>
      <right/>
      <top style="medium">
        <color theme="5"/>
      </top>
      <bottom style="medium">
        <color indexed="64"/>
      </bottom>
      <diagonal/>
    </border>
    <border>
      <left/>
      <right/>
      <top style="thin">
        <color indexed="64"/>
      </top>
      <bottom style="thin">
        <color indexed="64"/>
      </bottom>
      <diagonal/>
    </border>
    <border>
      <left/>
      <right/>
      <top style="thin">
        <color auto="1"/>
      </top>
      <bottom style="double">
        <color auto="1"/>
      </bottom>
      <diagonal/>
    </border>
    <border>
      <left/>
      <right/>
      <top style="thin">
        <color rgb="FF000000"/>
      </top>
      <bottom/>
      <diagonal/>
    </border>
    <border>
      <left/>
      <right/>
      <top style="thin">
        <color theme="4"/>
      </top>
      <bottom/>
      <diagonal/>
    </border>
    <border>
      <left/>
      <right style="medium">
        <color rgb="FF989A9C"/>
      </right>
      <top/>
      <bottom/>
      <diagonal/>
    </border>
    <border>
      <left style="medium">
        <color rgb="FF989A9C"/>
      </left>
      <right/>
      <top/>
      <bottom style="medium">
        <color rgb="FF989A9C"/>
      </bottom>
      <diagonal/>
    </border>
    <border>
      <left/>
      <right/>
      <top/>
      <bottom style="medium">
        <color rgb="FF989A9C"/>
      </bottom>
      <diagonal/>
    </border>
    <border>
      <left/>
      <right style="medium">
        <color rgb="FF989A9C"/>
      </right>
      <top/>
      <bottom style="medium">
        <color rgb="FF989A9C"/>
      </bottom>
      <diagonal/>
    </border>
    <border>
      <left style="medium">
        <color indexed="64"/>
      </left>
      <right style="medium">
        <color rgb="FF989A9C"/>
      </right>
      <top/>
      <bottom style="medium">
        <color rgb="FF95D600"/>
      </bottom>
      <diagonal/>
    </border>
    <border>
      <left/>
      <right style="medium">
        <color rgb="FF989A9C"/>
      </right>
      <top/>
      <bottom style="medium">
        <color rgb="FF95D600"/>
      </bottom>
      <diagonal/>
    </border>
    <border>
      <left style="medium">
        <color indexed="64"/>
      </left>
      <right style="medium">
        <color rgb="FF989A9C"/>
      </right>
      <top/>
      <bottom/>
      <diagonal/>
    </border>
    <border>
      <left/>
      <right style="medium">
        <color rgb="FF989A9C"/>
      </right>
      <top style="medium">
        <color rgb="FF95D600"/>
      </top>
      <bottom/>
      <diagonal/>
    </border>
    <border>
      <left/>
      <right/>
      <top style="medium">
        <color rgb="FF95D600"/>
      </top>
      <bottom/>
      <diagonal/>
    </border>
    <border>
      <left/>
      <right/>
      <top style="medium">
        <color rgb="FF989A9C"/>
      </top>
      <bottom/>
      <diagonal/>
    </border>
    <border>
      <left/>
      <right/>
      <top/>
      <bottom style="thick">
        <color rgb="FF92D050"/>
      </bottom>
      <diagonal/>
    </border>
    <border>
      <left/>
      <right/>
      <top style="thick">
        <color rgb="FF92D050"/>
      </top>
      <bottom style="medium">
        <color indexed="64"/>
      </bottom>
      <diagonal/>
    </border>
    <border>
      <left/>
      <right/>
      <top style="thick">
        <color rgb="FF92D050"/>
      </top>
      <bottom style="medium">
        <color rgb="FFD9D9D9"/>
      </bottom>
      <diagonal/>
    </border>
    <border>
      <left/>
      <right/>
      <top/>
      <bottom style="medium">
        <color rgb="FFD9D9D9"/>
      </bottom>
      <diagonal/>
    </border>
    <border>
      <left/>
      <right/>
      <top style="medium">
        <color rgb="FFD9D9D9"/>
      </top>
      <bottom/>
      <diagonal/>
    </border>
    <border>
      <left/>
      <right/>
      <top style="thin">
        <color theme="2" tint="-0.499984740745262"/>
      </top>
      <bottom/>
      <diagonal/>
    </border>
    <border>
      <left style="thin">
        <color rgb="FFD3D3D3"/>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103">
    <xf numFmtId="0" fontId="0" fillId="0" borderId="0"/>
    <xf numFmtId="43" fontId="11" fillId="0" borderId="0" applyFont="0" applyFill="0" applyBorder="0" applyAlignment="0" applyProtection="0"/>
    <xf numFmtId="44" fontId="11" fillId="0" borderId="0" applyFont="0" applyFill="0" applyBorder="0" applyAlignment="0" applyProtection="0"/>
    <xf numFmtId="0" fontId="23" fillId="0" borderId="0" applyNumberFormat="0" applyFill="0" applyBorder="0" applyAlignment="0" applyProtection="0">
      <alignment vertical="top"/>
      <protection locked="0"/>
    </xf>
    <xf numFmtId="0" fontId="11" fillId="0" borderId="0"/>
    <xf numFmtId="0" fontId="17" fillId="0" borderId="0"/>
    <xf numFmtId="0" fontId="16" fillId="0" borderId="0"/>
    <xf numFmtId="9" fontId="11" fillId="0" borderId="0" applyFon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4" applyNumberFormat="0" applyAlignment="0" applyProtection="0"/>
    <xf numFmtId="0" fontId="39" fillId="0" borderId="6" applyNumberFormat="0" applyFill="0" applyAlignment="0" applyProtection="0"/>
    <xf numFmtId="0" fontId="40" fillId="10" borderId="7"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0" fillId="33" borderId="0" applyNumberFormat="0" applyBorder="0" applyAlignment="0" applyProtection="0"/>
    <xf numFmtId="0" fontId="10" fillId="36" borderId="0" applyNumberFormat="0" applyBorder="0" applyAlignment="0" applyProtection="0"/>
    <xf numFmtId="0" fontId="10" fillId="13" borderId="0" applyNumberFormat="0" applyBorder="0" applyAlignment="0" applyProtection="0"/>
    <xf numFmtId="0" fontId="10" fillId="37" borderId="0" applyNumberFormat="0" applyBorder="0" applyAlignment="0" applyProtection="0"/>
    <xf numFmtId="0" fontId="10" fillId="17" borderId="0" applyNumberFormat="0" applyBorder="0" applyAlignment="0" applyProtection="0"/>
    <xf numFmtId="0" fontId="10" fillId="38" borderId="0" applyNumberFormat="0" applyBorder="0" applyAlignment="0" applyProtection="0"/>
    <xf numFmtId="0" fontId="10" fillId="21" borderId="0" applyNumberFormat="0" applyBorder="0" applyAlignment="0" applyProtection="0"/>
    <xf numFmtId="0" fontId="10" fillId="39" borderId="0" applyNumberFormat="0" applyBorder="0" applyAlignment="0" applyProtection="0"/>
    <xf numFmtId="0" fontId="10" fillId="25" borderId="0" applyNumberFormat="0" applyBorder="0" applyAlignment="0" applyProtection="0"/>
    <xf numFmtId="0" fontId="10" fillId="40" borderId="0" applyNumberFormat="0" applyBorder="0" applyAlignment="0" applyProtection="0"/>
    <xf numFmtId="0" fontId="10" fillId="29" borderId="0" applyNumberFormat="0" applyBorder="0" applyAlignment="0" applyProtection="0"/>
    <xf numFmtId="0" fontId="10" fillId="41" borderId="0" applyNumberFormat="0" applyBorder="0" applyAlignment="0" applyProtection="0"/>
    <xf numFmtId="0" fontId="10" fillId="14" borderId="0" applyNumberFormat="0" applyBorder="0" applyAlignment="0" applyProtection="0"/>
    <xf numFmtId="0" fontId="10" fillId="42" borderId="0" applyNumberFormat="0" applyBorder="0" applyAlignment="0" applyProtection="0"/>
    <xf numFmtId="0" fontId="10" fillId="18" borderId="0" applyNumberFormat="0" applyBorder="0" applyAlignment="0" applyProtection="0"/>
    <xf numFmtId="0" fontId="10" fillId="43" borderId="0" applyNumberFormat="0" applyBorder="0" applyAlignment="0" applyProtection="0"/>
    <xf numFmtId="0" fontId="10" fillId="22" borderId="0" applyNumberFormat="0" applyBorder="0" applyAlignment="0" applyProtection="0"/>
    <xf numFmtId="0" fontId="10" fillId="39" borderId="0" applyNumberFormat="0" applyBorder="0" applyAlignment="0" applyProtection="0"/>
    <xf numFmtId="0" fontId="10" fillId="26" borderId="0" applyNumberFormat="0" applyBorder="0" applyAlignment="0" applyProtection="0"/>
    <xf numFmtId="0" fontId="10" fillId="41" borderId="0" applyNumberFormat="0" applyBorder="0" applyAlignment="0" applyProtection="0"/>
    <xf numFmtId="0" fontId="10" fillId="30" borderId="0" applyNumberFormat="0" applyBorder="0" applyAlignment="0" applyProtection="0"/>
    <xf numFmtId="0" fontId="10" fillId="44" borderId="0" applyNumberFormat="0" applyBorder="0" applyAlignment="0" applyProtection="0"/>
    <xf numFmtId="0" fontId="10" fillId="34" borderId="0" applyNumberFormat="0" applyBorder="0" applyAlignment="0" applyProtection="0"/>
    <xf numFmtId="0" fontId="44" fillId="45" borderId="0" applyNumberFormat="0" applyBorder="0" applyAlignment="0" applyProtection="0"/>
    <xf numFmtId="0" fontId="44" fillId="15" borderId="0" applyNumberFormat="0" applyBorder="0" applyAlignment="0" applyProtection="0"/>
    <xf numFmtId="0" fontId="44" fillId="42" borderId="0" applyNumberFormat="0" applyBorder="0" applyAlignment="0" applyProtection="0"/>
    <xf numFmtId="0" fontId="44" fillId="19" borderId="0" applyNumberFormat="0" applyBorder="0" applyAlignment="0" applyProtection="0"/>
    <xf numFmtId="0" fontId="44" fillId="43" borderId="0" applyNumberFormat="0" applyBorder="0" applyAlignment="0" applyProtection="0"/>
    <xf numFmtId="0" fontId="44" fillId="23" borderId="0" applyNumberFormat="0" applyBorder="0" applyAlignment="0" applyProtection="0"/>
    <xf numFmtId="0" fontId="44" fillId="46" borderId="0" applyNumberFormat="0" applyBorder="0" applyAlignment="0" applyProtection="0"/>
    <xf numFmtId="0" fontId="44" fillId="27" borderId="0" applyNumberFormat="0" applyBorder="0" applyAlignment="0" applyProtection="0"/>
    <xf numFmtId="0" fontId="44" fillId="47" borderId="0" applyNumberFormat="0" applyBorder="0" applyAlignment="0" applyProtection="0"/>
    <xf numFmtId="0" fontId="44" fillId="31" borderId="0" applyNumberFormat="0" applyBorder="0" applyAlignment="0" applyProtection="0"/>
    <xf numFmtId="0" fontId="44" fillId="48" borderId="0" applyNumberFormat="0" applyBorder="0" applyAlignment="0" applyProtection="0"/>
    <xf numFmtId="0" fontId="44" fillId="35" borderId="0" applyNumberFormat="0" applyBorder="0" applyAlignment="0" applyProtection="0"/>
    <xf numFmtId="0" fontId="44" fillId="49" borderId="0" applyNumberFormat="0" applyBorder="0" applyAlignment="0" applyProtection="0"/>
    <xf numFmtId="0" fontId="44" fillId="12" borderId="0" applyNumberFormat="0" applyBorder="0" applyAlignment="0" applyProtection="0"/>
    <xf numFmtId="0" fontId="44" fillId="50" borderId="0" applyNumberFormat="0" applyBorder="0" applyAlignment="0" applyProtection="0"/>
    <xf numFmtId="0" fontId="44" fillId="16" borderId="0" applyNumberFormat="0" applyBorder="0" applyAlignment="0" applyProtection="0"/>
    <xf numFmtId="0" fontId="44" fillId="51" borderId="0" applyNumberFormat="0" applyBorder="0" applyAlignment="0" applyProtection="0"/>
    <xf numFmtId="0" fontId="44" fillId="20" borderId="0" applyNumberFormat="0" applyBorder="0" applyAlignment="0" applyProtection="0"/>
    <xf numFmtId="0" fontId="44" fillId="46" borderId="0" applyNumberFormat="0" applyBorder="0" applyAlignment="0" applyProtection="0"/>
    <xf numFmtId="0" fontId="44" fillId="24" borderId="0" applyNumberFormat="0" applyBorder="0" applyAlignment="0" applyProtection="0"/>
    <xf numFmtId="0" fontId="44" fillId="47" borderId="0" applyNumberFormat="0" applyBorder="0" applyAlignment="0" applyProtection="0"/>
    <xf numFmtId="0" fontId="44" fillId="28" borderId="0" applyNumberFormat="0" applyBorder="0" applyAlignment="0" applyProtection="0"/>
    <xf numFmtId="0" fontId="44" fillId="53" borderId="0" applyNumberFormat="0" applyBorder="0" applyAlignment="0" applyProtection="0"/>
    <xf numFmtId="0" fontId="44" fillId="32" borderId="0" applyNumberFormat="0" applyBorder="0" applyAlignment="0" applyProtection="0"/>
    <xf numFmtId="0" fontId="38" fillId="54" borderId="4" applyNumberFormat="0" applyAlignment="0" applyProtection="0"/>
    <xf numFmtId="0" fontId="38" fillId="9" borderId="4" applyNumberFormat="0" applyAlignment="0" applyProtection="0"/>
    <xf numFmtId="168" fontId="46" fillId="55" borderId="10">
      <alignment horizontal="right" vertical="center" indent="1"/>
    </xf>
    <xf numFmtId="168" fontId="46" fillId="55" borderId="10">
      <alignment horizontal="right" vertical="center" indent="1"/>
    </xf>
    <xf numFmtId="0" fontId="47" fillId="55" borderId="10">
      <alignment horizontal="left" vertical="center" indent="1"/>
    </xf>
    <xf numFmtId="0" fontId="11" fillId="56" borderId="11"/>
    <xf numFmtId="0" fontId="48" fillId="57" borderId="10">
      <alignment horizontal="center" vertical="center"/>
    </xf>
    <xf numFmtId="0" fontId="49" fillId="56" borderId="10">
      <alignment horizontal="center" vertical="center"/>
    </xf>
    <xf numFmtId="0" fontId="49" fillId="56" borderId="10">
      <alignment horizontal="center" vertical="center"/>
    </xf>
    <xf numFmtId="168" fontId="46" fillId="56" borderId="10">
      <alignment horizontal="right" vertical="center" indent="1"/>
    </xf>
    <xf numFmtId="0" fontId="11" fillId="56" borderId="0"/>
    <xf numFmtId="0" fontId="49" fillId="56" borderId="12">
      <alignment horizontal="left" vertical="center" indent="1"/>
    </xf>
    <xf numFmtId="0" fontId="50" fillId="56" borderId="13">
      <alignment horizontal="left" vertical="center" indent="1"/>
    </xf>
    <xf numFmtId="0" fontId="51" fillId="56" borderId="10">
      <alignment horizontal="left" vertical="center" indent="1"/>
    </xf>
    <xf numFmtId="168" fontId="46" fillId="56" borderId="10">
      <alignment horizontal="right" vertical="center" indent="1"/>
    </xf>
    <xf numFmtId="0" fontId="50" fillId="58" borderId="10">
      <alignment horizontal="left" vertical="center" indent="1"/>
    </xf>
    <xf numFmtId="0" fontId="52" fillId="57" borderId="10">
      <alignment horizontal="left" vertical="center" indent="1"/>
    </xf>
    <xf numFmtId="0" fontId="51" fillId="56" borderId="10">
      <alignment horizontal="left" vertical="center" indent="1"/>
    </xf>
    <xf numFmtId="0" fontId="47" fillId="56" borderId="10">
      <alignment horizontal="left" vertical="center" indent="1"/>
    </xf>
    <xf numFmtId="0" fontId="47" fillId="56" borderId="10">
      <alignment horizontal="left" vertical="center" wrapText="1" indent="1"/>
    </xf>
    <xf numFmtId="0" fontId="50" fillId="58" borderId="10">
      <alignment horizontal="left" vertical="center" indent="1"/>
    </xf>
    <xf numFmtId="0" fontId="50" fillId="58" borderId="10">
      <alignment horizontal="left" vertical="center" indent="1"/>
    </xf>
    <xf numFmtId="43" fontId="45" fillId="0" borderId="0" applyFont="0" applyFill="0" applyBorder="0" applyAlignment="0" applyProtection="0"/>
    <xf numFmtId="43" fontId="11"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3" fillId="0" borderId="0" applyFont="0" applyFill="0" applyBorder="0" applyAlignment="0" applyProtection="0"/>
    <xf numFmtId="0" fontId="55" fillId="0" borderId="0" applyNumberFormat="0" applyFill="0" applyBorder="0" applyAlignment="0" applyProtection="0">
      <alignment vertical="top"/>
      <protection locked="0"/>
    </xf>
    <xf numFmtId="0" fontId="33" fillId="38" borderId="0" applyNumberFormat="0" applyBorder="0" applyAlignment="0" applyProtection="0"/>
    <xf numFmtId="0" fontId="33" fillId="5" borderId="0" applyNumberFormat="0" applyBorder="0" applyAlignment="0" applyProtection="0"/>
    <xf numFmtId="0" fontId="56" fillId="0" borderId="14" applyNumberFormat="0" applyFill="0" applyAlignment="0" applyProtection="0"/>
    <xf numFmtId="0" fontId="30" fillId="0" borderId="1" applyNumberFormat="0" applyFill="0" applyAlignment="0" applyProtection="0"/>
    <xf numFmtId="0" fontId="57" fillId="0" borderId="15" applyNumberFormat="0" applyFill="0" applyAlignment="0" applyProtection="0"/>
    <xf numFmtId="0" fontId="31" fillId="0" borderId="2" applyNumberFormat="0" applyFill="0" applyAlignment="0" applyProtection="0"/>
    <xf numFmtId="0" fontId="58" fillId="0" borderId="16" applyNumberFormat="0" applyFill="0" applyAlignment="0" applyProtection="0"/>
    <xf numFmtId="0" fontId="32" fillId="0" borderId="3" applyNumberFormat="0" applyFill="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59"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0" fillId="0" borderId="0"/>
    <xf numFmtId="0" fontId="53"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53" fillId="0" borderId="0"/>
    <xf numFmtId="0" fontId="11" fillId="0" borderId="0"/>
    <xf numFmtId="0" fontId="11" fillId="0" borderId="0"/>
    <xf numFmtId="0" fontId="10" fillId="0" borderId="0"/>
    <xf numFmtId="0" fontId="10" fillId="0" borderId="0"/>
    <xf numFmtId="0" fontId="10" fillId="0" borderId="0"/>
    <xf numFmtId="0" fontId="45" fillId="52" borderId="8" applyNumberFormat="0" applyFont="0" applyAlignment="0" applyProtection="0"/>
    <xf numFmtId="0" fontId="10" fillId="11" borderId="8" applyNumberFormat="0" applyFont="0" applyAlignment="0" applyProtection="0"/>
    <xf numFmtId="0" fontId="37" fillId="54" borderId="5" applyNumberFormat="0" applyAlignment="0" applyProtection="0"/>
    <xf numFmtId="0" fontId="37" fillId="9" borderId="5" applyNumberFormat="0" applyAlignment="0" applyProtection="0"/>
    <xf numFmtId="9" fontId="45"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53" fillId="0" borderId="0" applyFont="0" applyFill="0" applyBorder="0" applyAlignment="0" applyProtection="0"/>
    <xf numFmtId="9" fontId="45" fillId="0" borderId="0" applyFont="0" applyFill="0" applyBorder="0" applyAlignment="0" applyProtection="0"/>
    <xf numFmtId="9" fontId="10" fillId="0" borderId="0" applyFon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43" fillId="0" borderId="17" applyNumberFormat="0" applyFill="0" applyAlignment="0" applyProtection="0"/>
    <xf numFmtId="0" fontId="43" fillId="0" borderId="9" applyNumberFormat="0" applyFill="0" applyAlignment="0" applyProtection="0"/>
    <xf numFmtId="169" fontId="54" fillId="59" borderId="0" applyNumberFormat="0" applyBorder="0">
      <protection locked="0"/>
    </xf>
    <xf numFmtId="169" fontId="54" fillId="59" borderId="0" applyNumberFormat="0" applyBorder="0">
      <protection locked="0"/>
    </xf>
    <xf numFmtId="0" fontId="9" fillId="0" borderId="0"/>
    <xf numFmtId="170" fontId="63" fillId="0" borderId="0" applyFont="0" applyFill="0" applyBorder="0" applyAlignment="0" applyProtection="0"/>
    <xf numFmtId="2" fontId="63" fillId="0" borderId="0" applyFont="0" applyFill="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49" fontId="64" fillId="0" borderId="10" applyNumberFormat="0" applyFont="0" applyFill="0" applyBorder="0" applyProtection="0">
      <alignment horizontal="left" vertical="center" indent="2"/>
    </xf>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49" fontId="64" fillId="0" borderId="18" applyNumberFormat="0" applyFont="0" applyFill="0" applyBorder="0" applyProtection="0">
      <alignment horizontal="left" vertical="center" indent="5"/>
    </xf>
    <xf numFmtId="4" fontId="65" fillId="0" borderId="19" applyFill="0" applyBorder="0" applyProtection="0">
      <alignment horizontal="right" vertical="center"/>
    </xf>
    <xf numFmtId="0" fontId="66" fillId="0" borderId="0"/>
    <xf numFmtId="0" fontId="67" fillId="0" borderId="0"/>
    <xf numFmtId="0" fontId="66" fillId="0" borderId="0"/>
    <xf numFmtId="0" fontId="67" fillId="0" borderId="0"/>
    <xf numFmtId="0" fontId="66" fillId="0" borderId="0"/>
    <xf numFmtId="0" fontId="67"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3" fillId="0" borderId="0" applyFont="0" applyFill="0" applyBorder="0" applyAlignment="0" applyProtection="0"/>
    <xf numFmtId="43" fontId="1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6" fillId="0" borderId="0"/>
    <xf numFmtId="0" fontId="67" fillId="0" borderId="0"/>
    <xf numFmtId="0" fontId="66" fillId="0" borderId="0"/>
    <xf numFmtId="0" fontId="67" fillId="0" borderId="0"/>
    <xf numFmtId="44" fontId="11" fillId="0" borderId="0" applyFont="0" applyFill="0" applyBorder="0" applyAlignment="0" applyProtection="0"/>
    <xf numFmtId="44" fontId="53"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6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4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171" fontId="69" fillId="0" borderId="20" applyNumberFormat="0" applyFill="0">
      <alignment horizontal="right"/>
    </xf>
    <xf numFmtId="169" fontId="70" fillId="60" borderId="0" applyNumberFormat="0" applyBorder="0">
      <protection locked="0"/>
    </xf>
    <xf numFmtId="0" fontId="71" fillId="0" borderId="16" applyNumberFormat="0" applyFill="0" applyAlignment="0" applyProtection="0"/>
    <xf numFmtId="0" fontId="72" fillId="0" borderId="20">
      <alignment horizontal="left"/>
    </xf>
    <xf numFmtId="0" fontId="73" fillId="0" borderId="0" applyNumberFormat="0" applyFill="0" applyBorder="0" applyAlignment="0" applyProtection="0">
      <alignment vertical="top"/>
      <protection locked="0"/>
    </xf>
    <xf numFmtId="0" fontId="59" fillId="0" borderId="0" applyNumberFormat="0" applyFill="0" applyBorder="0" applyAlignment="0" applyProtection="0"/>
    <xf numFmtId="0" fontId="7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69" fontId="77" fillId="59" borderId="0" applyNumberFormat="0" applyBorder="0">
      <alignment horizontal="left"/>
      <protection locked="0"/>
    </xf>
    <xf numFmtId="0" fontId="25"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169" fontId="70" fillId="61" borderId="0" applyNumberFormat="0" applyBorder="0">
      <alignment horizontal="right"/>
      <protection locked="0"/>
    </xf>
    <xf numFmtId="169" fontId="70" fillId="62" borderId="0" applyNumberFormat="0" applyBorder="0">
      <alignment horizontal="right"/>
      <protection locked="0"/>
    </xf>
    <xf numFmtId="169" fontId="79" fillId="63" borderId="0" applyNumberFormat="0" applyBorder="0">
      <alignment horizontal="right"/>
      <protection locked="0"/>
    </xf>
    <xf numFmtId="169" fontId="80" fillId="61" borderId="0" applyNumberFormat="0" applyBorder="0">
      <alignment horizontal="right"/>
      <protection locked="0"/>
    </xf>
    <xf numFmtId="169" fontId="81" fillId="61" borderId="0" applyNumberFormat="0" applyBorder="0">
      <alignment horizontal="right"/>
      <protection locked="0"/>
    </xf>
    <xf numFmtId="169" fontId="82" fillId="64" borderId="0" applyNumberFormat="0" applyBorder="0">
      <alignment horizontal="right" vertical="center"/>
      <protection locked="0"/>
    </xf>
    <xf numFmtId="172" fontId="83" fillId="0" borderId="0"/>
    <xf numFmtId="172" fontId="84" fillId="0" borderId="0"/>
    <xf numFmtId="173" fontId="69" fillId="0" borderId="0"/>
    <xf numFmtId="173" fontId="69" fillId="0" borderId="0"/>
    <xf numFmtId="173" fontId="85" fillId="0" borderId="0"/>
    <xf numFmtId="173" fontId="85" fillId="0" borderId="0"/>
    <xf numFmtId="173" fontId="86" fillId="0" borderId="0"/>
    <xf numFmtId="173" fontId="69" fillId="0" borderId="0"/>
    <xf numFmtId="173" fontId="8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7" fillId="0" borderId="0"/>
    <xf numFmtId="0" fontId="9" fillId="0" borderId="0"/>
    <xf numFmtId="37" fontId="88" fillId="0" borderId="0"/>
    <xf numFmtId="0" fontId="62" fillId="0" borderId="0"/>
    <xf numFmtId="37" fontId="88"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62"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61" fillId="0" borderId="0"/>
    <xf numFmtId="0" fontId="9" fillId="0" borderId="0"/>
    <xf numFmtId="0" fontId="11" fillId="0" borderId="0"/>
    <xf numFmtId="0" fontId="11" fillId="0" borderId="0"/>
    <xf numFmtId="0" fontId="9" fillId="0" borderId="0"/>
    <xf numFmtId="0" fontId="9" fillId="0" borderId="0"/>
    <xf numFmtId="169" fontId="89" fillId="0" borderId="0" applyBorder="0"/>
    <xf numFmtId="0" fontId="9" fillId="0" borderId="0"/>
    <xf numFmtId="0" fontId="9" fillId="0" borderId="0"/>
    <xf numFmtId="0" fontId="11" fillId="0" borderId="0"/>
    <xf numFmtId="0" fontId="11" fillId="0" borderId="0"/>
    <xf numFmtId="0" fontId="9" fillId="0" borderId="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68" fillId="0" borderId="0"/>
    <xf numFmtId="0" fontId="11" fillId="0" borderId="0"/>
    <xf numFmtId="0" fontId="62" fillId="0" borderId="0"/>
    <xf numFmtId="0" fontId="90" fillId="0" borderId="0"/>
    <xf numFmtId="0" fontId="11" fillId="0" borderId="0"/>
    <xf numFmtId="174" fontId="11" fillId="0" borderId="0"/>
    <xf numFmtId="0" fontId="9" fillId="0" borderId="0"/>
    <xf numFmtId="0" fontId="9" fillId="0" borderId="0"/>
    <xf numFmtId="0" fontId="11" fillId="0" borderId="0"/>
    <xf numFmtId="0" fontId="68" fillId="0" borderId="0"/>
    <xf numFmtId="0" fontId="11" fillId="0" borderId="0"/>
    <xf numFmtId="0" fontId="9" fillId="0" borderId="0"/>
    <xf numFmtId="0" fontId="9" fillId="0" borderId="0"/>
    <xf numFmtId="0" fontId="9" fillId="0" borderId="0"/>
    <xf numFmtId="0" fontId="9" fillId="0" borderId="0"/>
    <xf numFmtId="0" fontId="9" fillId="0" borderId="0"/>
    <xf numFmtId="4" fontId="64" fillId="0" borderId="10" applyFill="0" applyBorder="0" applyProtection="0">
      <alignment horizontal="right" vertical="center"/>
    </xf>
    <xf numFmtId="0" fontId="91" fillId="2" borderId="0" applyNumberFormat="0" applyFont="0" applyBorder="0" applyAlignment="0" applyProtection="0"/>
    <xf numFmtId="0" fontId="92" fillId="2" borderId="0" applyNumberFormat="0" applyFont="0" applyBorder="0" applyAlignment="0" applyProtection="0"/>
    <xf numFmtId="0" fontId="9" fillId="11" borderId="8" applyNumberFormat="0" applyFont="0" applyAlignment="0" applyProtection="0"/>
    <xf numFmtId="0" fontId="9" fillId="11" borderId="8" applyNumberFormat="0" applyFont="0" applyAlignment="0" applyProtection="0"/>
    <xf numFmtId="0" fontId="9" fillId="11" borderId="8" applyNumberFormat="0" applyFont="0" applyAlignment="0" applyProtection="0"/>
    <xf numFmtId="0" fontId="45" fillId="52" borderId="8" applyNumberFormat="0" applyFont="0" applyAlignment="0" applyProtection="0"/>
    <xf numFmtId="0" fontId="9" fillId="11" borderId="8" applyNumberFormat="0" applyFont="0" applyAlignment="0" applyProtection="0"/>
    <xf numFmtId="0" fontId="9" fillId="11" borderId="8" applyNumberFormat="0" applyFont="0" applyAlignment="0" applyProtection="0"/>
    <xf numFmtId="9" fontId="45" fillId="0" borderId="0" applyFont="0" applyFill="0" applyBorder="0" applyAlignment="0" applyProtection="0"/>
    <xf numFmtId="9" fontId="53"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1" fillId="0" borderId="0"/>
    <xf numFmtId="168" fontId="93" fillId="65" borderId="21">
      <alignment vertical="center"/>
    </xf>
    <xf numFmtId="166" fontId="94" fillId="65" borderId="21">
      <alignment vertical="center"/>
    </xf>
    <xf numFmtId="168" fontId="95" fillId="66" borderId="21">
      <alignment vertical="center"/>
    </xf>
    <xf numFmtId="0" fontId="11" fillId="67" borderId="22" applyBorder="0">
      <alignment horizontal="left" vertical="center"/>
    </xf>
    <xf numFmtId="49" fontId="11" fillId="68" borderId="10">
      <alignment vertical="center" wrapText="1"/>
    </xf>
    <xf numFmtId="0" fontId="11" fillId="69" borderId="23">
      <alignment horizontal="left" vertical="center" wrapText="1"/>
    </xf>
    <xf numFmtId="0" fontId="96" fillId="70" borderId="10">
      <alignment horizontal="left" vertical="center" wrapText="1"/>
    </xf>
    <xf numFmtId="0" fontId="11" fillId="71" borderId="10">
      <alignment horizontal="left" vertical="center" wrapText="1"/>
    </xf>
    <xf numFmtId="0" fontId="11" fillId="72" borderId="10">
      <alignment horizontal="left" vertical="center" wrapText="1"/>
    </xf>
    <xf numFmtId="169" fontId="97" fillId="73" borderId="0" applyNumberFormat="0" applyBorder="0">
      <alignment horizontal="center"/>
      <protection locked="0"/>
    </xf>
    <xf numFmtId="169" fontId="54" fillId="61" borderId="0" applyNumberFormat="0" applyBorder="0">
      <alignment horizontal="left"/>
      <protection locked="0"/>
    </xf>
    <xf numFmtId="169" fontId="70" fillId="62" borderId="0" applyNumberFormat="0" applyBorder="0">
      <alignment horizontal="left"/>
      <protection locked="0"/>
    </xf>
    <xf numFmtId="169" fontId="79" fillId="63" borderId="0" applyNumberFormat="0" applyBorder="0">
      <alignment horizontal="left"/>
      <protection locked="0"/>
    </xf>
    <xf numFmtId="169" fontId="98" fillId="60" borderId="0" applyNumberFormat="0" applyBorder="0">
      <alignment horizontal="center"/>
      <protection locked="0"/>
    </xf>
    <xf numFmtId="169" fontId="98" fillId="61" borderId="0" applyNumberFormat="0" applyBorder="0">
      <alignment horizontal="left"/>
      <protection locked="0"/>
    </xf>
    <xf numFmtId="169" fontId="99" fillId="60" borderId="0" applyNumberFormat="0" applyBorder="0">
      <protection locked="0"/>
    </xf>
    <xf numFmtId="169" fontId="54" fillId="62" borderId="0" applyNumberFormat="0" applyBorder="0">
      <alignment horizontal="left"/>
      <protection locked="0"/>
    </xf>
    <xf numFmtId="169" fontId="70" fillId="62" borderId="0" applyNumberFormat="0" applyBorder="0">
      <alignment horizontal="left"/>
      <protection locked="0"/>
    </xf>
    <xf numFmtId="169" fontId="79" fillId="63" borderId="0" applyNumberFormat="0" applyBorder="0">
      <alignment horizontal="left"/>
      <protection locked="0"/>
    </xf>
    <xf numFmtId="169" fontId="100" fillId="62" borderId="0" applyNumberFormat="0" applyBorder="0">
      <alignment horizontal="left" vertical="center"/>
      <protection locked="0"/>
    </xf>
    <xf numFmtId="169" fontId="101" fillId="60" borderId="0" applyNumberFormat="0" applyBorder="0">
      <protection locked="0"/>
    </xf>
    <xf numFmtId="0" fontId="43" fillId="0" borderId="9" applyNumberFormat="0" applyFill="0" applyAlignment="0" applyProtection="0"/>
    <xf numFmtId="169" fontId="54" fillId="62" borderId="0" applyNumberFormat="0" applyBorder="0">
      <alignment horizontal="right"/>
      <protection locked="0"/>
    </xf>
    <xf numFmtId="169" fontId="102" fillId="74" borderId="0" applyNumberFormat="0" applyBorder="0">
      <protection locked="0"/>
    </xf>
    <xf numFmtId="169" fontId="103" fillId="74" borderId="0" applyNumberFormat="0" applyBorder="0">
      <protection locked="0"/>
    </xf>
    <xf numFmtId="169" fontId="54" fillId="59" borderId="0" applyNumberFormat="0" applyBorder="0">
      <protection locked="0"/>
    </xf>
    <xf numFmtId="169" fontId="54" fillId="61" borderId="0" applyNumberFormat="0" applyBorder="0">
      <protection locked="0"/>
    </xf>
    <xf numFmtId="169" fontId="54" fillId="61" borderId="0" applyNumberFormat="0" applyBorder="0">
      <protection locked="0"/>
    </xf>
    <xf numFmtId="169" fontId="104" fillId="75" borderId="0" applyNumberFormat="0" applyBorder="0">
      <protection locked="0"/>
    </xf>
    <xf numFmtId="0" fontId="8" fillId="0" borderId="0"/>
    <xf numFmtId="0" fontId="62" fillId="0" borderId="0"/>
    <xf numFmtId="43" fontId="62" fillId="0" borderId="0" applyFont="0" applyFill="0" applyBorder="0" applyAlignment="0" applyProtection="0"/>
    <xf numFmtId="44" fontId="62" fillId="0" borderId="0" applyFont="0" applyFill="0" applyBorder="0" applyAlignment="0" applyProtection="0"/>
    <xf numFmtId="0" fontId="62" fillId="0" borderId="0"/>
    <xf numFmtId="9" fontId="128" fillId="0" borderId="0" applyFont="0" applyFill="0" applyBorder="0" applyAlignment="0" applyProtection="0"/>
    <xf numFmtId="177" fontId="128" fillId="0" borderId="0"/>
    <xf numFmtId="44" fontId="128" fillId="0" borderId="0" applyFont="0" applyFill="0" applyBorder="0" applyAlignment="0" applyProtection="0"/>
    <xf numFmtId="43" fontId="128" fillId="0" borderId="0" applyFont="0" applyFill="0" applyBorder="0" applyAlignment="0" applyProtection="0"/>
    <xf numFmtId="0" fontId="129" fillId="8" borderId="4" applyNumberFormat="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20" fillId="35" borderId="0" applyNumberFormat="0" applyBorder="0" applyAlignment="0" applyProtection="0"/>
    <xf numFmtId="0" fontId="62" fillId="34" borderId="0" applyNumberFormat="0" applyBorder="0" applyAlignment="0" applyProtection="0"/>
    <xf numFmtId="0" fontId="130" fillId="0" borderId="0"/>
    <xf numFmtId="43" fontId="62" fillId="0" borderId="0" applyFont="0" applyFill="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1" fillId="0" borderId="0"/>
    <xf numFmtId="9" fontId="6" fillId="0" borderId="0" applyFont="0" applyFill="0" applyBorder="0" applyAlignment="0" applyProtection="0"/>
    <xf numFmtId="0" fontId="11"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9" fontId="64" fillId="0" borderId="71" applyNumberFormat="0" applyFont="0" applyFill="0" applyBorder="0" applyProtection="0">
      <alignment horizontal="left" vertical="center" indent="5"/>
    </xf>
    <xf numFmtId="0" fontId="51" fillId="56" borderId="69">
      <alignment horizontal="left" vertical="center" indent="1"/>
    </xf>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3" fillId="0" borderId="70"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7" fillId="56" borderId="69">
      <alignment horizontal="left" vertical="center" wrapText="1" indent="1"/>
    </xf>
    <xf numFmtId="0" fontId="51" fillId="56" borderId="69">
      <alignment horizontal="left" vertical="center" indent="1"/>
    </xf>
    <xf numFmtId="43" fontId="5" fillId="0" borderId="0" applyFont="0" applyFill="0" applyBorder="0" applyAlignment="0" applyProtection="0"/>
    <xf numFmtId="0" fontId="49" fillId="56" borderId="69">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49" fillId="56" borderId="69">
      <alignment horizontal="center" vertical="center"/>
    </xf>
    <xf numFmtId="43" fontId="5" fillId="0" borderId="0" applyFont="0" applyFill="0" applyBorder="0" applyAlignment="0" applyProtection="0"/>
    <xf numFmtId="0" fontId="47" fillId="55" borderId="69">
      <alignment horizontal="left" vertical="center" indent="1"/>
    </xf>
    <xf numFmtId="168" fontId="46" fillId="55" borderId="69">
      <alignment horizontal="right" vertical="center" inden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xf numFmtId="4" fontId="64" fillId="0" borderId="69" applyFill="0" applyBorder="0" applyProtection="0">
      <alignment horizontal="righ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64" fillId="0" borderId="69" applyNumberFormat="0" applyFont="0" applyFill="0" applyBorder="0" applyProtection="0">
      <alignment horizontal="left" vertical="center" indent="2"/>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7" fillId="56" borderId="69">
      <alignment horizontal="left" vertical="center" indent="1"/>
    </xf>
    <xf numFmtId="0" fontId="48" fillId="57" borderId="69">
      <alignment horizontal="center" vertical="center"/>
    </xf>
    <xf numFmtId="168" fontId="46" fillId="56" borderId="69">
      <alignment horizontal="right" vertical="center" indent="1"/>
    </xf>
    <xf numFmtId="0" fontId="5" fillId="0" borderId="0"/>
    <xf numFmtId="0" fontId="52" fillId="57" borderId="69">
      <alignment horizontal="left" vertical="center" indent="1"/>
    </xf>
    <xf numFmtId="0" fontId="50" fillId="58" borderId="69">
      <alignment horizontal="left" vertical="center" indent="1"/>
    </xf>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0" fillId="58" borderId="69">
      <alignment horizontal="left" vertical="center" indent="1"/>
    </xf>
    <xf numFmtId="168" fontId="93" fillId="65" borderId="72">
      <alignment vertical="center"/>
    </xf>
    <xf numFmtId="166" fontId="94" fillId="65" borderId="72">
      <alignment vertical="center"/>
    </xf>
    <xf numFmtId="168" fontId="95" fillId="66" borderId="72">
      <alignment vertical="center"/>
    </xf>
    <xf numFmtId="49" fontId="11" fillId="68" borderId="69">
      <alignment vertical="center" wrapText="1"/>
    </xf>
    <xf numFmtId="0" fontId="11" fillId="69" borderId="74">
      <alignment horizontal="left" vertical="center" wrapText="1"/>
    </xf>
    <xf numFmtId="0" fontId="96" fillId="70" borderId="69">
      <alignment horizontal="left" vertical="center" wrapText="1"/>
    </xf>
    <xf numFmtId="0" fontId="11" fillId="72" borderId="69">
      <alignment horizontal="left" vertical="center" wrapText="1"/>
    </xf>
    <xf numFmtId="0" fontId="11" fillId="0" borderId="0"/>
    <xf numFmtId="168" fontId="46" fillId="55" borderId="69">
      <alignment horizontal="right" vertical="center" indent="1"/>
    </xf>
    <xf numFmtId="168" fontId="46" fillId="56" borderId="69">
      <alignment horizontal="right" vertical="center" indent="1"/>
    </xf>
    <xf numFmtId="0" fontId="50" fillId="58" borderId="69">
      <alignment horizontal="left" vertical="center" indent="1"/>
    </xf>
    <xf numFmtId="0" fontId="11" fillId="71" borderId="69">
      <alignment horizontal="left" vertical="center" wrapText="1"/>
    </xf>
    <xf numFmtId="0" fontId="11" fillId="67" borderId="73" applyBorder="0">
      <alignment horizontal="left" vertical="center"/>
    </xf>
    <xf numFmtId="43" fontId="11"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5">
      <alignment vertical="center"/>
    </xf>
    <xf numFmtId="166" fontId="94" fillId="65" borderId="85">
      <alignment vertical="center"/>
    </xf>
    <xf numFmtId="168" fontId="95" fillId="66" borderId="85">
      <alignment vertical="center"/>
    </xf>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8" fontId="93" fillId="65" borderId="85">
      <alignment vertical="center"/>
    </xf>
    <xf numFmtId="166" fontId="94" fillId="65" borderId="85">
      <alignment vertical="center"/>
    </xf>
    <xf numFmtId="168" fontId="95" fillId="66" borderId="85">
      <alignment vertical="center"/>
    </xf>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5">
      <alignment vertical="center"/>
    </xf>
    <xf numFmtId="166" fontId="94" fillId="65" borderId="85">
      <alignment vertical="center"/>
    </xf>
    <xf numFmtId="168" fontId="95" fillId="66" borderId="85">
      <alignment vertical="center"/>
    </xf>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8" fillId="0" borderId="16"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1" fillId="0" borderId="16"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3" fillId="65" borderId="85">
      <alignment vertical="center"/>
    </xf>
    <xf numFmtId="166" fontId="94" fillId="65" borderId="85">
      <alignment vertical="center"/>
    </xf>
    <xf numFmtId="168" fontId="95" fillId="66" borderId="85">
      <alignment vertical="center"/>
    </xf>
    <xf numFmtId="0" fontId="4" fillId="0" borderId="0"/>
    <xf numFmtId="177" fontId="128"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4" fillId="0" borderId="71" applyNumberFormat="0" applyFont="0" applyFill="0" applyBorder="0" applyProtection="0">
      <alignment horizontal="left" vertical="center" indent="5"/>
    </xf>
    <xf numFmtId="0" fontId="51" fillId="56" borderId="69">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3" fillId="0" borderId="8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56" borderId="69">
      <alignment horizontal="left" vertical="center" wrapText="1" indent="1"/>
    </xf>
    <xf numFmtId="0" fontId="51" fillId="56" borderId="69">
      <alignment horizontal="left" vertical="center" indent="1"/>
    </xf>
    <xf numFmtId="43" fontId="4" fillId="0" borderId="0" applyFont="0" applyFill="0" applyBorder="0" applyAlignment="0" applyProtection="0"/>
    <xf numFmtId="0" fontId="49" fillId="56" borderId="69">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9" fillId="56" borderId="69">
      <alignment horizontal="center" vertical="center"/>
    </xf>
    <xf numFmtId="43" fontId="4" fillId="0" borderId="0" applyFont="0" applyFill="0" applyBorder="0" applyAlignment="0" applyProtection="0"/>
    <xf numFmtId="0" fontId="47" fillId="55" borderId="69">
      <alignment horizontal="left" vertical="center" indent="1"/>
    </xf>
    <xf numFmtId="168" fontId="46" fillId="55" borderId="69">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4" fillId="0" borderId="69"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4" fillId="0" borderId="69"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7" fillId="56" borderId="69">
      <alignment horizontal="left" vertical="center" indent="1"/>
    </xf>
    <xf numFmtId="0" fontId="48" fillId="57" borderId="69">
      <alignment horizontal="center" vertical="center"/>
    </xf>
    <xf numFmtId="168" fontId="46" fillId="56" borderId="69">
      <alignment horizontal="right" vertical="center" indent="1"/>
    </xf>
    <xf numFmtId="0" fontId="4" fillId="0" borderId="0"/>
    <xf numFmtId="0" fontId="52" fillId="57" borderId="69">
      <alignment horizontal="left" vertical="center" indent="1"/>
    </xf>
    <xf numFmtId="0" fontId="50" fillId="58" borderId="69">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0" fillId="58" borderId="69">
      <alignment horizontal="left" vertical="center" indent="1"/>
    </xf>
    <xf numFmtId="168" fontId="93" fillId="65" borderId="85">
      <alignment vertical="center"/>
    </xf>
    <xf numFmtId="166" fontId="94" fillId="65" borderId="85">
      <alignment vertical="center"/>
    </xf>
    <xf numFmtId="168" fontId="95" fillId="66" borderId="85">
      <alignment vertical="center"/>
    </xf>
    <xf numFmtId="49" fontId="11" fillId="68" borderId="69">
      <alignment vertical="center" wrapText="1"/>
    </xf>
    <xf numFmtId="0" fontId="11" fillId="69" borderId="74">
      <alignment horizontal="left" vertical="center" wrapText="1"/>
    </xf>
    <xf numFmtId="0" fontId="96" fillId="70" borderId="69">
      <alignment horizontal="left" vertical="center" wrapText="1"/>
    </xf>
    <xf numFmtId="0" fontId="11" fillId="72" borderId="69">
      <alignment horizontal="left" vertical="center" wrapText="1"/>
    </xf>
    <xf numFmtId="168" fontId="46" fillId="55" borderId="69">
      <alignment horizontal="right" vertical="center" indent="1"/>
    </xf>
    <xf numFmtId="168" fontId="46" fillId="56" borderId="69">
      <alignment horizontal="right" vertical="center" indent="1"/>
    </xf>
    <xf numFmtId="0" fontId="50" fillId="58" borderId="69">
      <alignment horizontal="left" vertical="center" indent="1"/>
    </xf>
    <xf numFmtId="0" fontId="11" fillId="71" borderId="69">
      <alignment horizontal="left" vertical="center" wrapText="1"/>
    </xf>
    <xf numFmtId="0" fontId="11" fillId="67" borderId="73" applyBorder="0">
      <alignment horizontal="left" vertical="center"/>
    </xf>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11" fillId="0" borderId="0"/>
    <xf numFmtId="0" fontId="11" fillId="0" borderId="0"/>
    <xf numFmtId="0" fontId="11" fillId="0" borderId="0"/>
    <xf numFmtId="0" fontId="63" fillId="0" borderId="0"/>
    <xf numFmtId="43" fontId="11"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8" fillId="0" borderId="0"/>
    <xf numFmtId="43" fontId="138" fillId="0" borderId="0" applyFont="0" applyFill="0" applyBorder="0" applyAlignment="0" applyProtection="0"/>
    <xf numFmtId="9" fontId="138" fillId="0" borderId="0" applyFont="0" applyFill="0" applyBorder="0" applyAlignment="0" applyProtection="0"/>
    <xf numFmtId="44" fontId="138" fillId="0" borderId="0" applyFont="0" applyFill="0" applyBorder="0" applyAlignment="0" applyProtection="0"/>
  </cellStyleXfs>
  <cellXfs count="1425">
    <xf numFmtId="0" fontId="0" fillId="0" borderId="0" xfId="0"/>
    <xf numFmtId="0" fontId="0" fillId="0" borderId="0" xfId="0" applyAlignment="1">
      <alignment horizontal="center"/>
    </xf>
    <xf numFmtId="0" fontId="11" fillId="0" borderId="0" xfId="0" applyFont="1" applyAlignment="1">
      <alignment horizontal="center"/>
    </xf>
    <xf numFmtId="0" fontId="12" fillId="0" borderId="0" xfId="1" applyNumberFormat="1" applyFont="1"/>
    <xf numFmtId="0" fontId="12" fillId="0" borderId="0" xfId="0" applyFont="1"/>
    <xf numFmtId="164" fontId="0" fillId="0" borderId="0" xfId="0" applyNumberFormat="1"/>
    <xf numFmtId="9" fontId="13" fillId="0" borderId="0" xfId="7" applyFont="1"/>
    <xf numFmtId="0" fontId="11" fillId="0" borderId="0" xfId="0" applyFont="1"/>
    <xf numFmtId="164" fontId="12" fillId="0" borderId="0" xfId="0" applyNumberFormat="1" applyFont="1"/>
    <xf numFmtId="0" fontId="12" fillId="0" borderId="0" xfId="0" applyFont="1" applyAlignment="1">
      <alignment horizontal="center" wrapText="1"/>
    </xf>
    <xf numFmtId="9" fontId="0" fillId="0" borderId="0" xfId="0" applyNumberFormat="1"/>
    <xf numFmtId="164" fontId="14" fillId="0" borderId="0" xfId="0" applyNumberFormat="1" applyFont="1"/>
    <xf numFmtId="164" fontId="14" fillId="0" borderId="0" xfId="1" applyNumberFormat="1" applyFont="1"/>
    <xf numFmtId="0" fontId="13" fillId="0" borderId="0" xfId="0" applyFont="1" applyAlignment="1">
      <alignment horizontal="center"/>
    </xf>
    <xf numFmtId="165" fontId="12" fillId="0" borderId="0" xfId="2" applyNumberFormat="1" applyFont="1"/>
    <xf numFmtId="0" fontId="11" fillId="3" borderId="0" xfId="5" applyFont="1" applyFill="1"/>
    <xf numFmtId="0" fontId="21" fillId="3" borderId="0" xfId="5" applyFont="1" applyFill="1"/>
    <xf numFmtId="0" fontId="22" fillId="3" borderId="0" xfId="5" applyFont="1" applyFill="1" applyAlignment="1">
      <alignment horizontal="left"/>
    </xf>
    <xf numFmtId="0" fontId="11" fillId="3" borderId="0" xfId="0" applyFont="1" applyFill="1" applyAlignment="1">
      <alignment horizontal="center"/>
    </xf>
    <xf numFmtId="0" fontId="24" fillId="3" borderId="0" xfId="5" applyFont="1" applyFill="1" applyAlignment="1">
      <alignment horizontal="left"/>
    </xf>
    <xf numFmtId="0" fontId="26" fillId="0" borderId="0" xfId="0" applyFont="1"/>
    <xf numFmtId="0" fontId="12" fillId="0" borderId="0" xfId="0" applyFont="1" applyAlignment="1">
      <alignment horizontal="center"/>
    </xf>
    <xf numFmtId="41" fontId="13" fillId="0" borderId="0" xfId="7" applyNumberFormat="1" applyFont="1" applyAlignment="1">
      <alignment horizontal="right"/>
    </xf>
    <xf numFmtId="41" fontId="0" fillId="0" borderId="0" xfId="0" applyNumberFormat="1" applyAlignment="1">
      <alignment horizontal="right"/>
    </xf>
    <xf numFmtId="164" fontId="0" fillId="0" borderId="0" xfId="1" applyNumberFormat="1" applyFont="1" applyAlignment="1">
      <alignment horizontal="right"/>
    </xf>
    <xf numFmtId="9" fontId="0" fillId="0" borderId="0" xfId="7" applyFont="1" applyAlignment="1">
      <alignment horizontal="right"/>
    </xf>
    <xf numFmtId="164" fontId="14" fillId="0" borderId="0" xfId="1" applyNumberFormat="1" applyFont="1" applyAlignment="1">
      <alignment horizontal="right"/>
    </xf>
    <xf numFmtId="164" fontId="0" fillId="0" borderId="0" xfId="0" applyNumberFormat="1" applyAlignment="1">
      <alignment horizontal="right"/>
    </xf>
    <xf numFmtId="164" fontId="12" fillId="0" borderId="0" xfId="0" applyNumberFormat="1" applyFont="1" applyAlignment="1">
      <alignment horizontal="right"/>
    </xf>
    <xf numFmtId="9" fontId="12" fillId="0" borderId="0" xfId="7" applyFont="1" applyAlignment="1">
      <alignment horizontal="right"/>
    </xf>
    <xf numFmtId="0" fontId="13" fillId="0" borderId="0" xfId="0" applyFont="1" applyAlignment="1">
      <alignment horizontal="right"/>
    </xf>
    <xf numFmtId="165" fontId="0" fillId="0" borderId="0" xfId="2" applyNumberFormat="1" applyFont="1" applyAlignment="1">
      <alignment horizontal="right"/>
    </xf>
    <xf numFmtId="165" fontId="12" fillId="0" borderId="0" xfId="2" applyNumberFormat="1" applyFont="1" applyAlignment="1">
      <alignment horizontal="right"/>
    </xf>
    <xf numFmtId="0" fontId="0" fillId="0" borderId="0" xfId="0" applyAlignment="1">
      <alignment horizontal="right"/>
    </xf>
    <xf numFmtId="0" fontId="28" fillId="0" borderId="0" xfId="0" applyFont="1"/>
    <xf numFmtId="0" fontId="11" fillId="3" borderId="0" xfId="5" applyFont="1" applyFill="1" applyAlignment="1">
      <alignment horizontal="center"/>
    </xf>
    <xf numFmtId="0" fontId="105" fillId="3" borderId="0" xfId="5" applyFont="1" applyFill="1"/>
    <xf numFmtId="0" fontId="105" fillId="3" borderId="0" xfId="5" applyFont="1" applyFill="1" applyAlignment="1">
      <alignment horizontal="center"/>
    </xf>
    <xf numFmtId="0" fontId="106" fillId="3" borderId="0" xfId="3" applyFont="1" applyFill="1" applyAlignment="1" applyProtection="1">
      <alignment horizontal="center"/>
    </xf>
    <xf numFmtId="0" fontId="25" fillId="0" borderId="0" xfId="3" applyFont="1" applyAlignment="1" applyProtection="1">
      <alignment horizontal="center"/>
    </xf>
    <xf numFmtId="0" fontId="110" fillId="0" borderId="0" xfId="3" applyFont="1" applyAlignment="1" applyProtection="1">
      <alignment horizontal="center"/>
    </xf>
    <xf numFmtId="164" fontId="11" fillId="0" borderId="0" xfId="0" applyNumberFormat="1" applyFont="1"/>
    <xf numFmtId="164" fontId="11" fillId="0" borderId="0" xfId="1" applyNumberFormat="1"/>
    <xf numFmtId="9" fontId="11" fillId="0" borderId="0" xfId="0" applyNumberFormat="1" applyFont="1"/>
    <xf numFmtId="9" fontId="11" fillId="0" borderId="0" xfId="7"/>
    <xf numFmtId="165" fontId="11" fillId="0" borderId="0" xfId="2" applyNumberFormat="1"/>
    <xf numFmtId="166" fontId="11" fillId="0" borderId="0" xfId="7" applyNumberFormat="1" applyAlignment="1">
      <alignment horizontal="center"/>
    </xf>
    <xf numFmtId="0" fontId="11" fillId="0" borderId="0" xfId="0" applyFont="1" applyAlignment="1">
      <alignment horizontal="left"/>
    </xf>
    <xf numFmtId="0" fontId="0" fillId="0" borderId="0" xfId="0" applyAlignment="1">
      <alignment horizontal="left"/>
    </xf>
    <xf numFmtId="0" fontId="28" fillId="0" borderId="0" xfId="0" applyFont="1" applyAlignment="1">
      <alignment horizontal="left" indent="1"/>
    </xf>
    <xf numFmtId="3" fontId="11" fillId="0" borderId="0" xfId="0" applyNumberFormat="1" applyFont="1" applyAlignment="1">
      <alignment horizontal="center"/>
    </xf>
    <xf numFmtId="3" fontId="0" fillId="0" borderId="0" xfId="7" applyNumberFormat="1" applyFont="1" applyAlignment="1">
      <alignment horizontal="center"/>
    </xf>
    <xf numFmtId="3" fontId="11" fillId="0" borderId="0" xfId="1" applyNumberFormat="1" applyAlignment="1">
      <alignment horizontal="center"/>
    </xf>
    <xf numFmtId="164" fontId="11" fillId="0" borderId="0" xfId="0" applyNumberFormat="1" applyFont="1" applyAlignment="1">
      <alignment horizontal="right"/>
    </xf>
    <xf numFmtId="9" fontId="0" fillId="0" borderId="0" xfId="0" applyNumberFormat="1" applyAlignment="1">
      <alignment horizontal="right"/>
    </xf>
    <xf numFmtId="164" fontId="11" fillId="0" borderId="0" xfId="1" applyNumberFormat="1" applyAlignment="1">
      <alignment horizontal="right"/>
    </xf>
    <xf numFmtId="9" fontId="11" fillId="0" borderId="0" xfId="7" applyAlignment="1">
      <alignment horizontal="right"/>
    </xf>
    <xf numFmtId="0" fontId="11" fillId="0" borderId="0" xfId="0" applyFont="1" applyAlignment="1">
      <alignment horizontal="right"/>
    </xf>
    <xf numFmtId="0" fontId="111" fillId="78" borderId="24" xfId="0" applyFont="1" applyFill="1" applyBorder="1" applyAlignment="1">
      <alignment horizontal="left" wrapText="1"/>
    </xf>
    <xf numFmtId="0" fontId="0" fillId="0" borderId="0" xfId="0" applyAlignment="1">
      <alignment horizontal="center" vertical="center" wrapText="1"/>
    </xf>
    <xf numFmtId="41" fontId="11" fillId="0" borderId="0" xfId="1" applyNumberFormat="1" applyAlignment="1">
      <alignment horizontal="right" vertical="center"/>
    </xf>
    <xf numFmtId="9" fontId="11" fillId="0" borderId="0" xfId="1" applyNumberFormat="1" applyAlignment="1">
      <alignment horizontal="right" vertical="center"/>
    </xf>
    <xf numFmtId="175" fontId="11" fillId="0" borderId="0" xfId="1" applyNumberFormat="1" applyAlignment="1">
      <alignment horizontal="right" vertical="center"/>
    </xf>
    <xf numFmtId="9" fontId="11" fillId="0" borderId="0" xfId="0" applyNumberFormat="1" applyFont="1" applyAlignment="1">
      <alignment horizontal="right" vertical="center"/>
    </xf>
    <xf numFmtId="41" fontId="11" fillId="0" borderId="0" xfId="2" applyNumberFormat="1" applyAlignment="1">
      <alignment horizontal="right" vertical="center"/>
    </xf>
    <xf numFmtId="9" fontId="11" fillId="0" borderId="0" xfId="2" applyNumberFormat="1" applyAlignment="1">
      <alignment horizontal="right" vertical="center"/>
    </xf>
    <xf numFmtId="175" fontId="11" fillId="0" borderId="0" xfId="2" applyNumberFormat="1" applyAlignment="1">
      <alignment horizontal="right" vertical="center"/>
    </xf>
    <xf numFmtId="0" fontId="22" fillId="78" borderId="0" xfId="5" applyFont="1" applyFill="1" applyAlignment="1">
      <alignment horizontal="left"/>
    </xf>
    <xf numFmtId="0" fontId="21" fillId="78" borderId="0" xfId="5" applyFont="1" applyFill="1"/>
    <xf numFmtId="0" fontId="11" fillId="78" borderId="0" xfId="5" applyFont="1" applyFill="1"/>
    <xf numFmtId="0" fontId="113" fillId="3" borderId="0" xfId="5" applyFont="1" applyFill="1" applyAlignment="1">
      <alignment horizontal="center"/>
    </xf>
    <xf numFmtId="0" fontId="109"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2" fillId="0" borderId="0" xfId="0" applyFont="1" applyAlignment="1">
      <alignment horizontal="right" vertical="center"/>
    </xf>
    <xf numFmtId="0" fontId="0" fillId="0" borderId="0" xfId="0" applyAlignment="1">
      <alignment horizontal="right" vertical="center"/>
    </xf>
    <xf numFmtId="44" fontId="0" fillId="0" borderId="0" xfId="0" applyNumberFormat="1" applyAlignment="1">
      <alignment horizontal="right"/>
    </xf>
    <xf numFmtId="0" fontId="0" fillId="78" borderId="0" xfId="0" applyFill="1" applyAlignment="1">
      <alignment horizontal="right"/>
    </xf>
    <xf numFmtId="164" fontId="0" fillId="78" borderId="0" xfId="0" applyNumberFormat="1" applyFill="1" applyAlignment="1">
      <alignment horizontal="right"/>
    </xf>
    <xf numFmtId="164" fontId="14" fillId="78" borderId="0" xfId="1" applyNumberFormat="1" applyFont="1" applyFill="1" applyAlignment="1">
      <alignment horizontal="right"/>
    </xf>
    <xf numFmtId="164" fontId="11" fillId="78" borderId="0" xfId="0" applyNumberFormat="1" applyFont="1" applyFill="1" applyAlignment="1">
      <alignment horizontal="right"/>
    </xf>
    <xf numFmtId="0" fontId="11" fillId="78" borderId="0" xfId="0" applyFont="1" applyFill="1" applyAlignment="1">
      <alignment horizontal="right"/>
    </xf>
    <xf numFmtId="165" fontId="11" fillId="78" borderId="0" xfId="2" applyNumberFormat="1" applyFill="1" applyAlignment="1">
      <alignment horizontal="right"/>
    </xf>
    <xf numFmtId="165" fontId="12" fillId="78" borderId="0" xfId="2" applyNumberFormat="1" applyFont="1" applyFill="1" applyAlignment="1">
      <alignment horizontal="right"/>
    </xf>
    <xf numFmtId="0" fontId="0" fillId="78" borderId="0" xfId="0" applyFill="1" applyAlignment="1">
      <alignment horizontal="right" vertical="center"/>
    </xf>
    <xf numFmtId="0" fontId="111" fillId="0" borderId="0" xfId="1" applyNumberFormat="1" applyFont="1" applyAlignment="1">
      <alignment horizontal="right" wrapText="1"/>
    </xf>
    <xf numFmtId="0" fontId="111" fillId="0" borderId="0" xfId="1" applyNumberFormat="1" applyFont="1" applyAlignment="1">
      <alignment horizontal="left" wrapText="1"/>
    </xf>
    <xf numFmtId="9" fontId="0" fillId="0" borderId="0" xfId="0" applyNumberFormat="1" applyAlignment="1">
      <alignment vertical="center"/>
    </xf>
    <xf numFmtId="0" fontId="111" fillId="0" borderId="0" xfId="1" applyNumberFormat="1" applyFont="1" applyAlignment="1">
      <alignment horizontal="center" wrapText="1"/>
    </xf>
    <xf numFmtId="0" fontId="12" fillId="79" borderId="0" xfId="0" applyFont="1" applyFill="1" applyAlignment="1">
      <alignment horizontal="left"/>
    </xf>
    <xf numFmtId="0" fontId="23" fillId="0" borderId="0" xfId="3" applyAlignment="1" applyProtection="1">
      <alignment vertical="center"/>
    </xf>
    <xf numFmtId="0" fontId="114" fillId="77" borderId="26" xfId="0" applyFont="1" applyFill="1" applyBorder="1" applyAlignment="1">
      <alignment horizontal="center" vertical="center" wrapText="1"/>
    </xf>
    <xf numFmtId="0" fontId="114" fillId="77" borderId="31" xfId="0" applyFont="1" applyFill="1" applyBorder="1" applyAlignment="1">
      <alignment horizontal="center" vertical="center" wrapText="1"/>
    </xf>
    <xf numFmtId="0" fontId="114" fillId="77" borderId="32" xfId="0" applyFont="1" applyFill="1" applyBorder="1" applyAlignment="1">
      <alignment horizontal="center" vertical="center" wrapText="1"/>
    </xf>
    <xf numFmtId="0" fontId="114" fillId="77" borderId="26" xfId="0" applyFont="1" applyFill="1" applyBorder="1" applyAlignment="1">
      <alignment vertical="center" wrapText="1"/>
    </xf>
    <xf numFmtId="0" fontId="116" fillId="77" borderId="26" xfId="0" applyFont="1" applyFill="1" applyBorder="1" applyAlignment="1">
      <alignment horizontal="center" vertical="center" wrapText="1"/>
    </xf>
    <xf numFmtId="0" fontId="115" fillId="0" borderId="25" xfId="0" applyFont="1" applyBorder="1" applyAlignment="1">
      <alignment horizontal="left" vertical="center"/>
    </xf>
    <xf numFmtId="0" fontId="115" fillId="0" borderId="29" xfId="0" applyFont="1" applyBorder="1" applyAlignment="1">
      <alignment horizontal="left" vertical="center"/>
    </xf>
    <xf numFmtId="0" fontId="0" fillId="0" borderId="40" xfId="0" applyBorder="1"/>
    <xf numFmtId="0" fontId="111" fillId="78" borderId="42" xfId="0" applyFont="1" applyFill="1" applyBorder="1" applyAlignment="1">
      <alignment horizontal="left" wrapText="1"/>
    </xf>
    <xf numFmtId="0" fontId="114" fillId="77" borderId="27" xfId="0" applyFont="1" applyFill="1" applyBorder="1" applyAlignment="1">
      <alignment horizontal="center" vertical="center" wrapText="1"/>
    </xf>
    <xf numFmtId="0" fontId="114" fillId="77" borderId="44" xfId="0" applyFont="1" applyFill="1" applyBorder="1" applyAlignment="1">
      <alignment horizontal="center" vertical="center" wrapText="1"/>
    </xf>
    <xf numFmtId="0" fontId="11" fillId="0" borderId="0" xfId="0" applyFont="1" applyAlignment="1">
      <alignment horizontal="center" vertical="center" wrapText="1"/>
    </xf>
    <xf numFmtId="0" fontId="0" fillId="0" borderId="40" xfId="0" applyBorder="1" applyAlignment="1">
      <alignment horizontal="center"/>
    </xf>
    <xf numFmtId="0" fontId="0" fillId="0" borderId="40" xfId="0" applyBorder="1" applyAlignment="1">
      <alignment horizontal="right"/>
    </xf>
    <xf numFmtId="0" fontId="8" fillId="0" borderId="0" xfId="523"/>
    <xf numFmtId="9" fontId="0" fillId="0" borderId="0" xfId="0" applyNumberFormat="1" applyAlignment="1">
      <alignment horizontal="right" vertical="center"/>
    </xf>
    <xf numFmtId="0" fontId="11" fillId="0" borderId="47" xfId="0" applyFont="1" applyBorder="1"/>
    <xf numFmtId="0" fontId="11" fillId="0" borderId="0" xfId="0" applyFont="1" applyAlignment="1">
      <alignment vertical="center"/>
    </xf>
    <xf numFmtId="0" fontId="0" fillId="0" borderId="0" xfId="0" applyAlignment="1">
      <alignment horizontal="left" wrapText="1"/>
    </xf>
    <xf numFmtId="9" fontId="12" fillId="0" borderId="0" xfId="0" applyNumberFormat="1" applyFont="1" applyAlignment="1">
      <alignment horizontal="center"/>
    </xf>
    <xf numFmtId="3" fontId="11" fillId="0" borderId="50" xfId="0" applyNumberFormat="1" applyFont="1" applyBorder="1" applyAlignment="1">
      <alignment horizontal="left" vertical="center" wrapText="1"/>
    </xf>
    <xf numFmtId="0" fontId="111" fillId="78" borderId="53" xfId="0" applyFont="1" applyFill="1" applyBorder="1" applyAlignment="1">
      <alignment horizontal="center" wrapText="1"/>
    </xf>
    <xf numFmtId="0" fontId="12" fillId="0" borderId="0" xfId="0" applyFont="1" applyAlignment="1">
      <alignment horizontal="center" vertical="center" wrapText="1"/>
    </xf>
    <xf numFmtId="0" fontId="12" fillId="78" borderId="0" xfId="1" applyNumberFormat="1" applyFont="1" applyFill="1" applyAlignment="1">
      <alignment horizontal="center" vertical="center"/>
    </xf>
    <xf numFmtId="0" fontId="12" fillId="0" borderId="0" xfId="0" applyFont="1" applyAlignment="1">
      <alignment horizontal="center" vertical="center"/>
    </xf>
    <xf numFmtId="3" fontId="11" fillId="0" borderId="51" xfId="0" applyNumberFormat="1" applyFont="1" applyBorder="1" applyAlignment="1">
      <alignment horizontal="left" vertical="center" wrapText="1"/>
    </xf>
    <xf numFmtId="14" fontId="11" fillId="0" borderId="0" xfId="0" applyNumberFormat="1" applyFont="1"/>
    <xf numFmtId="4" fontId="0" fillId="0" borderId="0" xfId="7" applyNumberFormat="1" applyFont="1" applyAlignment="1">
      <alignment horizontal="center"/>
    </xf>
    <xf numFmtId="0" fontId="111" fillId="78" borderId="24" xfId="0" applyFont="1" applyFill="1" applyBorder="1" applyAlignment="1">
      <alignment horizontal="left" vertical="center" wrapText="1"/>
    </xf>
    <xf numFmtId="44" fontId="0" fillId="0" borderId="0" xfId="0" applyNumberFormat="1" applyAlignment="1">
      <alignment horizontal="center"/>
    </xf>
    <xf numFmtId="0" fontId="0" fillId="0" borderId="43" xfId="0" applyBorder="1"/>
    <xf numFmtId="0" fontId="11" fillId="0" borderId="43" xfId="0" applyFont="1" applyBorder="1"/>
    <xf numFmtId="0" fontId="12" fillId="78" borderId="43" xfId="0" applyFont="1" applyFill="1" applyBorder="1"/>
    <xf numFmtId="0" fontId="0" fillId="78" borderId="0" xfId="0" applyFill="1"/>
    <xf numFmtId="0" fontId="121" fillId="0" borderId="0" xfId="0" applyFont="1" applyAlignment="1">
      <alignment horizontal="right"/>
    </xf>
    <xf numFmtId="0" fontId="121" fillId="78" borderId="0" xfId="0" applyFont="1" applyFill="1" applyAlignment="1">
      <alignment horizontal="right"/>
    </xf>
    <xf numFmtId="0" fontId="121" fillId="0" borderId="0" xfId="0" applyFont="1"/>
    <xf numFmtId="0" fontId="122" fillId="0" borderId="0" xfId="0" applyFont="1"/>
    <xf numFmtId="0" fontId="123" fillId="0" borderId="0" xfId="0" applyFont="1"/>
    <xf numFmtId="9" fontId="123" fillId="0" borderId="0" xfId="7" applyFont="1" applyAlignment="1">
      <alignment horizontal="right"/>
    </xf>
    <xf numFmtId="165" fontId="123" fillId="0" borderId="0" xfId="2" applyNumberFormat="1" applyFont="1" applyAlignment="1">
      <alignment horizontal="right"/>
    </xf>
    <xf numFmtId="165" fontId="123" fillId="78" borderId="0" xfId="2" applyNumberFormat="1" applyFont="1" applyFill="1" applyAlignment="1">
      <alignment horizontal="right"/>
    </xf>
    <xf numFmtId="9" fontId="11" fillId="0" borderId="0" xfId="1" applyNumberFormat="1" applyAlignment="1">
      <alignment horizontal="center" vertical="center"/>
    </xf>
    <xf numFmtId="175" fontId="11" fillId="0" borderId="0" xfId="1" applyNumberFormat="1" applyAlignment="1">
      <alignment horizontal="center" vertical="center"/>
    </xf>
    <xf numFmtId="41" fontId="11" fillId="0" borderId="0" xfId="1" applyNumberFormat="1" applyAlignment="1">
      <alignment horizontal="center" vertical="center"/>
    </xf>
    <xf numFmtId="0" fontId="15" fillId="0" borderId="0" xfId="0" applyFont="1"/>
    <xf numFmtId="0" fontId="12" fillId="0" borderId="0" xfId="0" applyFont="1" applyAlignment="1">
      <alignment horizontal="left" wrapText="1"/>
    </xf>
    <xf numFmtId="41" fontId="11" fillId="82" borderId="0" xfId="1" applyNumberFormat="1" applyFill="1" applyAlignment="1">
      <alignment horizontal="center"/>
    </xf>
    <xf numFmtId="0" fontId="11" fillId="82" borderId="0" xfId="0" applyFont="1" applyFill="1" applyAlignment="1">
      <alignment horizontal="right"/>
    </xf>
    <xf numFmtId="41" fontId="11" fillId="0" borderId="0" xfId="0" applyNumberFormat="1" applyFont="1" applyAlignment="1">
      <alignment vertical="center"/>
    </xf>
    <xf numFmtId="0" fontId="117" fillId="0" borderId="0" xfId="0" applyFont="1"/>
    <xf numFmtId="0" fontId="117" fillId="0" borderId="0" xfId="0" applyFont="1" applyAlignment="1">
      <alignment vertical="center"/>
    </xf>
    <xf numFmtId="0" fontId="117" fillId="0" borderId="0" xfId="0" applyFont="1" applyAlignment="1">
      <alignment horizontal="right" vertical="center"/>
    </xf>
    <xf numFmtId="0" fontId="117" fillId="78" borderId="0" xfId="0" applyFont="1" applyFill="1" applyAlignment="1">
      <alignment horizontal="right" vertical="center"/>
    </xf>
    <xf numFmtId="41" fontId="11" fillId="0" borderId="0" xfId="0" applyNumberFormat="1" applyFont="1"/>
    <xf numFmtId="0" fontId="117" fillId="0" borderId="0" xfId="0" applyFont="1" applyAlignment="1">
      <alignment horizontal="right"/>
    </xf>
    <xf numFmtId="0" fontId="117" fillId="78" borderId="0" xfId="0" applyFont="1" applyFill="1" applyAlignment="1">
      <alignment horizontal="right"/>
    </xf>
    <xf numFmtId="0" fontId="118" fillId="78" borderId="24" xfId="1" applyNumberFormat="1" applyFont="1" applyFill="1" applyBorder="1" applyAlignment="1">
      <alignment horizontal="right" vertical="center" wrapText="1"/>
    </xf>
    <xf numFmtId="0" fontId="118" fillId="78" borderId="0" xfId="1" applyNumberFormat="1" applyFont="1" applyFill="1" applyAlignment="1">
      <alignment horizontal="right" vertical="center" wrapText="1"/>
    </xf>
    <xf numFmtId="0" fontId="111" fillId="78" borderId="0" xfId="1" applyNumberFormat="1" applyFont="1" applyFill="1" applyAlignment="1">
      <alignment wrapText="1"/>
    </xf>
    <xf numFmtId="41" fontId="117" fillId="0" borderId="0" xfId="0" applyNumberFormat="1" applyFont="1"/>
    <xf numFmtId="41" fontId="0" fillId="0" borderId="0" xfId="0" applyNumberFormat="1"/>
    <xf numFmtId="0" fontId="117" fillId="0" borderId="0" xfId="0" applyFont="1" applyAlignment="1">
      <alignment vertical="center" wrapText="1"/>
    </xf>
    <xf numFmtId="41" fontId="12" fillId="0" borderId="0" xfId="0" applyNumberFormat="1" applyFont="1"/>
    <xf numFmtId="0" fontId="119" fillId="0" borderId="0" xfId="0" applyFont="1"/>
    <xf numFmtId="9" fontId="11" fillId="0" borderId="0" xfId="0" applyNumberFormat="1" applyFont="1" applyAlignment="1">
      <alignment horizontal="center" vertical="center"/>
    </xf>
    <xf numFmtId="9" fontId="11" fillId="0" borderId="61" xfId="0" applyNumberFormat="1" applyFont="1" applyBorder="1" applyAlignment="1">
      <alignment horizontal="center" vertical="center"/>
    </xf>
    <xf numFmtId="41" fontId="11" fillId="0" borderId="61" xfId="0" applyNumberFormat="1" applyFont="1" applyBorder="1" applyAlignment="1">
      <alignment vertical="center"/>
    </xf>
    <xf numFmtId="41" fontId="11" fillId="0" borderId="0" xfId="2" applyNumberFormat="1" applyAlignment="1">
      <alignment vertical="center"/>
    </xf>
    <xf numFmtId="9" fontId="11" fillId="0" borderId="61" xfId="1" applyNumberFormat="1" applyBorder="1" applyAlignment="1">
      <alignment horizontal="center" vertical="center"/>
    </xf>
    <xf numFmtId="41" fontId="11" fillId="0" borderId="63" xfId="0" applyNumberFormat="1" applyFont="1" applyBorder="1" applyAlignment="1">
      <alignment vertical="center"/>
    </xf>
    <xf numFmtId="176" fontId="0" fillId="0" borderId="0" xfId="0" applyNumberFormat="1" applyAlignment="1">
      <alignment horizontal="center"/>
    </xf>
    <xf numFmtId="2" fontId="0" fillId="0" borderId="0" xfId="0" applyNumberFormat="1"/>
    <xf numFmtId="175" fontId="0" fillId="0" borderId="0" xfId="0" applyNumberFormat="1"/>
    <xf numFmtId="9" fontId="0" fillId="0" borderId="0" xfId="7" applyFont="1" applyAlignment="1">
      <alignment horizontal="center"/>
    </xf>
    <xf numFmtId="167" fontId="11" fillId="0" borderId="0" xfId="2" applyNumberFormat="1"/>
    <xf numFmtId="2" fontId="11" fillId="0" borderId="0" xfId="0" applyNumberFormat="1" applyFont="1" applyAlignment="1">
      <alignment horizontal="center" vertical="center" wrapText="1"/>
    </xf>
    <xf numFmtId="0" fontId="12" fillId="78" borderId="0" xfId="0" applyFont="1" applyFill="1" applyAlignment="1">
      <alignment vertical="center"/>
    </xf>
    <xf numFmtId="0" fontId="111" fillId="78" borderId="0" xfId="0" applyFont="1" applyFill="1" applyAlignment="1">
      <alignment vertical="center" wrapText="1"/>
    </xf>
    <xf numFmtId="0" fontId="12" fillId="78" borderId="0" xfId="1" applyNumberFormat="1" applyFont="1" applyFill="1" applyAlignment="1">
      <alignment horizontal="right" vertical="center"/>
    </xf>
    <xf numFmtId="0" fontId="12" fillId="0" borderId="0" xfId="0" applyFont="1" applyAlignment="1">
      <alignment horizontal="right" vertical="center" wrapText="1"/>
    </xf>
    <xf numFmtId="0" fontId="111" fillId="78" borderId="58" xfId="0" applyFont="1" applyFill="1" applyBorder="1" applyAlignment="1">
      <alignment horizontal="center" vertical="center" wrapText="1"/>
    </xf>
    <xf numFmtId="0" fontId="111" fillId="78" borderId="57" xfId="0" applyFont="1" applyFill="1" applyBorder="1" applyAlignment="1">
      <alignment horizontal="center" vertical="center" wrapText="1"/>
    </xf>
    <xf numFmtId="41" fontId="13" fillId="78" borderId="0" xfId="7" applyNumberFormat="1" applyFont="1" applyFill="1" applyAlignment="1">
      <alignment horizontal="right" vertical="center"/>
    </xf>
    <xf numFmtId="41" fontId="13" fillId="0" borderId="0" xfId="7" applyNumberFormat="1" applyFont="1" applyAlignment="1">
      <alignment horizontal="right"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41" fontId="0" fillId="78" borderId="0" xfId="0" applyNumberFormat="1" applyFill="1" applyAlignment="1">
      <alignment horizontal="right" vertical="center"/>
    </xf>
    <xf numFmtId="41" fontId="0" fillId="0" borderId="0" xfId="0" applyNumberFormat="1" applyAlignment="1">
      <alignment horizontal="right" vertical="center"/>
    </xf>
    <xf numFmtId="0" fontId="12" fillId="0" borderId="0" xfId="1" applyNumberFormat="1" applyFont="1" applyAlignment="1">
      <alignment horizontal="right" vertical="center"/>
    </xf>
    <xf numFmtId="0" fontId="12" fillId="0" borderId="0" xfId="0" quotePrefix="1" applyFont="1" applyAlignment="1">
      <alignment horizontal="right" vertical="center"/>
    </xf>
    <xf numFmtId="0" fontId="12" fillId="78" borderId="0" xfId="0" applyFont="1" applyFill="1" applyAlignment="1">
      <alignment horizontal="right" vertical="center"/>
    </xf>
    <xf numFmtId="0" fontId="12" fillId="0" borderId="56" xfId="0" applyFont="1" applyBorder="1" applyAlignment="1">
      <alignment vertical="center"/>
    </xf>
    <xf numFmtId="9" fontId="11" fillId="0" borderId="0" xfId="7"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28" fillId="0" borderId="0" xfId="0" applyFont="1" applyAlignment="1">
      <alignment horizontal="left" vertical="center"/>
    </xf>
    <xf numFmtId="3" fontId="12" fillId="0" borderId="0" xfId="0" applyNumberFormat="1" applyFont="1" applyAlignment="1">
      <alignment horizontal="center" vertical="center"/>
    </xf>
    <xf numFmtId="165" fontId="13" fillId="78" borderId="0" xfId="2" applyNumberFormat="1" applyFont="1" applyFill="1" applyAlignment="1">
      <alignment horizontal="right" vertical="center"/>
    </xf>
    <xf numFmtId="165" fontId="13" fillId="0" borderId="0" xfId="2" applyNumberFormat="1" applyFont="1" applyAlignment="1">
      <alignment horizontal="right" vertical="center"/>
    </xf>
    <xf numFmtId="166" fontId="13" fillId="0" borderId="0" xfId="7" applyNumberFormat="1" applyFont="1" applyAlignment="1">
      <alignment horizontal="right" vertical="center"/>
    </xf>
    <xf numFmtId="166" fontId="13" fillId="0" borderId="0" xfId="7" applyNumberFormat="1" applyFont="1" applyAlignment="1">
      <alignment horizontal="center" vertical="center"/>
    </xf>
    <xf numFmtId="9" fontId="0" fillId="0" borderId="0" xfId="7" applyFont="1" applyAlignment="1">
      <alignment vertical="center"/>
    </xf>
    <xf numFmtId="166" fontId="0" fillId="0" borderId="0" xfId="7" applyNumberFormat="1" applyFont="1" applyAlignment="1">
      <alignment vertical="center"/>
    </xf>
    <xf numFmtId="0" fontId="11" fillId="0" borderId="0" xfId="0" applyFont="1" applyAlignment="1">
      <alignment horizontal="left" vertical="center"/>
    </xf>
    <xf numFmtId="164" fontId="0" fillId="78" borderId="0" xfId="0" applyNumberFormat="1" applyFill="1" applyAlignment="1">
      <alignment horizontal="right" vertical="center"/>
    </xf>
    <xf numFmtId="164" fontId="0" fillId="0" borderId="0" xfId="0" applyNumberFormat="1" applyAlignment="1">
      <alignment horizontal="right" vertical="center"/>
    </xf>
    <xf numFmtId="9" fontId="0" fillId="0" borderId="0" xfId="7" applyFont="1" applyAlignment="1">
      <alignment horizontal="right" vertical="center"/>
    </xf>
    <xf numFmtId="164" fontId="12" fillId="78" borderId="0" xfId="0" applyNumberFormat="1" applyFont="1" applyFill="1" applyAlignment="1">
      <alignment horizontal="right" vertical="center"/>
    </xf>
    <xf numFmtId="164" fontId="12" fillId="0" borderId="0" xfId="0" applyNumberFormat="1" applyFont="1" applyAlignment="1">
      <alignment horizontal="right" vertical="center"/>
    </xf>
    <xf numFmtId="9" fontId="12" fillId="0" borderId="0" xfId="7" applyFont="1" applyAlignment="1">
      <alignment horizontal="right" vertical="center"/>
    </xf>
    <xf numFmtId="165" fontId="0" fillId="78" borderId="0" xfId="2" applyNumberFormat="1" applyFont="1" applyFill="1" applyAlignment="1">
      <alignment horizontal="right" vertical="center"/>
    </xf>
    <xf numFmtId="165" fontId="0" fillId="0" borderId="0" xfId="2" applyNumberFormat="1" applyFont="1" applyAlignment="1">
      <alignment horizontal="right" vertical="center"/>
    </xf>
    <xf numFmtId="164" fontId="14" fillId="78" borderId="0" xfId="1" applyNumberFormat="1" applyFont="1" applyFill="1" applyAlignment="1">
      <alignment horizontal="right" vertical="center"/>
    </xf>
    <xf numFmtId="164" fontId="14" fillId="0" borderId="0" xfId="1" applyNumberFormat="1" applyFont="1" applyAlignment="1">
      <alignment horizontal="right" vertical="center"/>
    </xf>
    <xf numFmtId="164" fontId="0" fillId="78" borderId="0" xfId="1" applyNumberFormat="1" applyFont="1" applyFill="1" applyAlignment="1">
      <alignment horizontal="right" vertical="center"/>
    </xf>
    <xf numFmtId="164" fontId="0" fillId="0" borderId="0" xfId="1" applyNumberFormat="1" applyFont="1" applyAlignment="1">
      <alignment horizontal="right" vertical="center"/>
    </xf>
    <xf numFmtId="164" fontId="11" fillId="78" borderId="0" xfId="1" applyNumberFormat="1" applyFill="1" applyAlignment="1">
      <alignment horizontal="right" vertical="center"/>
    </xf>
    <xf numFmtId="164" fontId="11" fillId="0" borderId="0" xfId="1" applyNumberFormat="1" applyAlignment="1">
      <alignment horizontal="right" vertical="center"/>
    </xf>
    <xf numFmtId="164" fontId="11" fillId="78" borderId="0" xfId="0" applyNumberFormat="1" applyFont="1" applyFill="1" applyAlignment="1">
      <alignment horizontal="right" vertical="center"/>
    </xf>
    <xf numFmtId="164" fontId="11" fillId="0" borderId="0" xfId="0" applyNumberFormat="1" applyFont="1" applyAlignment="1">
      <alignment horizontal="right" vertical="center"/>
    </xf>
    <xf numFmtId="165" fontId="11" fillId="78" borderId="0" xfId="2" applyNumberFormat="1" applyFill="1" applyAlignment="1">
      <alignment horizontal="right" vertical="center"/>
    </xf>
    <xf numFmtId="165" fontId="11" fillId="0" borderId="0" xfId="2" applyNumberFormat="1" applyAlignment="1">
      <alignment horizontal="right" vertical="center"/>
    </xf>
    <xf numFmtId="0" fontId="15" fillId="0" borderId="0" xfId="0" applyFont="1" applyAlignment="1">
      <alignment vertical="center"/>
    </xf>
    <xf numFmtId="0" fontId="11" fillId="78" borderId="0" xfId="0" applyFont="1" applyFill="1" applyAlignment="1">
      <alignment horizontal="right" vertical="center"/>
    </xf>
    <xf numFmtId="0" fontId="11" fillId="0" borderId="0" xfId="0" applyFont="1" applyAlignment="1">
      <alignment horizontal="right" vertical="center"/>
    </xf>
    <xf numFmtId="0" fontId="111" fillId="0" borderId="0" xfId="1" applyNumberFormat="1" applyFont="1" applyAlignment="1">
      <alignment horizontal="right" vertical="center" wrapText="1"/>
    </xf>
    <xf numFmtId="165" fontId="12" fillId="78" borderId="0" xfId="2" applyNumberFormat="1" applyFont="1" applyFill="1" applyAlignment="1">
      <alignment horizontal="right" vertical="center"/>
    </xf>
    <xf numFmtId="165" fontId="12" fillId="0" borderId="0" xfId="2" applyNumberFormat="1" applyFont="1" applyAlignment="1">
      <alignment horizontal="right" vertical="center"/>
    </xf>
    <xf numFmtId="0" fontId="111" fillId="0" borderId="0" xfId="1" applyNumberFormat="1" applyFont="1" applyAlignment="1">
      <alignment horizontal="left" vertical="center" wrapText="1"/>
    </xf>
    <xf numFmtId="9" fontId="0" fillId="0" borderId="49" xfId="7" applyFont="1" applyBorder="1" applyAlignment="1">
      <alignment horizontal="center"/>
    </xf>
    <xf numFmtId="2" fontId="12" fillId="0" borderId="45" xfId="0" applyNumberFormat="1" applyFont="1" applyBorder="1" applyAlignment="1">
      <alignment horizontal="center"/>
    </xf>
    <xf numFmtId="39" fontId="12" fillId="0" borderId="48" xfId="1" applyNumberFormat="1" applyFont="1" applyBorder="1" applyAlignment="1">
      <alignment horizontal="center"/>
    </xf>
    <xf numFmtId="4" fontId="12" fillId="0" borderId="0" xfId="1" applyNumberFormat="1" applyFont="1" applyAlignment="1">
      <alignment horizontal="center"/>
    </xf>
    <xf numFmtId="3" fontId="12" fillId="0" borderId="0" xfId="0" applyNumberFormat="1" applyFont="1" applyAlignment="1">
      <alignment horizontal="center" wrapText="1"/>
    </xf>
    <xf numFmtId="2" fontId="11" fillId="82" borderId="45" xfId="0" applyNumberFormat="1" applyFont="1" applyFill="1" applyBorder="1" applyAlignment="1">
      <alignment horizontal="center"/>
    </xf>
    <xf numFmtId="39" fontId="11" fillId="82" borderId="48" xfId="1" applyNumberFormat="1" applyFill="1" applyBorder="1" applyAlignment="1">
      <alignment horizontal="center"/>
    </xf>
    <xf numFmtId="2" fontId="11" fillId="0" borderId="45" xfId="0" applyNumberFormat="1" applyFont="1" applyBorder="1" applyAlignment="1">
      <alignment horizontal="center"/>
    </xf>
    <xf numFmtId="39" fontId="11" fillId="0" borderId="48" xfId="1" applyNumberFormat="1" applyBorder="1" applyAlignment="1">
      <alignment horizontal="center"/>
    </xf>
    <xf numFmtId="0" fontId="62" fillId="0" borderId="0" xfId="524"/>
    <xf numFmtId="0" fontId="62" fillId="0" borderId="0" xfId="527"/>
    <xf numFmtId="0" fontId="127" fillId="0" borderId="0" xfId="527" applyFont="1"/>
    <xf numFmtId="38" fontId="62" fillId="0" borderId="0" xfId="527" applyNumberFormat="1"/>
    <xf numFmtId="38" fontId="127" fillId="0" borderId="0" xfId="527" applyNumberFormat="1" applyFont="1"/>
    <xf numFmtId="0" fontId="127" fillId="0" borderId="0" xfId="527" quotePrefix="1" applyFont="1"/>
    <xf numFmtId="38" fontId="62" fillId="0" borderId="0" xfId="527" quotePrefix="1" applyNumberFormat="1"/>
    <xf numFmtId="43" fontId="62" fillId="0" borderId="0" xfId="540"/>
    <xf numFmtId="38" fontId="62" fillId="84" borderId="0" xfId="527" quotePrefix="1" applyNumberFormat="1" applyFill="1"/>
    <xf numFmtId="9" fontId="0" fillId="0" borderId="51" xfId="7" applyFont="1" applyBorder="1" applyAlignment="1">
      <alignment horizontal="center"/>
    </xf>
    <xf numFmtId="0" fontId="17" fillId="0" borderId="0" xfId="0" applyFont="1" applyAlignment="1">
      <alignment horizontal="left" vertical="center" indent="8"/>
    </xf>
    <xf numFmtId="49" fontId="0" fillId="0" borderId="0" xfId="0" quotePrefix="1" applyNumberFormat="1" applyAlignment="1">
      <alignment horizontal="left"/>
    </xf>
    <xf numFmtId="49" fontId="79" fillId="0" borderId="0" xfId="0" quotePrefix="1" applyNumberFormat="1" applyFont="1" applyAlignment="1">
      <alignment vertical="center"/>
    </xf>
    <xf numFmtId="9" fontId="79" fillId="0" borderId="0" xfId="7" applyFont="1" applyAlignment="1">
      <alignment horizontal="right" vertical="center"/>
    </xf>
    <xf numFmtId="0" fontId="17" fillId="0" borderId="0" xfId="0" applyFont="1"/>
    <xf numFmtId="0" fontId="12" fillId="0" borderId="61" xfId="0" applyFont="1" applyBorder="1"/>
    <xf numFmtId="9" fontId="11" fillId="0" borderId="61" xfId="0" applyNumberFormat="1" applyFont="1" applyBorder="1" applyAlignment="1">
      <alignment horizontal="center"/>
    </xf>
    <xf numFmtId="0" fontId="11" fillId="0" borderId="61" xfId="0" applyFont="1" applyBorder="1" applyAlignment="1">
      <alignment horizontal="center"/>
    </xf>
    <xf numFmtId="166" fontId="0" fillId="0" borderId="61" xfId="0" applyNumberFormat="1" applyBorder="1" applyAlignment="1">
      <alignment horizontal="center"/>
    </xf>
    <xf numFmtId="0" fontId="11" fillId="0" borderId="0" xfId="0" quotePrefix="1" applyFont="1" applyAlignment="1">
      <alignment horizontal="right" vertical="center"/>
    </xf>
    <xf numFmtId="4" fontId="11" fillId="0" borderId="0" xfId="0" applyNumberFormat="1" applyFont="1" applyAlignment="1">
      <alignment horizontal="center"/>
    </xf>
    <xf numFmtId="39" fontId="11" fillId="0" borderId="0" xfId="2" applyNumberFormat="1" applyAlignment="1">
      <alignment horizontal="center"/>
    </xf>
    <xf numFmtId="37" fontId="11" fillId="0" borderId="0" xfId="2" applyNumberFormat="1" applyAlignment="1">
      <alignment horizontal="center"/>
    </xf>
    <xf numFmtId="9" fontId="11" fillId="0" borderId="61" xfId="7" applyBorder="1" applyAlignment="1">
      <alignment horizontal="center" vertical="center"/>
    </xf>
    <xf numFmtId="179" fontId="11" fillId="0" borderId="0" xfId="2" applyNumberFormat="1" applyAlignment="1">
      <alignment vertical="center"/>
    </xf>
    <xf numFmtId="179" fontId="11" fillId="0" borderId="0" xfId="1" applyNumberFormat="1" applyAlignment="1">
      <alignment vertical="center"/>
    </xf>
    <xf numFmtId="9" fontId="11" fillId="0" borderId="0" xfId="7" applyAlignment="1">
      <alignment horizontal="center" vertical="center"/>
    </xf>
    <xf numFmtId="0" fontId="0" fillId="4" borderId="0" xfId="0" applyFill="1"/>
    <xf numFmtId="41" fontId="11" fillId="0" borderId="0" xfId="1" applyNumberFormat="1" applyAlignment="1">
      <alignment vertical="center"/>
    </xf>
    <xf numFmtId="3" fontId="0" fillId="0" borderId="61" xfId="0" applyNumberFormat="1" applyBorder="1" applyAlignment="1">
      <alignment horizontal="center"/>
    </xf>
    <xf numFmtId="9" fontId="11" fillId="0" borderId="0" xfId="7" applyAlignment="1">
      <alignment horizontal="right" vertical="center"/>
    </xf>
    <xf numFmtId="0" fontId="11" fillId="0" borderId="43" xfId="0" applyFont="1" applyBorder="1" applyAlignment="1">
      <alignment horizontal="center" vertical="center" wrapText="1"/>
    </xf>
    <xf numFmtId="0" fontId="11" fillId="0" borderId="0" xfId="780"/>
    <xf numFmtId="0" fontId="11" fillId="0" borderId="0" xfId="780" applyAlignment="1">
      <alignment horizontal="right"/>
    </xf>
    <xf numFmtId="0" fontId="12" fillId="0" borderId="0" xfId="780" quotePrefix="1" applyFont="1" applyAlignment="1">
      <alignment horizontal="right"/>
    </xf>
    <xf numFmtId="0" fontId="12" fillId="0" borderId="0" xfId="780" applyFont="1" applyAlignment="1">
      <alignment horizontal="right"/>
    </xf>
    <xf numFmtId="0" fontId="12" fillId="0" borderId="0" xfId="780" applyFont="1" applyAlignment="1">
      <alignment horizontal="right" wrapText="1"/>
    </xf>
    <xf numFmtId="0" fontId="28" fillId="0" borderId="0" xfId="780" applyFont="1"/>
    <xf numFmtId="166" fontId="11" fillId="0" borderId="0" xfId="780" applyNumberFormat="1" applyAlignment="1">
      <alignment horizontal="right"/>
    </xf>
    <xf numFmtId="41" fontId="11" fillId="0" borderId="0" xfId="780" applyNumberFormat="1" applyAlignment="1">
      <alignment horizontal="right"/>
    </xf>
    <xf numFmtId="3" fontId="11" fillId="0" borderId="0" xfId="780" applyNumberFormat="1" applyAlignment="1">
      <alignment horizontal="center"/>
    </xf>
    <xf numFmtId="0" fontId="111" fillId="78" borderId="24" xfId="780" applyFont="1" applyFill="1" applyBorder="1" applyAlignment="1">
      <alignment horizontal="left" wrapText="1"/>
    </xf>
    <xf numFmtId="0" fontId="12" fillId="78" borderId="0" xfId="780" applyFont="1" applyFill="1"/>
    <xf numFmtId="41" fontId="11" fillId="78" borderId="0" xfId="780" applyNumberFormat="1" applyFill="1" applyAlignment="1">
      <alignment horizontal="right"/>
    </xf>
    <xf numFmtId="0" fontId="11" fillId="78" borderId="0" xfId="780" applyFill="1" applyAlignment="1">
      <alignment horizontal="right"/>
    </xf>
    <xf numFmtId="0" fontId="12" fillId="78" borderId="0" xfId="780" applyFont="1" applyFill="1" applyAlignment="1">
      <alignment horizontal="right"/>
    </xf>
    <xf numFmtId="0" fontId="114" fillId="77" borderId="26" xfId="780" applyFont="1" applyFill="1" applyBorder="1" applyAlignment="1">
      <alignment horizontal="center" vertical="center" wrapText="1"/>
    </xf>
    <xf numFmtId="3" fontId="11" fillId="0" borderId="0" xfId="780" applyNumberFormat="1" applyAlignment="1">
      <alignment horizontal="left" vertical="center" wrapText="1"/>
    </xf>
    <xf numFmtId="0" fontId="11" fillId="0" borderId="0" xfId="780" applyAlignment="1">
      <alignment horizontal="center" vertical="center" wrapText="1"/>
    </xf>
    <xf numFmtId="3" fontId="11" fillId="0" borderId="50" xfId="780" applyNumberFormat="1" applyBorder="1" applyAlignment="1">
      <alignment horizontal="left" vertical="center" wrapText="1"/>
    </xf>
    <xf numFmtId="0" fontId="12" fillId="78" borderId="50" xfId="780" applyFont="1" applyFill="1" applyBorder="1"/>
    <xf numFmtId="0" fontId="111" fillId="78" borderId="53" xfId="780" applyFont="1" applyFill="1" applyBorder="1" applyAlignment="1">
      <alignment horizontal="left" wrapText="1"/>
    </xf>
    <xf numFmtId="0" fontId="125" fillId="0" borderId="0" xfId="780" applyFont="1"/>
    <xf numFmtId="0" fontId="12" fillId="0" borderId="0" xfId="780" applyFont="1"/>
    <xf numFmtId="0" fontId="119" fillId="0" borderId="0" xfId="780" applyFont="1"/>
    <xf numFmtId="9" fontId="11" fillId="0" borderId="50" xfId="7" applyBorder="1" applyAlignment="1">
      <alignment horizontal="center"/>
    </xf>
    <xf numFmtId="0" fontId="11" fillId="0" borderId="0" xfId="928"/>
    <xf numFmtId="0" fontId="11" fillId="0" borderId="0" xfId="928" applyAlignment="1">
      <alignment horizontal="right"/>
    </xf>
    <xf numFmtId="0" fontId="12" fillId="0" borderId="0" xfId="928" quotePrefix="1" applyFont="1" applyAlignment="1">
      <alignment horizontal="right"/>
    </xf>
    <xf numFmtId="0" fontId="12" fillId="0" borderId="0" xfId="928" applyFont="1" applyAlignment="1">
      <alignment horizontal="right"/>
    </xf>
    <xf numFmtId="0" fontId="12" fillId="0" borderId="0" xfId="928" applyFont="1" applyAlignment="1">
      <alignment horizontal="right" wrapText="1"/>
    </xf>
    <xf numFmtId="0" fontId="28" fillId="0" borderId="0" xfId="928" applyFont="1"/>
    <xf numFmtId="166" fontId="11" fillId="0" borderId="0" xfId="928" applyNumberFormat="1" applyAlignment="1">
      <alignment horizontal="right"/>
    </xf>
    <xf numFmtId="41" fontId="11" fillId="0" borderId="0" xfId="928" applyNumberFormat="1" applyAlignment="1">
      <alignment horizontal="right"/>
    </xf>
    <xf numFmtId="3" fontId="11" fillId="0" borderId="0" xfId="928" applyNumberFormat="1" applyAlignment="1">
      <alignment horizontal="center"/>
    </xf>
    <xf numFmtId="0" fontId="12" fillId="78" borderId="0" xfId="928" applyFont="1" applyFill="1"/>
    <xf numFmtId="41" fontId="11" fillId="78" borderId="0" xfId="928" applyNumberFormat="1" applyFill="1" applyAlignment="1">
      <alignment horizontal="right"/>
    </xf>
    <xf numFmtId="0" fontId="11" fillId="78" borderId="0" xfId="928" applyFill="1" applyAlignment="1">
      <alignment horizontal="right"/>
    </xf>
    <xf numFmtId="0" fontId="12" fillId="78" borderId="0" xfId="928" applyFont="1" applyFill="1" applyAlignment="1">
      <alignment horizontal="right"/>
    </xf>
    <xf numFmtId="0" fontId="114" fillId="77" borderId="26" xfId="928" applyFont="1" applyFill="1" applyBorder="1" applyAlignment="1">
      <alignment horizontal="center" vertical="center" wrapText="1"/>
    </xf>
    <xf numFmtId="3" fontId="11" fillId="0" borderId="0" xfId="928" applyNumberFormat="1" applyAlignment="1">
      <alignment horizontal="left" vertical="center" wrapText="1"/>
    </xf>
    <xf numFmtId="0" fontId="11" fillId="0" borderId="0" xfId="928" applyAlignment="1">
      <alignment horizontal="center" vertical="center" wrapText="1"/>
    </xf>
    <xf numFmtId="3" fontId="11" fillId="0" borderId="50" xfId="928" applyNumberFormat="1" applyBorder="1" applyAlignment="1">
      <alignment horizontal="left" vertical="center" wrapText="1"/>
    </xf>
    <xf numFmtId="0" fontId="12" fillId="78" borderId="50" xfId="928" applyFont="1" applyFill="1" applyBorder="1"/>
    <xf numFmtId="0" fontId="111" fillId="78" borderId="53" xfId="928" applyFont="1" applyFill="1" applyBorder="1" applyAlignment="1">
      <alignment horizontal="left" wrapText="1"/>
    </xf>
    <xf numFmtId="9" fontId="11" fillId="0" borderId="0" xfId="7" applyAlignment="1">
      <alignment horizontal="center"/>
    </xf>
    <xf numFmtId="0" fontId="125" fillId="0" borderId="0" xfId="928" applyFont="1"/>
    <xf numFmtId="9" fontId="11" fillId="0" borderId="51" xfId="7" applyBorder="1" applyAlignment="1">
      <alignment horizontal="center"/>
    </xf>
    <xf numFmtId="0" fontId="12" fillId="0" borderId="0" xfId="928" applyFont="1"/>
    <xf numFmtId="3" fontId="11" fillId="0" borderId="0" xfId="7" applyNumberFormat="1" applyAlignment="1">
      <alignment horizontal="center"/>
    </xf>
    <xf numFmtId="37" fontId="11" fillId="0" borderId="0" xfId="1" applyNumberFormat="1" applyAlignment="1">
      <alignment horizontal="center"/>
    </xf>
    <xf numFmtId="4" fontId="11" fillId="0" borderId="0" xfId="7" applyNumberFormat="1" applyAlignment="1">
      <alignment horizontal="center"/>
    </xf>
    <xf numFmtId="0" fontId="11" fillId="0" borderId="0" xfId="1037"/>
    <xf numFmtId="0" fontId="11" fillId="0" borderId="0" xfId="1037" applyAlignment="1">
      <alignment horizontal="center"/>
    </xf>
    <xf numFmtId="0" fontId="12" fillId="0" borderId="0" xfId="1037" applyFont="1" applyAlignment="1">
      <alignment horizontal="right"/>
    </xf>
    <xf numFmtId="0" fontId="12" fillId="0" borderId="0" xfId="1037" applyFont="1" applyAlignment="1">
      <alignment horizontal="right" wrapText="1"/>
    </xf>
    <xf numFmtId="165" fontId="11" fillId="0" borderId="0" xfId="2" applyNumberFormat="1" applyAlignment="1">
      <alignment horizontal="right"/>
    </xf>
    <xf numFmtId="3" fontId="11" fillId="0" borderId="0" xfId="1037" applyNumberFormat="1" applyAlignment="1">
      <alignment horizontal="center"/>
    </xf>
    <xf numFmtId="0" fontId="12" fillId="78" borderId="0" xfId="1037" applyFont="1" applyFill="1"/>
    <xf numFmtId="41" fontId="11" fillId="78" borderId="0" xfId="1037" applyNumberFormat="1" applyFill="1" applyAlignment="1">
      <alignment horizontal="right"/>
    </xf>
    <xf numFmtId="0" fontId="11" fillId="78" borderId="0" xfId="1037" applyFill="1" applyAlignment="1">
      <alignment horizontal="right"/>
    </xf>
    <xf numFmtId="0" fontId="12" fillId="78" borderId="0" xfId="1037" applyFont="1" applyFill="1" applyAlignment="1">
      <alignment horizontal="right"/>
    </xf>
    <xf numFmtId="0" fontId="114" fillId="77" borderId="26" xfId="1037" applyFont="1" applyFill="1" applyBorder="1" applyAlignment="1">
      <alignment horizontal="center" vertical="center" wrapText="1"/>
    </xf>
    <xf numFmtId="3" fontId="11" fillId="0" borderId="0" xfId="1037" applyNumberFormat="1" applyAlignment="1">
      <alignment horizontal="left" vertical="center" wrapText="1"/>
    </xf>
    <xf numFmtId="0" fontId="114" fillId="77" borderId="44" xfId="1037" applyFont="1" applyFill="1" applyBorder="1" applyAlignment="1">
      <alignment horizontal="center" vertical="center" wrapText="1"/>
    </xf>
    <xf numFmtId="0" fontId="11" fillId="0" borderId="0" xfId="1037" applyAlignment="1">
      <alignment horizontal="center" vertical="center" wrapText="1"/>
    </xf>
    <xf numFmtId="3" fontId="11" fillId="0" borderId="52" xfId="1037" applyNumberFormat="1" applyBorder="1" applyAlignment="1">
      <alignment horizontal="left" vertical="center" wrapText="1"/>
    </xf>
    <xf numFmtId="0" fontId="111" fillId="78" borderId="54" xfId="1037" applyFont="1" applyFill="1" applyBorder="1" applyAlignment="1">
      <alignment horizontal="left" wrapText="1"/>
    </xf>
    <xf numFmtId="0" fontId="12" fillId="78" borderId="50" xfId="1037" applyFont="1" applyFill="1" applyBorder="1"/>
    <xf numFmtId="3" fontId="11" fillId="0" borderId="49" xfId="1037" applyNumberFormat="1" applyBorder="1" applyAlignment="1">
      <alignment horizontal="center"/>
    </xf>
    <xf numFmtId="3" fontId="11" fillId="0" borderId="51" xfId="1037" applyNumberFormat="1" applyBorder="1" applyAlignment="1">
      <alignment horizontal="center"/>
    </xf>
    <xf numFmtId="0" fontId="126" fillId="0" borderId="0" xfId="1037" applyFont="1" applyAlignment="1">
      <alignment vertical="center"/>
    </xf>
    <xf numFmtId="0" fontId="12" fillId="0" borderId="0" xfId="1037" applyFont="1" applyAlignment="1">
      <alignment horizontal="center"/>
    </xf>
    <xf numFmtId="0" fontId="12" fillId="0" borderId="0" xfId="1037" applyFont="1"/>
    <xf numFmtId="0" fontId="11" fillId="0" borderId="0" xfId="0" applyFont="1" applyAlignment="1">
      <alignment horizontal="center" vertical="center"/>
    </xf>
    <xf numFmtId="9" fontId="11" fillId="0" borderId="38" xfId="7" applyBorder="1" applyAlignment="1">
      <alignment horizontal="center" vertical="center" wrapText="1"/>
    </xf>
    <xf numFmtId="9" fontId="11" fillId="0" borderId="25" xfId="7" applyBorder="1" applyAlignment="1">
      <alignment horizontal="center" vertical="center" wrapText="1"/>
    </xf>
    <xf numFmtId="9" fontId="11" fillId="0" borderId="28" xfId="7"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40" xfId="0" applyFont="1" applyBorder="1"/>
    <xf numFmtId="0" fontId="114" fillId="77" borderId="27" xfId="0" applyFont="1" applyFill="1" applyBorder="1" applyAlignment="1">
      <alignment horizontal="center" wrapText="1"/>
    </xf>
    <xf numFmtId="164" fontId="12" fillId="0" borderId="0" xfId="0" applyNumberFormat="1" applyFont="1" applyAlignment="1">
      <alignment horizontal="center" vertical="center"/>
    </xf>
    <xf numFmtId="9" fontId="12" fillId="0" borderId="0" xfId="0" applyNumberFormat="1" applyFont="1" applyAlignment="1">
      <alignment horizontal="right" vertical="center"/>
    </xf>
    <xf numFmtId="43" fontId="12" fillId="0" borderId="0" xfId="0" applyNumberFormat="1" applyFont="1" applyAlignment="1">
      <alignment horizontal="center" vertical="center"/>
    </xf>
    <xf numFmtId="0" fontId="111" fillId="78" borderId="77" xfId="0" applyFont="1" applyFill="1" applyBorder="1" applyAlignment="1">
      <alignment horizontal="center" vertical="center" wrapText="1"/>
    </xf>
    <xf numFmtId="9" fontId="12" fillId="0" borderId="0" xfId="0" applyNumberFormat="1" applyFont="1" applyAlignment="1">
      <alignment horizontal="center" vertical="center"/>
    </xf>
    <xf numFmtId="0" fontId="0" fillId="86" borderId="0" xfId="0" applyFill="1"/>
    <xf numFmtId="0" fontId="11" fillId="0" borderId="43" xfId="0" applyFont="1" applyBorder="1" applyAlignment="1">
      <alignment horizontal="center" wrapText="1"/>
    </xf>
    <xf numFmtId="0" fontId="114" fillId="77" borderId="24" xfId="0" applyFont="1" applyFill="1" applyBorder="1" applyAlignment="1">
      <alignment horizontal="center" wrapText="1"/>
    </xf>
    <xf numFmtId="0" fontId="111" fillId="78" borderId="24" xfId="1" applyNumberFormat="1" applyFont="1" applyFill="1" applyBorder="1" applyAlignment="1">
      <alignment wrapText="1"/>
    </xf>
    <xf numFmtId="3" fontId="0" fillId="0" borderId="61" xfId="0" applyNumberFormat="1" applyBorder="1" applyAlignment="1">
      <alignment horizontal="center" vertical="center"/>
    </xf>
    <xf numFmtId="0" fontId="11" fillId="0" borderId="0" xfId="0" applyFont="1" applyAlignment="1">
      <alignment wrapText="1"/>
    </xf>
    <xf numFmtId="0" fontId="11" fillId="0" borderId="61" xfId="0" applyFont="1" applyBorder="1" applyAlignment="1">
      <alignment horizontal="center" vertical="center"/>
    </xf>
    <xf numFmtId="0" fontId="11" fillId="0" borderId="0" xfId="0" applyFont="1" applyAlignment="1">
      <alignment horizontal="right" vertical="center" wrapText="1"/>
    </xf>
    <xf numFmtId="0" fontId="11" fillId="0" borderId="63" xfId="0" applyFont="1" applyBorder="1" applyAlignment="1">
      <alignment horizontal="center" vertical="center"/>
    </xf>
    <xf numFmtId="0" fontId="11" fillId="0" borderId="61" xfId="0" applyFont="1" applyBorder="1" applyAlignment="1">
      <alignment horizontal="right" vertical="center" wrapText="1"/>
    </xf>
    <xf numFmtId="39" fontId="11" fillId="0" borderId="0" xfId="1" applyNumberFormat="1" applyAlignment="1">
      <alignment horizontal="center"/>
    </xf>
    <xf numFmtId="2" fontId="11" fillId="0" borderId="0" xfId="0" applyNumberFormat="1" applyFont="1" applyAlignment="1">
      <alignment horizontal="center"/>
    </xf>
    <xf numFmtId="39" fontId="11" fillId="82" borderId="0" xfId="1" applyNumberFormat="1" applyFill="1" applyAlignment="1">
      <alignment horizontal="center"/>
    </xf>
    <xf numFmtId="39" fontId="12" fillId="0" borderId="0" xfId="1" applyNumberFormat="1" applyFont="1" applyAlignment="1">
      <alignment horizontal="center"/>
    </xf>
    <xf numFmtId="41" fontId="11" fillId="82" borderId="45" xfId="1" applyNumberFormat="1" applyFill="1" applyBorder="1" applyAlignment="1">
      <alignment horizontal="center"/>
    </xf>
    <xf numFmtId="4" fontId="12" fillId="0" borderId="45" xfId="1" applyNumberFormat="1" applyFont="1" applyBorder="1" applyAlignment="1">
      <alignment horizontal="center"/>
    </xf>
    <xf numFmtId="166" fontId="0" fillId="0" borderId="0" xfId="0" applyNumberFormat="1" applyAlignment="1">
      <alignment vertical="center"/>
    </xf>
    <xf numFmtId="0" fontId="114" fillId="77" borderId="26" xfId="780" applyFont="1" applyFill="1" applyBorder="1" applyAlignment="1">
      <alignment horizontal="center"/>
    </xf>
    <xf numFmtId="3" fontId="12" fillId="0" borderId="0" xfId="7" applyNumberFormat="1" applyFont="1" applyAlignment="1">
      <alignment horizontal="left"/>
    </xf>
    <xf numFmtId="3" fontId="11" fillId="0" borderId="49" xfId="780" applyNumberFormat="1" applyBorder="1" applyAlignment="1">
      <alignment horizontal="center"/>
    </xf>
    <xf numFmtId="0" fontId="126" fillId="0" borderId="0" xfId="780" applyFont="1" applyAlignment="1">
      <alignment vertical="center"/>
    </xf>
    <xf numFmtId="3" fontId="11" fillId="0" borderId="0" xfId="780" applyNumberFormat="1" applyAlignment="1">
      <alignment horizontal="center" vertical="center" wrapText="1"/>
    </xf>
    <xf numFmtId="0" fontId="11" fillId="78" borderId="0" xfId="780" applyFill="1"/>
    <xf numFmtId="0" fontId="126" fillId="0" borderId="0" xfId="928" applyFont="1" applyAlignment="1">
      <alignment vertical="center"/>
    </xf>
    <xf numFmtId="0" fontId="114" fillId="77" borderId="26" xfId="928" applyFont="1" applyFill="1" applyBorder="1" applyAlignment="1">
      <alignment horizontal="center"/>
    </xf>
    <xf numFmtId="0" fontId="11" fillId="78" borderId="0" xfId="928" applyFill="1"/>
    <xf numFmtId="0" fontId="11" fillId="78" borderId="0" xfId="1037" applyFill="1"/>
    <xf numFmtId="38" fontId="8" fillId="0" borderId="0" xfId="523" applyNumberFormat="1"/>
    <xf numFmtId="38" fontId="127" fillId="85" borderId="0" xfId="527" applyNumberFormat="1" applyFont="1" applyFill="1"/>
    <xf numFmtId="38" fontId="0" fillId="0" borderId="0" xfId="0" applyNumberFormat="1"/>
    <xf numFmtId="166" fontId="117" fillId="0" borderId="37" xfId="7" applyNumberFormat="1" applyFont="1" applyBorder="1" applyAlignment="1">
      <alignment horizontal="right"/>
    </xf>
    <xf numFmtId="10" fontId="117" fillId="0" borderId="37" xfId="7" applyNumberFormat="1" applyFont="1" applyBorder="1" applyAlignment="1">
      <alignment horizontal="right"/>
    </xf>
    <xf numFmtId="9" fontId="117" fillId="0" borderId="37" xfId="7" applyFont="1" applyBorder="1" applyAlignment="1">
      <alignment horizontal="right"/>
    </xf>
    <xf numFmtId="10" fontId="0" fillId="0" borderId="0" xfId="7" applyNumberFormat="1" applyFont="1"/>
    <xf numFmtId="180" fontId="0" fillId="0" borderId="0" xfId="0" applyNumberFormat="1"/>
    <xf numFmtId="9" fontId="0" fillId="0" borderId="50" xfId="7" applyFont="1" applyBorder="1" applyAlignment="1">
      <alignment horizontal="center" vertical="center"/>
    </xf>
    <xf numFmtId="4" fontId="0" fillId="0" borderId="0" xfId="0" applyNumberFormat="1" applyAlignment="1">
      <alignment horizontal="center" vertical="center"/>
    </xf>
    <xf numFmtId="4" fontId="11" fillId="0" borderId="0" xfId="0" applyNumberFormat="1" applyFont="1" applyAlignment="1">
      <alignment horizontal="center" vertical="center"/>
    </xf>
    <xf numFmtId="166" fontId="0" fillId="0" borderId="0" xfId="7" applyNumberFormat="1" applyFont="1" applyAlignment="1">
      <alignment horizontal="center" vertical="center"/>
    </xf>
    <xf numFmtId="3" fontId="11" fillId="0" borderId="0" xfId="0" applyNumberFormat="1" applyFont="1" applyAlignment="1">
      <alignment horizontal="center" vertical="center"/>
    </xf>
    <xf numFmtId="0" fontId="0" fillId="0" borderId="0" xfId="7" applyNumberFormat="1" applyFont="1" applyAlignment="1">
      <alignment horizontal="center" vertical="center"/>
    </xf>
    <xf numFmtId="0" fontId="13" fillId="0" borderId="0" xfId="7" applyNumberFormat="1" applyFont="1" applyAlignment="1">
      <alignment horizontal="center" vertical="center"/>
    </xf>
    <xf numFmtId="181" fontId="11" fillId="0" borderId="25" xfId="0" applyNumberFormat="1" applyFont="1" applyBorder="1" applyAlignment="1">
      <alignment horizontal="center" vertical="center" wrapText="1"/>
    </xf>
    <xf numFmtId="43" fontId="27" fillId="77" borderId="0" xfId="0" applyNumberFormat="1" applyFont="1" applyFill="1" applyAlignment="1">
      <alignment horizontal="center" vertical="center" wrapText="1"/>
    </xf>
    <xf numFmtId="0" fontId="110" fillId="0" borderId="0" xfId="3" applyFont="1" applyAlignment="1" applyProtection="1"/>
    <xf numFmtId="0" fontId="11" fillId="0" borderId="0" xfId="3" applyFont="1" applyAlignment="1" applyProtection="1"/>
    <xf numFmtId="0" fontId="25" fillId="0" borderId="0" xfId="3" applyFont="1" applyAlignment="1" applyProtection="1"/>
    <xf numFmtId="0" fontId="111" fillId="0" borderId="0" xfId="0" applyFont="1"/>
    <xf numFmtId="0" fontId="111" fillId="0" borderId="0" xfId="1" applyNumberFormat="1" applyFont="1" applyAlignment="1">
      <alignment horizontal="right"/>
    </xf>
    <xf numFmtId="41" fontId="120" fillId="0" borderId="0" xfId="7" applyNumberFormat="1" applyFont="1" applyAlignment="1">
      <alignment horizontal="right"/>
    </xf>
    <xf numFmtId="3" fontId="120" fillId="0" borderId="0" xfId="0" applyNumberFormat="1" applyFont="1" applyAlignment="1">
      <alignment horizontal="center"/>
    </xf>
    <xf numFmtId="3" fontId="120" fillId="0" borderId="0" xfId="0" applyNumberFormat="1" applyFont="1"/>
    <xf numFmtId="165" fontId="120" fillId="0" borderId="0" xfId="2" applyNumberFormat="1" applyFont="1" applyAlignment="1">
      <alignment horizontal="right"/>
    </xf>
    <xf numFmtId="164" fontId="120" fillId="0" borderId="0" xfId="0" applyNumberFormat="1" applyFont="1" applyAlignment="1">
      <alignment horizontal="right"/>
    </xf>
    <xf numFmtId="0" fontId="120" fillId="0" borderId="0" xfId="0" applyFont="1" applyAlignment="1">
      <alignment vertical="center" wrapText="1"/>
    </xf>
    <xf numFmtId="0" fontId="120" fillId="0" borderId="0" xfId="0" applyFont="1" applyAlignment="1">
      <alignment horizontal="right"/>
    </xf>
    <xf numFmtId="9" fontId="120" fillId="0" borderId="0" xfId="1" applyNumberFormat="1" applyFont="1" applyAlignment="1">
      <alignment horizontal="right" vertical="center"/>
    </xf>
    <xf numFmtId="9" fontId="120" fillId="0" borderId="0" xfId="0" applyNumberFormat="1" applyFont="1" applyAlignment="1">
      <alignment horizontal="right" vertical="center"/>
    </xf>
    <xf numFmtId="0" fontId="12" fillId="0" borderId="0" xfId="0" applyFont="1" applyAlignment="1">
      <alignment vertical="center"/>
    </xf>
    <xf numFmtId="9" fontId="11" fillId="0" borderId="28" xfId="7" quotePrefix="1" applyBorder="1" applyAlignment="1">
      <alignment horizontal="center" vertical="center" wrapText="1"/>
    </xf>
    <xf numFmtId="9" fontId="11" fillId="0" borderId="38" xfId="7" quotePrefix="1" applyBorder="1" applyAlignment="1">
      <alignment horizontal="center" vertical="center" wrapText="1"/>
    </xf>
    <xf numFmtId="0" fontId="120" fillId="0" borderId="0" xfId="0" applyFont="1"/>
    <xf numFmtId="9" fontId="120" fillId="0" borderId="0" xfId="0" applyNumberFormat="1" applyFont="1"/>
    <xf numFmtId="0" fontId="120" fillId="0" borderId="0" xfId="0" applyFont="1" applyAlignment="1">
      <alignment vertical="center"/>
    </xf>
    <xf numFmtId="0" fontId="120" fillId="0" borderId="0" xfId="0" applyFont="1" applyAlignment="1">
      <alignment horizontal="right" vertical="center"/>
    </xf>
    <xf numFmtId="4" fontId="120" fillId="0" borderId="0" xfId="0" applyNumberFormat="1" applyFont="1" applyAlignment="1">
      <alignment vertical="center"/>
    </xf>
    <xf numFmtId="0" fontId="111" fillId="0" borderId="0" xfId="0" applyFont="1" applyAlignment="1">
      <alignment horizontal="right"/>
    </xf>
    <xf numFmtId="41" fontId="120" fillId="0" borderId="0" xfId="0" applyNumberFormat="1" applyFont="1"/>
    <xf numFmtId="41" fontId="111" fillId="0" borderId="0" xfId="0" applyNumberFormat="1" applyFont="1"/>
    <xf numFmtId="0" fontId="120" fillId="0" borderId="63" xfId="0" applyFont="1" applyBorder="1" applyAlignment="1">
      <alignment horizontal="right"/>
    </xf>
    <xf numFmtId="41" fontId="120" fillId="0" borderId="0" xfId="0" applyNumberFormat="1" applyFont="1" applyAlignment="1">
      <alignment vertical="center"/>
    </xf>
    <xf numFmtId="0" fontId="120" fillId="0" borderId="63" xfId="0" applyFont="1" applyBorder="1"/>
    <xf numFmtId="175" fontId="120" fillId="0" borderId="0" xfId="0" applyNumberFormat="1" applyFont="1"/>
    <xf numFmtId="166" fontId="11" fillId="0" borderId="0" xfId="7" applyNumberFormat="1"/>
    <xf numFmtId="166" fontId="11" fillId="0" borderId="0" xfId="0" applyNumberFormat="1" applyFont="1"/>
    <xf numFmtId="166" fontId="11" fillId="0" borderId="0" xfId="0" applyNumberFormat="1" applyFont="1" applyAlignment="1">
      <alignment horizontal="right"/>
    </xf>
    <xf numFmtId="3" fontId="11" fillId="0" borderId="0" xfId="0" applyNumberFormat="1" applyFont="1"/>
    <xf numFmtId="9" fontId="12" fillId="0" borderId="0" xfId="7" applyFont="1" applyAlignment="1">
      <alignment vertical="center"/>
    </xf>
    <xf numFmtId="2" fontId="11" fillId="0" borderId="43" xfId="0" applyNumberFormat="1" applyFont="1" applyBorder="1" applyAlignment="1">
      <alignment horizontal="center" vertical="center" wrapText="1"/>
    </xf>
    <xf numFmtId="176" fontId="11" fillId="0" borderId="36" xfId="0" applyNumberFormat="1" applyFont="1" applyBorder="1" applyAlignment="1">
      <alignment horizontal="center" vertical="center" wrapText="1"/>
    </xf>
    <xf numFmtId="43" fontId="79" fillId="0" borderId="0" xfId="1" applyFont="1"/>
    <xf numFmtId="9" fontId="111" fillId="78" borderId="24" xfId="7" applyFont="1" applyFill="1" applyBorder="1" applyAlignment="1">
      <alignment horizontal="center" vertical="center" wrapText="1"/>
    </xf>
    <xf numFmtId="4" fontId="11" fillId="0" borderId="0" xfId="2" applyNumberFormat="1" applyAlignment="1">
      <alignment horizontal="center"/>
    </xf>
    <xf numFmtId="3" fontId="11" fillId="0" borderId="0" xfId="2" applyNumberFormat="1" applyAlignment="1">
      <alignment horizontal="center"/>
    </xf>
    <xf numFmtId="9" fontId="11" fillId="0" borderId="36" xfId="7" applyBorder="1" applyAlignment="1">
      <alignment horizontal="center" wrapText="1"/>
    </xf>
    <xf numFmtId="9" fontId="11" fillId="0" borderId="36" xfId="7" applyBorder="1" applyAlignment="1">
      <alignment horizontal="center" vertical="center" wrapText="1"/>
    </xf>
    <xf numFmtId="9" fontId="11" fillId="0" borderId="0" xfId="7" applyAlignment="1">
      <alignment horizontal="center" vertical="center" wrapText="1"/>
    </xf>
    <xf numFmtId="1" fontId="12" fillId="0" borderId="0" xfId="0" applyNumberFormat="1" applyFont="1" applyAlignment="1">
      <alignment horizontal="center" vertical="center"/>
    </xf>
    <xf numFmtId="3" fontId="12" fillId="0" borderId="0" xfId="1" applyNumberFormat="1" applyFont="1" applyAlignment="1">
      <alignment horizontal="center" vertical="center"/>
    </xf>
    <xf numFmtId="0" fontId="15" fillId="0" borderId="0" xfId="0" quotePrefix="1" applyFont="1"/>
    <xf numFmtId="164" fontId="12" fillId="0" borderId="0" xfId="1" applyNumberFormat="1" applyFont="1" applyAlignment="1">
      <alignment horizontal="center"/>
    </xf>
    <xf numFmtId="18" fontId="11" fillId="0" borderId="0" xfId="1037" applyNumberFormat="1" applyAlignment="1">
      <alignment horizontal="center"/>
    </xf>
    <xf numFmtId="0" fontId="131" fillId="0" borderId="0" xfId="0" applyFont="1"/>
    <xf numFmtId="9" fontId="131" fillId="0" borderId="0" xfId="7" applyFont="1"/>
    <xf numFmtId="9" fontId="131" fillId="0" borderId="0" xfId="0" applyNumberFormat="1" applyFont="1"/>
    <xf numFmtId="0" fontId="132" fillId="0" borderId="0" xfId="0" applyFont="1"/>
    <xf numFmtId="164" fontId="132" fillId="0" borderId="0" xfId="1" applyNumberFormat="1" applyFont="1"/>
    <xf numFmtId="9" fontId="132" fillId="0" borderId="0" xfId="7" applyFont="1"/>
    <xf numFmtId="0" fontId="79" fillId="0" borderId="0" xfId="0" applyFont="1"/>
    <xf numFmtId="164" fontId="79" fillId="0" borderId="0" xfId="1" applyNumberFormat="1" applyFont="1"/>
    <xf numFmtId="9" fontId="79" fillId="0" borderId="0" xfId="7" applyFont="1"/>
    <xf numFmtId="9" fontId="79" fillId="0" borderId="0" xfId="0" applyNumberFormat="1" applyFont="1"/>
    <xf numFmtId="0" fontId="115" fillId="0" borderId="0" xfId="0" applyFont="1"/>
    <xf numFmtId="164" fontId="115" fillId="0" borderId="0" xfId="1" applyNumberFormat="1" applyFont="1"/>
    <xf numFmtId="9" fontId="115" fillId="0" borderId="0" xfId="7" applyFont="1"/>
    <xf numFmtId="0" fontId="0" fillId="77" borderId="0" xfId="0" applyFill="1"/>
    <xf numFmtId="166" fontId="0" fillId="77" borderId="0" xfId="0" applyNumberFormat="1" applyFill="1" applyAlignment="1">
      <alignment horizontal="right"/>
    </xf>
    <xf numFmtId="0" fontId="12" fillId="77" borderId="0" xfId="0" quotePrefix="1" applyFont="1" applyFill="1" applyAlignment="1">
      <alignment horizontal="right"/>
    </xf>
    <xf numFmtId="0" fontId="0" fillId="77" borderId="0" xfId="0" applyFill="1" applyAlignment="1">
      <alignment horizontal="right"/>
    </xf>
    <xf numFmtId="0" fontId="12" fillId="77" borderId="0" xfId="0" applyFont="1" applyFill="1" applyAlignment="1">
      <alignment horizontal="right"/>
    </xf>
    <xf numFmtId="0" fontId="12" fillId="77" borderId="0" xfId="0" applyFont="1" applyFill="1" applyAlignment="1">
      <alignment horizontal="left"/>
    </xf>
    <xf numFmtId="0" fontId="12" fillId="77" borderId="0" xfId="0" applyFont="1" applyFill="1"/>
    <xf numFmtId="0" fontId="13" fillId="77" borderId="0" xfId="0" applyFont="1" applyFill="1" applyAlignment="1">
      <alignment horizontal="right"/>
    </xf>
    <xf numFmtId="9" fontId="0" fillId="77" borderId="0" xfId="7" applyFont="1" applyFill="1" applyAlignment="1">
      <alignment horizontal="right"/>
    </xf>
    <xf numFmtId="0" fontId="12" fillId="77" borderId="0" xfId="0" applyFont="1" applyFill="1" applyAlignment="1">
      <alignment horizontal="right" wrapText="1"/>
    </xf>
    <xf numFmtId="0" fontId="111" fillId="77" borderId="24" xfId="1" applyNumberFormat="1" applyFont="1" applyFill="1" applyBorder="1" applyAlignment="1">
      <alignment horizontal="center" vertical="center" wrapText="1"/>
    </xf>
    <xf numFmtId="9" fontId="0" fillId="77" borderId="0" xfId="7" applyFont="1" applyFill="1" applyAlignment="1">
      <alignment horizontal="right" vertical="center"/>
    </xf>
    <xf numFmtId="9" fontId="12" fillId="0" borderId="0" xfId="7" applyFont="1" applyAlignment="1">
      <alignment horizontal="center" vertical="center" wrapText="1"/>
    </xf>
    <xf numFmtId="3" fontId="12" fillId="0" borderId="41" xfId="0" applyNumberFormat="1" applyFont="1" applyBorder="1" applyAlignment="1">
      <alignment horizontal="center" vertical="center" wrapText="1"/>
    </xf>
    <xf numFmtId="9" fontId="12" fillId="0" borderId="39" xfId="7" applyFont="1" applyBorder="1" applyAlignment="1">
      <alignment horizontal="center" vertical="center" wrapText="1"/>
    </xf>
    <xf numFmtId="3" fontId="11" fillId="0" borderId="0" xfId="769" applyNumberFormat="1" applyAlignment="1">
      <alignment horizontal="center"/>
    </xf>
    <xf numFmtId="3" fontId="12" fillId="0" borderId="39" xfId="0" applyNumberFormat="1" applyFont="1" applyBorder="1" applyAlignment="1">
      <alignment horizontal="center" vertical="center" wrapText="1"/>
    </xf>
    <xf numFmtId="2" fontId="79" fillId="81" borderId="25" xfId="0" applyNumberFormat="1" applyFont="1" applyFill="1" applyBorder="1" applyAlignment="1">
      <alignment horizontal="center" vertical="center"/>
    </xf>
    <xf numFmtId="2" fontId="79" fillId="81" borderId="33" xfId="0" applyNumberFormat="1" applyFont="1" applyFill="1" applyBorder="1" applyAlignment="1">
      <alignment horizontal="center" vertical="center"/>
    </xf>
    <xf numFmtId="2" fontId="79" fillId="81" borderId="0" xfId="0" applyNumberFormat="1" applyFont="1" applyFill="1" applyAlignment="1">
      <alignment horizontal="center" vertical="center"/>
    </xf>
    <xf numFmtId="2" fontId="79" fillId="81" borderId="81" xfId="0" applyNumberFormat="1" applyFont="1" applyFill="1" applyBorder="1" applyAlignment="1">
      <alignment horizontal="center" vertical="center"/>
    </xf>
    <xf numFmtId="2" fontId="79" fillId="81" borderId="80" xfId="0" applyNumberFormat="1" applyFont="1" applyFill="1" applyBorder="1" applyAlignment="1">
      <alignment horizontal="center" vertical="center"/>
    </xf>
    <xf numFmtId="0" fontId="111" fillId="0" borderId="82" xfId="1" applyNumberFormat="1" applyFont="1" applyBorder="1" applyAlignment="1">
      <alignment horizontal="center" wrapText="1"/>
    </xf>
    <xf numFmtId="0" fontId="28" fillId="0" borderId="0" xfId="0" applyFont="1" applyAlignment="1">
      <alignment vertical="center" wrapText="1"/>
    </xf>
    <xf numFmtId="0" fontId="0" fillId="0" borderId="82" xfId="0" applyBorder="1" applyAlignment="1">
      <alignment horizontal="center" vertical="center" wrapText="1"/>
    </xf>
    <xf numFmtId="0" fontId="115" fillId="0" borderId="25" xfId="0" applyFont="1" applyBorder="1" applyAlignment="1">
      <alignment horizontal="right" vertical="center"/>
    </xf>
    <xf numFmtId="2" fontId="79" fillId="0" borderId="29" xfId="0" applyNumberFormat="1" applyFont="1" applyBorder="1" applyAlignment="1">
      <alignment horizontal="center" vertical="center"/>
    </xf>
    <xf numFmtId="0" fontId="111" fillId="78" borderId="24" xfId="1037" applyFont="1" applyFill="1" applyBorder="1" applyAlignment="1">
      <alignment horizontal="center" vertical="center" wrapText="1"/>
    </xf>
    <xf numFmtId="0" fontId="111" fillId="78" borderId="53" xfId="1037" applyFont="1" applyFill="1" applyBorder="1" applyAlignment="1">
      <alignment horizontal="center" vertical="center" wrapText="1"/>
    </xf>
    <xf numFmtId="0" fontId="111" fillId="78" borderId="24" xfId="928" applyFont="1" applyFill="1" applyBorder="1" applyAlignment="1">
      <alignment horizontal="center" vertical="center" wrapText="1"/>
    </xf>
    <xf numFmtId="0" fontId="111" fillId="78" borderId="53" xfId="928" applyFont="1" applyFill="1" applyBorder="1" applyAlignment="1">
      <alignment horizontal="center" vertical="center" wrapText="1"/>
    </xf>
    <xf numFmtId="0" fontId="111" fillId="78" borderId="24" xfId="780" applyFont="1" applyFill="1" applyBorder="1" applyAlignment="1">
      <alignment horizontal="center" vertical="center" wrapText="1"/>
    </xf>
    <xf numFmtId="0" fontId="111" fillId="78" borderId="53" xfId="780" applyFont="1" applyFill="1" applyBorder="1" applyAlignment="1">
      <alignment horizontal="center" vertical="center" wrapText="1"/>
    </xf>
    <xf numFmtId="0" fontId="79" fillId="0" borderId="0" xfId="0" quotePrefix="1" applyFont="1" applyAlignment="1">
      <alignment horizontal="center"/>
    </xf>
    <xf numFmtId="0" fontId="131" fillId="0" borderId="0" xfId="0" quotePrefix="1" applyFont="1" applyAlignment="1">
      <alignment horizontal="center"/>
    </xf>
    <xf numFmtId="41" fontId="117" fillId="0" borderId="0" xfId="0" applyNumberFormat="1" applyFont="1" applyAlignment="1">
      <alignment vertical="center"/>
    </xf>
    <xf numFmtId="0" fontId="117" fillId="0" borderId="63" xfId="0" applyFont="1" applyBorder="1"/>
    <xf numFmtId="3" fontId="11" fillId="0" borderId="25" xfId="0" applyNumberFormat="1" applyFont="1" applyBorder="1" applyAlignment="1">
      <alignment horizontal="left" vertical="center" wrapText="1"/>
    </xf>
    <xf numFmtId="3" fontId="11" fillId="0" borderId="0" xfId="0" applyNumberFormat="1" applyFont="1" applyAlignment="1">
      <alignment horizontal="left" vertical="center" wrapText="1"/>
    </xf>
    <xf numFmtId="0" fontId="79" fillId="0" borderId="25" xfId="0" applyFont="1" applyBorder="1" applyAlignment="1">
      <alignment horizontal="center" vertical="center"/>
    </xf>
    <xf numFmtId="0" fontId="79" fillId="0" borderId="80" xfId="0" applyFont="1" applyBorder="1" applyAlignment="1">
      <alignment horizontal="center" vertical="center"/>
    </xf>
    <xf numFmtId="0" fontId="43" fillId="0" borderId="0" xfId="0" applyFont="1"/>
    <xf numFmtId="3" fontId="0" fillId="0" borderId="0" xfId="0" applyNumberFormat="1" applyAlignment="1">
      <alignment horizontal="center" wrapText="1"/>
    </xf>
    <xf numFmtId="3" fontId="12" fillId="0" borderId="0" xfId="0" applyNumberFormat="1" applyFont="1" applyAlignment="1">
      <alignment horizontal="right" vertical="center"/>
    </xf>
    <xf numFmtId="9" fontId="12" fillId="0" borderId="0" xfId="7" quotePrefix="1" applyFont="1" applyAlignment="1">
      <alignment horizontal="right" vertical="center"/>
    </xf>
    <xf numFmtId="0" fontId="12" fillId="0" borderId="0" xfId="0" quotePrefix="1" applyFont="1"/>
    <xf numFmtId="3" fontId="0" fillId="0" borderId="0" xfId="0" applyNumberFormat="1" applyAlignment="1">
      <alignment horizontal="center"/>
    </xf>
    <xf numFmtId="0" fontId="11" fillId="77" borderId="0" xfId="0" applyFont="1" applyFill="1"/>
    <xf numFmtId="0" fontId="0" fillId="85" borderId="0" xfId="0" applyFill="1"/>
    <xf numFmtId="0" fontId="133" fillId="78" borderId="0" xfId="0" applyFont="1" applyFill="1"/>
    <xf numFmtId="0" fontId="133" fillId="78" borderId="0" xfId="1" applyNumberFormat="1" applyFont="1" applyFill="1" applyAlignment="1">
      <alignment horizontal="right"/>
    </xf>
    <xf numFmtId="41" fontId="134" fillId="78" borderId="0" xfId="7" applyNumberFormat="1" applyFont="1" applyFill="1" applyAlignment="1">
      <alignment horizontal="right"/>
    </xf>
    <xf numFmtId="41" fontId="134" fillId="78" borderId="0" xfId="0" applyNumberFormat="1" applyFont="1" applyFill="1" applyAlignment="1">
      <alignment horizontal="right"/>
    </xf>
    <xf numFmtId="0" fontId="134" fillId="78" borderId="0" xfId="0" applyFont="1" applyFill="1" applyAlignment="1">
      <alignment horizontal="right"/>
    </xf>
    <xf numFmtId="165" fontId="134" fillId="78" borderId="0" xfId="2" applyNumberFormat="1" applyFont="1" applyFill="1" applyAlignment="1">
      <alignment horizontal="right"/>
    </xf>
    <xf numFmtId="0" fontId="133" fillId="78" borderId="0" xfId="0" applyFont="1" applyFill="1" applyAlignment="1">
      <alignment horizontal="right"/>
    </xf>
    <xf numFmtId="164" fontId="134" fillId="78" borderId="0" xfId="1" applyNumberFormat="1" applyFont="1" applyFill="1" applyAlignment="1">
      <alignment horizontal="right"/>
    </xf>
    <xf numFmtId="164" fontId="134" fillId="78" borderId="0" xfId="0" applyNumberFormat="1" applyFont="1" applyFill="1" applyAlignment="1">
      <alignment horizontal="right"/>
    </xf>
    <xf numFmtId="0" fontId="134" fillId="78" borderId="0" xfId="0" applyFont="1" applyFill="1" applyAlignment="1">
      <alignment horizontal="right" vertical="center"/>
    </xf>
    <xf numFmtId="0" fontId="79" fillId="0" borderId="0" xfId="0" applyFont="1" applyAlignment="1">
      <alignment wrapText="1"/>
    </xf>
    <xf numFmtId="0" fontId="135" fillId="0" borderId="0" xfId="0" applyFont="1" applyAlignment="1">
      <alignment vertical="center"/>
    </xf>
    <xf numFmtId="0" fontId="11" fillId="0" borderId="0" xfId="0" applyFont="1" applyAlignment="1">
      <alignment horizontal="left" wrapText="1"/>
    </xf>
    <xf numFmtId="0" fontId="11" fillId="0" borderId="63" xfId="0" applyFont="1" applyBorder="1" applyAlignment="1">
      <alignment horizontal="right" vertical="center" wrapText="1"/>
    </xf>
    <xf numFmtId="1" fontId="11" fillId="0" borderId="0" xfId="0" applyNumberFormat="1" applyFont="1" applyAlignment="1">
      <alignment horizontal="center"/>
    </xf>
    <xf numFmtId="0" fontId="114" fillId="77" borderId="83" xfId="0" applyFont="1" applyFill="1" applyBorder="1" applyAlignment="1">
      <alignment horizontal="center" vertical="center" wrapText="1"/>
    </xf>
    <xf numFmtId="0" fontId="111" fillId="78" borderId="1" xfId="769" applyFont="1" applyFill="1" applyBorder="1" applyAlignment="1">
      <alignment horizontal="center" vertical="center" wrapText="1"/>
    </xf>
    <xf numFmtId="176" fontId="11" fillId="0" borderId="0" xfId="0" applyNumberFormat="1" applyFont="1" applyAlignment="1">
      <alignment horizontal="center" vertical="center" wrapText="1"/>
    </xf>
    <xf numFmtId="2" fontId="79" fillId="0" borderId="25" xfId="0" applyNumberFormat="1" applyFont="1" applyBorder="1" applyAlignment="1">
      <alignment horizontal="center" vertical="center"/>
    </xf>
    <xf numFmtId="0" fontId="12" fillId="0" borderId="0" xfId="0" applyFont="1" applyAlignment="1">
      <alignment horizontal="left" vertical="center" wrapText="1"/>
    </xf>
    <xf numFmtId="0" fontId="12" fillId="0" borderId="43" xfId="0" applyFont="1" applyBorder="1"/>
    <xf numFmtId="3" fontId="12" fillId="0" borderId="0" xfId="0" applyNumberFormat="1" applyFont="1" applyAlignment="1">
      <alignment horizontal="center"/>
    </xf>
    <xf numFmtId="0" fontId="120" fillId="77" borderId="26" xfId="0" applyFont="1" applyFill="1" applyBorder="1" applyAlignment="1">
      <alignment vertical="center" wrapText="1"/>
    </xf>
    <xf numFmtId="0" fontId="120" fillId="77" borderId="26" xfId="0" applyFont="1" applyFill="1" applyBorder="1" applyAlignment="1">
      <alignment horizontal="center" wrapText="1"/>
    </xf>
    <xf numFmtId="0" fontId="79" fillId="81" borderId="25" xfId="0" applyFont="1" applyFill="1" applyBorder="1" applyAlignment="1">
      <alignment horizontal="left" vertical="center"/>
    </xf>
    <xf numFmtId="44" fontId="79" fillId="81" borderId="25" xfId="2" applyFont="1" applyFill="1" applyBorder="1" applyAlignment="1">
      <alignment horizontal="center" vertical="center"/>
    </xf>
    <xf numFmtId="44" fontId="79" fillId="4" borderId="25" xfId="2" applyFont="1" applyFill="1" applyBorder="1" applyAlignment="1">
      <alignment horizontal="center" vertical="center"/>
    </xf>
    <xf numFmtId="0" fontId="136" fillId="81" borderId="25" xfId="0" applyFont="1" applyFill="1" applyBorder="1" applyAlignment="1">
      <alignment horizontal="center" vertical="center" wrapText="1"/>
    </xf>
    <xf numFmtId="3" fontId="136" fillId="81" borderId="25" xfId="0" applyNumberFormat="1" applyFont="1" applyFill="1" applyBorder="1" applyAlignment="1">
      <alignment horizontal="center" vertical="center" wrapText="1"/>
    </xf>
    <xf numFmtId="9" fontId="136" fillId="81" borderId="25" xfId="0" applyNumberFormat="1" applyFont="1" applyFill="1" applyBorder="1" applyAlignment="1">
      <alignment horizontal="center" vertical="center" wrapText="1"/>
    </xf>
    <xf numFmtId="0" fontId="136" fillId="0" borderId="25" xfId="0" applyFont="1" applyBorder="1" applyAlignment="1">
      <alignment horizontal="center" vertical="center" wrapText="1"/>
    </xf>
    <xf numFmtId="3" fontId="136" fillId="0" borderId="25" xfId="0" applyNumberFormat="1" applyFont="1" applyBorder="1" applyAlignment="1">
      <alignment horizontal="center" vertical="center" wrapText="1"/>
    </xf>
    <xf numFmtId="3" fontId="96" fillId="81" borderId="29" xfId="0" applyNumberFormat="1" applyFont="1" applyFill="1" applyBorder="1" applyAlignment="1">
      <alignment horizontal="center" vertical="center" wrapText="1"/>
    </xf>
    <xf numFmtId="0" fontId="117" fillId="0" borderId="0" xfId="0" applyFont="1" applyAlignment="1">
      <alignment horizontal="center"/>
    </xf>
    <xf numFmtId="0" fontId="119" fillId="0" borderId="0" xfId="1" applyNumberFormat="1" applyFont="1" applyAlignment="1">
      <alignment horizontal="right"/>
    </xf>
    <xf numFmtId="2" fontId="79" fillId="0" borderId="80" xfId="0" applyNumberFormat="1" applyFont="1" applyBorder="1" applyAlignment="1">
      <alignment horizontal="center" vertical="center"/>
    </xf>
    <xf numFmtId="44" fontId="115" fillId="81" borderId="25" xfId="2" applyFont="1" applyFill="1" applyBorder="1" applyAlignment="1">
      <alignment horizontal="center" vertical="center"/>
    </xf>
    <xf numFmtId="0" fontId="12" fillId="0" borderId="0" xfId="0" applyFont="1" applyAlignment="1">
      <alignment horizontal="right"/>
    </xf>
    <xf numFmtId="0" fontId="12" fillId="78" borderId="0" xfId="0" applyFont="1" applyFill="1" applyAlignment="1">
      <alignment horizontal="right"/>
    </xf>
    <xf numFmtId="3" fontId="11" fillId="0" borderId="0" xfId="0" applyNumberFormat="1" applyFont="1" applyAlignment="1">
      <alignment horizontal="center" vertical="center" wrapText="1"/>
    </xf>
    <xf numFmtId="166" fontId="11" fillId="0" borderId="61" xfId="7" applyNumberFormat="1" applyBorder="1" applyAlignment="1">
      <alignment horizontal="center" vertical="center" wrapText="1"/>
    </xf>
    <xf numFmtId="166" fontId="11" fillId="0" borderId="0" xfId="7" applyNumberFormat="1" applyAlignment="1">
      <alignment horizontal="center" vertical="center" wrapText="1"/>
    </xf>
    <xf numFmtId="166" fontId="13" fillId="0" borderId="0" xfId="7" applyNumberFormat="1" applyFont="1" applyAlignment="1">
      <alignment horizontal="center"/>
    </xf>
    <xf numFmtId="166" fontId="0" fillId="0" borderId="0" xfId="0" applyNumberFormat="1"/>
    <xf numFmtId="9" fontId="0" fillId="0" borderId="0" xfId="7" applyFont="1"/>
    <xf numFmtId="166" fontId="0" fillId="0" borderId="0" xfId="7" applyNumberFormat="1" applyFont="1"/>
    <xf numFmtId="165" fontId="13" fillId="0" borderId="0" xfId="2" applyNumberFormat="1" applyFont="1" applyAlignment="1">
      <alignment horizontal="right"/>
    </xf>
    <xf numFmtId="166" fontId="13" fillId="0" borderId="0" xfId="7" applyNumberFormat="1" applyFont="1" applyAlignment="1">
      <alignment horizontal="right"/>
    </xf>
    <xf numFmtId="165" fontId="13" fillId="78" borderId="0" xfId="2" applyNumberFormat="1" applyFont="1" applyFill="1" applyAlignment="1">
      <alignment horizontal="right"/>
    </xf>
    <xf numFmtId="0" fontId="12" fillId="0" borderId="0" xfId="0" applyFont="1" applyAlignment="1">
      <alignment horizontal="left" indent="1"/>
    </xf>
    <xf numFmtId="9" fontId="12" fillId="0" borderId="65" xfId="7" applyFont="1" applyBorder="1" applyAlignment="1">
      <alignment horizontal="center"/>
    </xf>
    <xf numFmtId="0" fontId="15" fillId="0" borderId="0" xfId="0" applyFont="1" applyAlignment="1">
      <alignment wrapText="1"/>
    </xf>
    <xf numFmtId="9" fontId="0" fillId="0" borderId="0" xfId="0" applyNumberFormat="1" applyAlignment="1">
      <alignment horizontal="center" vertical="center"/>
    </xf>
    <xf numFmtId="0" fontId="79" fillId="0" borderId="0" xfId="0" applyFont="1" applyAlignment="1">
      <alignment vertical="center"/>
    </xf>
    <xf numFmtId="0" fontId="11" fillId="0" borderId="65" xfId="0" applyFont="1" applyBorder="1"/>
    <xf numFmtId="0" fontId="0" fillId="0" borderId="65" xfId="0" applyBorder="1" applyAlignment="1">
      <alignment horizontal="center"/>
    </xf>
    <xf numFmtId="9" fontId="0" fillId="0" borderId="65" xfId="7" applyFont="1" applyBorder="1" applyAlignment="1">
      <alignment horizontal="center"/>
    </xf>
    <xf numFmtId="9" fontId="12" fillId="0" borderId="0" xfId="7" applyFont="1" applyAlignment="1">
      <alignment horizontal="center"/>
    </xf>
    <xf numFmtId="9" fontId="12" fillId="0" borderId="0" xfId="7" applyFont="1" applyAlignment="1">
      <alignment horizontal="left"/>
    </xf>
    <xf numFmtId="9" fontId="12" fillId="0" borderId="0" xfId="7" applyFont="1" applyAlignment="1">
      <alignment horizontal="center" vertical="center"/>
    </xf>
    <xf numFmtId="0" fontId="12" fillId="0" borderId="0" xfId="1" applyNumberFormat="1" applyFont="1" applyAlignment="1">
      <alignment horizontal="right"/>
    </xf>
    <xf numFmtId="0" fontId="12" fillId="0" borderId="0" xfId="0" quotePrefix="1" applyFont="1" applyAlignment="1">
      <alignment horizontal="right"/>
    </xf>
    <xf numFmtId="0" fontId="12" fillId="0" borderId="0" xfId="0" applyFont="1" applyAlignment="1">
      <alignment horizontal="right" wrapText="1"/>
    </xf>
    <xf numFmtId="166" fontId="0" fillId="0" borderId="0" xfId="0" applyNumberFormat="1" applyAlignment="1">
      <alignment horizontal="right"/>
    </xf>
    <xf numFmtId="0" fontId="28" fillId="0" borderId="0" xfId="0" applyFont="1" applyAlignment="1">
      <alignment horizontal="left"/>
    </xf>
    <xf numFmtId="0" fontId="12" fillId="78" borderId="0" xfId="0" applyFont="1" applyFill="1"/>
    <xf numFmtId="0" fontId="12" fillId="78" borderId="0" xfId="1" applyNumberFormat="1" applyFont="1" applyFill="1" applyAlignment="1">
      <alignment horizontal="right"/>
    </xf>
    <xf numFmtId="41" fontId="13" fillId="78" borderId="0" xfId="7" applyNumberFormat="1" applyFont="1" applyFill="1" applyAlignment="1">
      <alignment horizontal="right"/>
    </xf>
    <xf numFmtId="41" fontId="0" fillId="78" borderId="0" xfId="0" applyNumberFormat="1" applyFill="1" applyAlignment="1">
      <alignment horizontal="right"/>
    </xf>
    <xf numFmtId="0" fontId="114" fillId="77" borderId="24" xfId="0" applyFont="1" applyFill="1" applyBorder="1" applyAlignment="1">
      <alignment horizontal="center" vertical="center" wrapText="1"/>
    </xf>
    <xf numFmtId="9" fontId="0" fillId="0" borderId="50" xfId="7" applyFont="1" applyBorder="1" applyAlignment="1">
      <alignment horizontal="center"/>
    </xf>
    <xf numFmtId="3" fontId="11" fillId="0" borderId="52" xfId="0" applyNumberFormat="1" applyFont="1" applyBorder="1" applyAlignment="1">
      <alignment horizontal="left" vertical="center" wrapText="1"/>
    </xf>
    <xf numFmtId="0" fontId="111" fillId="78" borderId="54" xfId="0" applyFont="1" applyFill="1" applyBorder="1" applyAlignment="1">
      <alignment horizontal="left" wrapText="1"/>
    </xf>
    <xf numFmtId="0" fontId="12" fillId="78" borderId="50" xfId="0" applyFont="1" applyFill="1" applyBorder="1"/>
    <xf numFmtId="0" fontId="111" fillId="78" borderId="24" xfId="0" applyFont="1" applyFill="1" applyBorder="1" applyAlignment="1">
      <alignment horizontal="center" vertical="center" wrapText="1"/>
    </xf>
    <xf numFmtId="4" fontId="0" fillId="0" borderId="0" xfId="0" applyNumberFormat="1" applyAlignment="1">
      <alignment horizontal="center"/>
    </xf>
    <xf numFmtId="3" fontId="12" fillId="0" borderId="65" xfId="0" applyNumberFormat="1" applyFont="1" applyBorder="1" applyAlignment="1">
      <alignment horizontal="center"/>
    </xf>
    <xf numFmtId="0" fontId="12" fillId="0" borderId="65" xfId="0" applyFont="1" applyBorder="1" applyAlignment="1">
      <alignment horizontal="left" indent="1"/>
    </xf>
    <xf numFmtId="0" fontId="115" fillId="83" borderId="66" xfId="0" applyFont="1" applyFill="1" applyBorder="1" applyAlignment="1">
      <alignment vertical="center"/>
    </xf>
    <xf numFmtId="3" fontId="11" fillId="0" borderId="0" xfId="0" applyNumberFormat="1" applyFont="1" applyAlignment="1">
      <alignment horizontal="right"/>
    </xf>
    <xf numFmtId="0" fontId="114" fillId="77" borderId="1" xfId="0" applyFont="1" applyFill="1" applyBorder="1" applyAlignment="1">
      <alignment vertical="center" wrapText="1"/>
    </xf>
    <xf numFmtId="0" fontId="114" fillId="77" borderId="24" xfId="0" applyFont="1" applyFill="1" applyBorder="1" applyAlignment="1">
      <alignment horizontal="left" wrapText="1"/>
    </xf>
    <xf numFmtId="0" fontId="111" fillId="78" borderId="24" xfId="769" applyFont="1" applyFill="1" applyBorder="1" applyAlignment="1">
      <alignment horizontal="center" vertical="center" wrapText="1"/>
    </xf>
    <xf numFmtId="0" fontId="111" fillId="78" borderId="53" xfId="0" applyFont="1" applyFill="1" applyBorder="1" applyAlignment="1">
      <alignment horizontal="center" vertical="center" wrapText="1"/>
    </xf>
    <xf numFmtId="0" fontId="115" fillId="83" borderId="66" xfId="0" applyFont="1" applyFill="1" applyBorder="1" applyAlignment="1">
      <alignment horizontal="center" vertical="center"/>
    </xf>
    <xf numFmtId="0" fontId="136" fillId="0" borderId="0" xfId="0" applyFont="1"/>
    <xf numFmtId="0" fontId="96" fillId="0" borderId="0" xfId="0" applyFont="1"/>
    <xf numFmtId="3" fontId="0" fillId="0" borderId="0" xfId="0" applyNumberFormat="1" applyAlignment="1">
      <alignment horizontal="right"/>
    </xf>
    <xf numFmtId="182" fontId="11" fillId="0" borderId="0" xfId="1" applyNumberFormat="1" applyAlignment="1">
      <alignment horizontal="center" vertical="center"/>
    </xf>
    <xf numFmtId="182" fontId="11" fillId="0" borderId="0" xfId="0" applyNumberFormat="1" applyFont="1" applyAlignment="1">
      <alignment horizontal="center" vertical="center"/>
    </xf>
    <xf numFmtId="182" fontId="11" fillId="0" borderId="63" xfId="0" applyNumberFormat="1" applyFont="1" applyBorder="1" applyAlignment="1">
      <alignment horizontal="center" vertical="center"/>
    </xf>
    <xf numFmtId="182" fontId="11" fillId="0" borderId="0" xfId="2" applyNumberFormat="1" applyAlignment="1">
      <alignment horizontal="center" vertical="center"/>
    </xf>
    <xf numFmtId="182" fontId="11" fillId="0" borderId="61" xfId="2" applyNumberFormat="1" applyBorder="1" applyAlignment="1">
      <alignment horizontal="center" vertical="center"/>
    </xf>
    <xf numFmtId="9" fontId="11" fillId="0" borderId="0" xfId="0" applyNumberFormat="1" applyFont="1" applyAlignment="1">
      <alignment horizontal="center"/>
    </xf>
    <xf numFmtId="0" fontId="11" fillId="0" borderId="61" xfId="0" applyFont="1" applyBorder="1" applyAlignment="1">
      <alignment horizontal="center" vertical="center" wrapText="1"/>
    </xf>
    <xf numFmtId="0" fontId="11" fillId="0" borderId="63" xfId="0" applyFont="1" applyBorder="1" applyAlignment="1">
      <alignment vertical="center" wrapText="1"/>
    </xf>
    <xf numFmtId="179" fontId="11" fillId="0" borderId="61" xfId="2" applyNumberFormat="1" applyBorder="1" applyAlignment="1">
      <alignment vertical="center"/>
    </xf>
    <xf numFmtId="0" fontId="12" fillId="0" borderId="88" xfId="0" applyFont="1" applyBorder="1" applyAlignment="1">
      <alignment horizontal="left"/>
    </xf>
    <xf numFmtId="9" fontId="11" fillId="0" borderId="88" xfId="0" applyNumberFormat="1" applyFont="1" applyBorder="1" applyAlignment="1">
      <alignment horizontal="center"/>
    </xf>
    <xf numFmtId="9" fontId="0" fillId="0" borderId="88" xfId="0" applyNumberFormat="1" applyBorder="1" applyAlignment="1">
      <alignment horizontal="center"/>
    </xf>
    <xf numFmtId="0" fontId="12" fillId="0" borderId="61" xfId="0" applyFont="1" applyBorder="1" applyAlignment="1">
      <alignment horizontal="left"/>
    </xf>
    <xf numFmtId="0" fontId="0" fillId="0" borderId="61" xfId="0" applyBorder="1" applyAlignment="1">
      <alignment horizontal="center"/>
    </xf>
    <xf numFmtId="9" fontId="0" fillId="0" borderId="61" xfId="0" applyNumberFormat="1" applyBorder="1" applyAlignment="1">
      <alignment horizontal="center"/>
    </xf>
    <xf numFmtId="179" fontId="11" fillId="0" borderId="0" xfId="0" applyNumberFormat="1" applyFont="1" applyAlignment="1">
      <alignment vertical="center"/>
    </xf>
    <xf numFmtId="179" fontId="11" fillId="0" borderId="63" xfId="0" applyNumberFormat="1" applyFont="1" applyBorder="1" applyAlignment="1">
      <alignment vertical="center"/>
    </xf>
    <xf numFmtId="179" fontId="0" fillId="0" borderId="61" xfId="0" applyNumberFormat="1" applyBorder="1" applyAlignment="1">
      <alignment horizontal="right"/>
    </xf>
    <xf numFmtId="182" fontId="0" fillId="0" borderId="61" xfId="0" applyNumberFormat="1" applyBorder="1" applyAlignment="1">
      <alignment horizontal="right"/>
    </xf>
    <xf numFmtId="2" fontId="0" fillId="0" borderId="0" xfId="0" applyNumberFormat="1" applyAlignment="1">
      <alignment horizontal="center"/>
    </xf>
    <xf numFmtId="0" fontId="12" fillId="78" borderId="50" xfId="0" applyFont="1" applyFill="1" applyBorder="1" applyAlignment="1">
      <alignment vertical="center"/>
    </xf>
    <xf numFmtId="0" fontId="111" fillId="78" borderId="53" xfId="0" applyFont="1" applyFill="1" applyBorder="1" applyAlignment="1">
      <alignment horizontal="left" vertical="center" wrapText="1"/>
    </xf>
    <xf numFmtId="0" fontId="0" fillId="78" borderId="0" xfId="0" applyFill="1" applyAlignment="1">
      <alignment vertical="center"/>
    </xf>
    <xf numFmtId="44" fontId="13" fillId="0" borderId="0" xfId="2" applyFont="1" applyAlignment="1">
      <alignment horizontal="right"/>
    </xf>
    <xf numFmtId="43" fontId="0" fillId="0" borderId="0" xfId="0" applyNumberFormat="1" applyAlignment="1">
      <alignment horizontal="right"/>
    </xf>
    <xf numFmtId="37" fontId="79" fillId="0" borderId="0" xfId="1" applyNumberFormat="1" applyFont="1" applyAlignment="1">
      <alignment vertical="center"/>
    </xf>
    <xf numFmtId="39" fontId="79" fillId="0" borderId="0" xfId="1" applyNumberFormat="1" applyFont="1" applyAlignment="1">
      <alignment vertical="center"/>
    </xf>
    <xf numFmtId="37" fontId="11" fillId="0" borderId="0" xfId="1" applyNumberFormat="1" applyAlignment="1">
      <alignment horizontal="center" vertical="center"/>
    </xf>
    <xf numFmtId="37" fontId="0" fillId="0" borderId="0" xfId="1" applyNumberFormat="1" applyFont="1" applyAlignment="1">
      <alignment horizontal="center" vertical="center"/>
    </xf>
    <xf numFmtId="39" fontId="11" fillId="0" borderId="0" xfId="1" applyNumberFormat="1" applyAlignment="1">
      <alignment horizontal="center" vertical="center"/>
    </xf>
    <xf numFmtId="39" fontId="0" fillId="0" borderId="0" xfId="1" applyNumberFormat="1" applyFont="1" applyAlignment="1">
      <alignment horizontal="center" vertical="center"/>
    </xf>
    <xf numFmtId="0" fontId="0" fillId="0" borderId="0" xfId="0" applyAlignment="1">
      <alignment horizontal="left" vertical="center"/>
    </xf>
    <xf numFmtId="2" fontId="12" fillId="82" borderId="45" xfId="0" applyNumberFormat="1" applyFont="1" applyFill="1" applyBorder="1" applyAlignment="1">
      <alignment horizontal="center"/>
    </xf>
    <xf numFmtId="39" fontId="12" fillId="82" borderId="48" xfId="1" applyNumberFormat="1" applyFont="1" applyFill="1" applyBorder="1" applyAlignment="1">
      <alignment horizontal="center"/>
    </xf>
    <xf numFmtId="41" fontId="12" fillId="82" borderId="45" xfId="1" applyNumberFormat="1" applyFont="1" applyFill="1" applyBorder="1" applyAlignment="1">
      <alignment horizontal="center"/>
    </xf>
    <xf numFmtId="3" fontId="12" fillId="0" borderId="45" xfId="1" applyNumberFormat="1" applyFont="1" applyBorder="1" applyAlignment="1">
      <alignment horizontal="center"/>
    </xf>
    <xf numFmtId="3" fontId="12" fillId="0" borderId="0" xfId="1" applyNumberFormat="1" applyFont="1" applyAlignment="1">
      <alignment horizontal="center"/>
    </xf>
    <xf numFmtId="3" fontId="11" fillId="82" borderId="45" xfId="1" applyNumberFormat="1" applyFill="1" applyBorder="1" applyAlignment="1">
      <alignment horizontal="center"/>
    </xf>
    <xf numFmtId="3" fontId="11" fillId="82" borderId="0" xfId="1" applyNumberFormat="1" applyFill="1" applyAlignment="1">
      <alignment horizontal="center"/>
    </xf>
    <xf numFmtId="3" fontId="11" fillId="0" borderId="45" xfId="1" applyNumberFormat="1" applyBorder="1" applyAlignment="1">
      <alignment horizontal="center"/>
    </xf>
    <xf numFmtId="3" fontId="12" fillId="82" borderId="0" xfId="1" applyNumberFormat="1" applyFont="1" applyFill="1" applyAlignment="1">
      <alignment horizontal="center"/>
    </xf>
    <xf numFmtId="3" fontId="12" fillId="0" borderId="48" xfId="1" applyNumberFormat="1" applyFont="1" applyBorder="1" applyAlignment="1">
      <alignment horizontal="center"/>
    </xf>
    <xf numFmtId="3" fontId="11" fillId="82" borderId="48" xfId="1" applyNumberFormat="1" applyFill="1" applyBorder="1" applyAlignment="1">
      <alignment horizontal="center"/>
    </xf>
    <xf numFmtId="3" fontId="11" fillId="0" borderId="48" xfId="1" applyNumberFormat="1" applyBorder="1" applyAlignment="1">
      <alignment horizontal="center"/>
    </xf>
    <xf numFmtId="3" fontId="12" fillId="82" borderId="48" xfId="1" applyNumberFormat="1" applyFont="1" applyFill="1" applyBorder="1" applyAlignment="1">
      <alignment horizontal="center"/>
    </xf>
    <xf numFmtId="3" fontId="12" fillId="82" borderId="45" xfId="0" applyNumberFormat="1" applyFont="1" applyFill="1" applyBorder="1" applyAlignment="1">
      <alignment horizontal="center"/>
    </xf>
    <xf numFmtId="3" fontId="12" fillId="0" borderId="45" xfId="0" applyNumberFormat="1" applyFont="1" applyBorder="1" applyAlignment="1">
      <alignment horizontal="center"/>
    </xf>
    <xf numFmtId="3" fontId="12" fillId="82" borderId="45" xfId="0" applyNumberFormat="1" applyFont="1" applyFill="1" applyBorder="1" applyAlignment="1">
      <alignment horizontal="left"/>
    </xf>
    <xf numFmtId="3" fontId="12" fillId="0" borderId="45" xfId="0" applyNumberFormat="1" applyFont="1" applyBorder="1" applyAlignment="1">
      <alignment horizontal="left"/>
    </xf>
    <xf numFmtId="3" fontId="62" fillId="0" borderId="0" xfId="7" applyNumberFormat="1" applyFont="1" applyAlignment="1">
      <alignment horizontal="center" vertical="center"/>
    </xf>
    <xf numFmtId="3" fontId="62" fillId="0" borderId="0" xfId="7" applyNumberFormat="1" applyFont="1" applyAlignment="1">
      <alignment horizontal="right" vertical="center"/>
    </xf>
    <xf numFmtId="9" fontId="11" fillId="0" borderId="89" xfId="7" applyBorder="1" applyAlignment="1">
      <alignment horizontal="center"/>
    </xf>
    <xf numFmtId="9" fontId="11" fillId="0" borderId="90" xfId="7" applyBorder="1" applyAlignment="1">
      <alignment horizontal="center"/>
    </xf>
    <xf numFmtId="166" fontId="12" fillId="0" borderId="0" xfId="7" applyNumberFormat="1" applyFont="1" applyAlignment="1">
      <alignment horizontal="center"/>
    </xf>
    <xf numFmtId="9" fontId="12" fillId="0" borderId="0" xfId="7" applyFont="1" applyAlignment="1">
      <alignment horizontal="center" wrapText="1"/>
    </xf>
    <xf numFmtId="9" fontId="11" fillId="0" borderId="0" xfId="7" quotePrefix="1" applyAlignment="1">
      <alignment horizontal="center" vertical="center"/>
    </xf>
    <xf numFmtId="9" fontId="12" fillId="0" borderId="0" xfId="7" quotePrefix="1" applyFont="1" applyAlignment="1">
      <alignment horizontal="center" vertical="center"/>
    </xf>
    <xf numFmtId="9" fontId="96" fillId="81" borderId="29" xfId="7" applyFont="1" applyFill="1" applyBorder="1" applyAlignment="1">
      <alignment horizontal="center" vertical="center" wrapText="1"/>
    </xf>
    <xf numFmtId="9" fontId="136" fillId="81" borderId="25" xfId="7" applyFont="1" applyFill="1" applyBorder="1" applyAlignment="1">
      <alignment horizontal="center" vertical="center" wrapText="1"/>
    </xf>
    <xf numFmtId="3" fontId="136" fillId="0" borderId="79" xfId="0" applyNumberFormat="1" applyFont="1" applyBorder="1" applyAlignment="1">
      <alignment horizontal="center" vertical="center" wrapText="1"/>
    </xf>
    <xf numFmtId="0" fontId="136" fillId="0" borderId="79" xfId="0" applyFont="1" applyBorder="1" applyAlignment="1">
      <alignment horizontal="center" vertical="center" wrapText="1"/>
    </xf>
    <xf numFmtId="164" fontId="0" fillId="0" borderId="0" xfId="0" applyNumberFormat="1" applyAlignment="1">
      <alignment horizontal="center" vertical="center"/>
    </xf>
    <xf numFmtId="1" fontId="0" fillId="0" borderId="0" xfId="0" applyNumberFormat="1" applyAlignment="1">
      <alignment horizontal="center" vertical="center"/>
    </xf>
    <xf numFmtId="16" fontId="12" fillId="0" borderId="49" xfId="780" applyNumberFormat="1" applyFont="1" applyBorder="1" applyAlignment="1">
      <alignment horizontal="center"/>
    </xf>
    <xf numFmtId="178" fontId="11" fillId="0" borderId="49" xfId="780" applyNumberFormat="1" applyBorder="1" applyAlignment="1">
      <alignment horizontal="center"/>
    </xf>
    <xf numFmtId="178" fontId="11" fillId="0" borderId="49" xfId="7" applyNumberFormat="1" applyBorder="1" applyAlignment="1">
      <alignment horizontal="center"/>
    </xf>
    <xf numFmtId="3" fontId="11" fillId="0" borderId="49" xfId="1" applyNumberFormat="1" applyBorder="1" applyAlignment="1">
      <alignment horizontal="center"/>
    </xf>
    <xf numFmtId="16" fontId="12" fillId="0" borderId="61" xfId="780" applyNumberFormat="1" applyFont="1" applyBorder="1" applyAlignment="1">
      <alignment horizontal="center"/>
    </xf>
    <xf numFmtId="178" fontId="11" fillId="0" borderId="61" xfId="780" applyNumberFormat="1" applyBorder="1" applyAlignment="1">
      <alignment horizontal="center"/>
    </xf>
    <xf numFmtId="178" fontId="11" fillId="0" borderId="61" xfId="7" applyNumberFormat="1" applyBorder="1" applyAlignment="1">
      <alignment horizontal="center"/>
    </xf>
    <xf numFmtId="3" fontId="11" fillId="0" borderId="61" xfId="1" applyNumberFormat="1" applyBorder="1" applyAlignment="1">
      <alignment horizontal="center"/>
    </xf>
    <xf numFmtId="0" fontId="0" fillId="76" borderId="0" xfId="0" applyFill="1"/>
    <xf numFmtId="0" fontId="79" fillId="0" borderId="91" xfId="0" applyFont="1" applyBorder="1" applyAlignment="1">
      <alignment vertical="center"/>
    </xf>
    <xf numFmtId="3" fontId="79" fillId="0" borderId="91" xfId="0" applyNumberFormat="1" applyFont="1" applyBorder="1" applyAlignment="1">
      <alignment horizontal="right" vertical="center"/>
    </xf>
    <xf numFmtId="0" fontId="79" fillId="0" borderId="91" xfId="0" applyFont="1" applyBorder="1" applyAlignment="1">
      <alignment horizontal="right" vertical="center"/>
    </xf>
    <xf numFmtId="3" fontId="117" fillId="0" borderId="0" xfId="0" applyNumberFormat="1" applyFont="1" applyAlignment="1">
      <alignment horizontal="center"/>
    </xf>
    <xf numFmtId="3" fontId="117" fillId="0" borderId="0" xfId="0" applyNumberFormat="1" applyFont="1"/>
    <xf numFmtId="3" fontId="11" fillId="0" borderId="0" xfId="0" applyNumberFormat="1" applyFont="1" applyAlignment="1">
      <alignment horizontal="left"/>
    </xf>
    <xf numFmtId="3" fontId="11" fillId="0" borderId="25" xfId="0" applyNumberFormat="1" applyFont="1" applyBorder="1" applyAlignment="1">
      <alignment horizontal="left" vertical="center"/>
    </xf>
    <xf numFmtId="3" fontId="12" fillId="0" borderId="80" xfId="0" applyNumberFormat="1" applyFont="1" applyBorder="1" applyAlignment="1">
      <alignment horizontal="center" vertical="center" wrapText="1"/>
    </xf>
    <xf numFmtId="9" fontId="12" fillId="0" borderId="92" xfId="7" applyFont="1" applyBorder="1" applyAlignment="1">
      <alignment horizontal="center" vertical="center" wrapText="1"/>
    </xf>
    <xf numFmtId="9" fontId="12" fillId="0" borderId="80" xfId="7" applyFont="1" applyBorder="1" applyAlignment="1">
      <alignment horizontal="center" vertical="center" wrapText="1"/>
    </xf>
    <xf numFmtId="180" fontId="11" fillId="0" borderId="0" xfId="2" applyNumberFormat="1" applyAlignment="1">
      <alignment horizontal="right" vertical="center"/>
    </xf>
    <xf numFmtId="168" fontId="11" fillId="0" borderId="0" xfId="7" applyNumberFormat="1" applyAlignment="1">
      <alignment horizontal="center"/>
    </xf>
    <xf numFmtId="9" fontId="11" fillId="0" borderId="25" xfId="7" applyBorder="1" applyAlignment="1">
      <alignment horizontal="center" vertical="center"/>
    </xf>
    <xf numFmtId="4" fontId="11" fillId="0" borderId="0" xfId="928" applyNumberFormat="1" applyAlignment="1">
      <alignment horizontal="center"/>
    </xf>
    <xf numFmtId="9" fontId="11" fillId="0" borderId="50" xfId="7" applyBorder="1" applyAlignment="1">
      <alignment horizontal="center" vertical="center" wrapText="1"/>
    </xf>
    <xf numFmtId="43" fontId="12" fillId="0" borderId="0" xfId="1" applyFont="1"/>
    <xf numFmtId="0" fontId="114" fillId="77" borderId="27" xfId="0" applyFont="1" applyFill="1" applyBorder="1" applyAlignment="1">
      <alignment wrapText="1"/>
    </xf>
    <xf numFmtId="2" fontId="0" fillId="0" borderId="61" xfId="0" applyNumberFormat="1" applyBorder="1" applyAlignment="1">
      <alignment horizontal="center"/>
    </xf>
    <xf numFmtId="9" fontId="0" fillId="0" borderId="61" xfId="7" applyFont="1" applyBorder="1" applyAlignment="1">
      <alignment horizontal="center"/>
    </xf>
    <xf numFmtId="0" fontId="11" fillId="0" borderId="61" xfId="0" applyFont="1" applyBorder="1" applyAlignment="1">
      <alignment wrapText="1"/>
    </xf>
    <xf numFmtId="0" fontId="0" fillId="0" borderId="61" xfId="0" applyBorder="1"/>
    <xf numFmtId="3" fontId="0" fillId="0" borderId="61" xfId="0" applyNumberFormat="1" applyBorder="1" applyAlignment="1">
      <alignment horizontal="center" wrapText="1"/>
    </xf>
    <xf numFmtId="3" fontId="11" fillId="0" borderId="61" xfId="0" applyNumberFormat="1" applyFont="1" applyBorder="1" applyAlignment="1">
      <alignment horizontal="center" vertical="center"/>
    </xf>
    <xf numFmtId="9" fontId="11" fillId="0" borderId="61" xfId="7" quotePrefix="1" applyBorder="1" applyAlignment="1">
      <alignment horizontal="center" vertical="center"/>
    </xf>
    <xf numFmtId="9" fontId="0" fillId="0" borderId="61" xfId="0" applyNumberFormat="1" applyBorder="1" applyAlignment="1">
      <alignment horizontal="center" vertical="center"/>
    </xf>
    <xf numFmtId="9" fontId="137" fillId="0" borderId="38" xfId="7" applyFont="1" applyBorder="1" applyAlignment="1">
      <alignment horizontal="center" vertical="center" wrapText="1"/>
    </xf>
    <xf numFmtId="9" fontId="137" fillId="0" borderId="28" xfId="7" applyFont="1" applyBorder="1" applyAlignment="1">
      <alignment horizontal="center" vertical="center" wrapText="1"/>
    </xf>
    <xf numFmtId="9" fontId="12" fillId="0" borderId="28" xfId="7" applyFont="1" applyBorder="1" applyAlignment="1">
      <alignment horizontal="center" vertical="center" wrapText="1"/>
    </xf>
    <xf numFmtId="9" fontId="137" fillId="0" borderId="25" xfId="7" applyFont="1" applyBorder="1" applyAlignment="1">
      <alignment horizontal="center" vertical="center" wrapText="1"/>
    </xf>
    <xf numFmtId="3" fontId="137" fillId="0" borderId="25" xfId="0" applyNumberFormat="1" applyFont="1" applyBorder="1" applyAlignment="1">
      <alignment horizontal="center" vertical="center" wrapText="1"/>
    </xf>
    <xf numFmtId="9" fontId="137" fillId="0" borderId="0" xfId="7" applyFont="1" applyAlignment="1">
      <alignment horizontal="center" vertical="center" wrapText="1"/>
    </xf>
    <xf numFmtId="9" fontId="137" fillId="0" borderId="93" xfId="7" applyFont="1" applyBorder="1" applyAlignment="1">
      <alignment horizontal="center" vertical="center" wrapText="1"/>
    </xf>
    <xf numFmtId="3" fontId="137" fillId="0" borderId="0" xfId="0" applyNumberFormat="1" applyFont="1" applyAlignment="1">
      <alignment horizontal="center" vertical="center" wrapText="1"/>
    </xf>
    <xf numFmtId="3" fontId="137" fillId="0" borderId="0" xfId="0" applyNumberFormat="1" applyFont="1" applyAlignment="1">
      <alignment horizontal="center"/>
    </xf>
    <xf numFmtId="9" fontId="117" fillId="0" borderId="0" xfId="7" applyFont="1" applyAlignment="1">
      <alignment horizontal="right"/>
    </xf>
    <xf numFmtId="9" fontId="12" fillId="0" borderId="38" xfId="7" applyFont="1" applyBorder="1" applyAlignment="1">
      <alignment horizontal="center" vertical="center" wrapText="1"/>
    </xf>
    <xf numFmtId="2" fontId="11" fillId="0" borderId="0" xfId="3405" applyNumberFormat="1" applyAlignment="1">
      <alignment horizontal="center" vertical="center" wrapText="1"/>
    </xf>
    <xf numFmtId="43" fontId="0" fillId="0" borderId="0" xfId="1" applyFont="1" applyAlignment="1">
      <alignment horizontal="right"/>
    </xf>
    <xf numFmtId="43" fontId="12" fillId="0" borderId="0" xfId="0" applyNumberFormat="1" applyFont="1" applyAlignment="1">
      <alignment vertical="center"/>
    </xf>
    <xf numFmtId="3" fontId="0" fillId="0" borderId="0" xfId="0" applyNumberFormat="1"/>
    <xf numFmtId="3" fontId="12" fillId="0" borderId="0" xfId="0" applyNumberFormat="1" applyFont="1" applyAlignment="1">
      <alignment horizontal="right" wrapText="1"/>
    </xf>
    <xf numFmtId="0" fontId="11" fillId="0" borderId="61" xfId="0" applyFont="1" applyBorder="1" applyAlignment="1">
      <alignment horizontal="left" vertical="center" wrapText="1"/>
    </xf>
    <xf numFmtId="2" fontId="11" fillId="0" borderId="61" xfId="3405" applyNumberFormat="1" applyBorder="1" applyAlignment="1">
      <alignment horizontal="center" vertical="center" wrapText="1"/>
    </xf>
    <xf numFmtId="0" fontId="11" fillId="0" borderId="61" xfId="0" applyFont="1" applyBorder="1" applyAlignment="1">
      <alignment horizontal="left" vertical="center"/>
    </xf>
    <xf numFmtId="3" fontId="136" fillId="0" borderId="95" xfId="0" applyNumberFormat="1" applyFont="1" applyBorder="1" applyAlignment="1">
      <alignment horizontal="center" vertical="center" wrapText="1"/>
    </xf>
    <xf numFmtId="0" fontId="136" fillId="0" borderId="95" xfId="0" applyFont="1" applyBorder="1" applyAlignment="1">
      <alignment horizontal="center" vertical="center" wrapText="1"/>
    </xf>
    <xf numFmtId="9" fontId="136" fillId="81" borderId="95" xfId="0" applyNumberFormat="1" applyFont="1" applyFill="1" applyBorder="1" applyAlignment="1">
      <alignment horizontal="center" vertical="center" wrapText="1"/>
    </xf>
    <xf numFmtId="9" fontId="136" fillId="81" borderId="95" xfId="7" applyFont="1" applyFill="1" applyBorder="1" applyAlignment="1">
      <alignment horizontal="center" vertical="center" wrapText="1"/>
    </xf>
    <xf numFmtId="0" fontId="111" fillId="78" borderId="96" xfId="1" applyNumberFormat="1" applyFont="1" applyFill="1" applyBorder="1" applyAlignment="1">
      <alignment horizontal="center" vertical="center" wrapText="1"/>
    </xf>
    <xf numFmtId="0" fontId="111" fillId="78" borderId="97" xfId="769" applyFont="1" applyFill="1" applyBorder="1" applyAlignment="1">
      <alignment horizontal="center" vertical="center" wrapText="1"/>
    </xf>
    <xf numFmtId="3" fontId="11" fillId="0" borderId="87" xfId="928" applyNumberFormat="1" applyBorder="1" applyAlignment="1">
      <alignment horizontal="center"/>
    </xf>
    <xf numFmtId="9" fontId="11" fillId="0" borderId="49" xfId="7" applyBorder="1" applyAlignment="1">
      <alignment horizontal="center"/>
    </xf>
    <xf numFmtId="0" fontId="137" fillId="0" borderId="0" xfId="0" applyFont="1"/>
    <xf numFmtId="3" fontId="11" fillId="0" borderId="0" xfId="1" applyNumberFormat="1" applyAlignment="1">
      <alignment horizontal="left"/>
    </xf>
    <xf numFmtId="3" fontId="11" fillId="0" borderId="61" xfId="1" applyNumberFormat="1" applyBorder="1" applyAlignment="1">
      <alignment horizontal="left"/>
    </xf>
    <xf numFmtId="9" fontId="11" fillId="0" borderId="61" xfId="7" applyBorder="1" applyAlignment="1">
      <alignment horizontal="center"/>
    </xf>
    <xf numFmtId="3" fontId="11" fillId="0" borderId="49" xfId="7" applyNumberFormat="1" applyBorder="1" applyAlignment="1">
      <alignment horizontal="left"/>
    </xf>
    <xf numFmtId="3" fontId="11" fillId="0" borderId="0" xfId="7" applyNumberFormat="1" applyAlignment="1">
      <alignment horizontal="left"/>
    </xf>
    <xf numFmtId="3" fontId="11" fillId="0" borderId="61" xfId="7" applyNumberFormat="1" applyBorder="1" applyAlignment="1">
      <alignment horizontal="left"/>
    </xf>
    <xf numFmtId="0" fontId="43" fillId="0" borderId="0" xfId="0" applyFont="1" applyAlignment="1">
      <alignment vertical="center"/>
    </xf>
    <xf numFmtId="170" fontId="0" fillId="0" borderId="0" xfId="0" applyNumberFormat="1" applyAlignment="1">
      <alignment horizontal="center" vertical="center"/>
    </xf>
    <xf numFmtId="37" fontId="11" fillId="0" borderId="61" xfId="1" applyNumberFormat="1" applyBorder="1" applyAlignment="1">
      <alignment horizontal="center" vertical="center"/>
    </xf>
    <xf numFmtId="39" fontId="11" fillId="0" borderId="61" xfId="1" applyNumberFormat="1" applyBorder="1" applyAlignment="1">
      <alignment horizontal="center" vertical="center"/>
    </xf>
    <xf numFmtId="2" fontId="79" fillId="81" borderId="28" xfId="0" applyNumberFormat="1" applyFont="1" applyFill="1" applyBorder="1" applyAlignment="1">
      <alignment horizontal="center" vertical="center"/>
    </xf>
    <xf numFmtId="2" fontId="79" fillId="81" borderId="92" xfId="0" applyNumberFormat="1" applyFont="1" applyFill="1" applyBorder="1" applyAlignment="1">
      <alignment horizontal="center" vertical="center"/>
    </xf>
    <xf numFmtId="2" fontId="79" fillId="0" borderId="81" xfId="0" applyNumberFormat="1" applyFont="1" applyBorder="1" applyAlignment="1">
      <alignment horizontal="center" vertical="center"/>
    </xf>
    <xf numFmtId="0" fontId="115" fillId="0" borderId="98" xfId="0" applyFont="1" applyBorder="1" applyAlignment="1">
      <alignment horizontal="left" vertical="center"/>
    </xf>
    <xf numFmtId="0" fontId="79" fillId="81" borderId="99" xfId="0" applyFont="1" applyFill="1" applyBorder="1" applyAlignment="1">
      <alignment horizontal="left" vertical="center"/>
    </xf>
    <xf numFmtId="44" fontId="79" fillId="81" borderId="99" xfId="2" applyFont="1" applyFill="1" applyBorder="1" applyAlignment="1">
      <alignment horizontal="center" vertical="center"/>
    </xf>
    <xf numFmtId="165" fontId="115" fillId="81" borderId="98" xfId="2" applyNumberFormat="1" applyFont="1" applyFill="1" applyBorder="1" applyAlignment="1">
      <alignment horizontal="center" vertical="center"/>
    </xf>
    <xf numFmtId="165" fontId="115" fillId="81" borderId="25" xfId="2" applyNumberFormat="1" applyFont="1" applyFill="1" applyBorder="1" applyAlignment="1">
      <alignment horizontal="center" vertical="center"/>
    </xf>
    <xf numFmtId="165" fontId="79" fillId="81" borderId="25" xfId="2" applyNumberFormat="1" applyFont="1" applyFill="1" applyBorder="1" applyAlignment="1">
      <alignment horizontal="center" vertical="center"/>
    </xf>
    <xf numFmtId="0" fontId="111" fillId="77" borderId="26" xfId="0" applyFont="1" applyFill="1" applyBorder="1" applyAlignment="1">
      <alignment vertical="center" wrapText="1"/>
    </xf>
    <xf numFmtId="0" fontId="111" fillId="77" borderId="26" xfId="0" applyFont="1" applyFill="1" applyBorder="1" applyAlignment="1">
      <alignment horizontal="center" wrapText="1"/>
    </xf>
    <xf numFmtId="15" fontId="11" fillId="0" borderId="0" xfId="5" applyNumberFormat="1" applyFont="1" applyAlignment="1">
      <alignment horizontal="center"/>
    </xf>
    <xf numFmtId="0" fontId="15" fillId="0" borderId="82" xfId="0" applyFont="1" applyBorder="1" applyAlignment="1">
      <alignment vertical="center"/>
    </xf>
    <xf numFmtId="0" fontId="79" fillId="0" borderId="98" xfId="0" applyFont="1" applyBorder="1" applyAlignment="1">
      <alignment vertical="center"/>
    </xf>
    <xf numFmtId="9" fontId="79" fillId="0" borderId="98" xfId="0" applyNumberFormat="1" applyFont="1" applyBorder="1" applyAlignment="1">
      <alignment horizontal="right" vertical="center"/>
    </xf>
    <xf numFmtId="9" fontId="11" fillId="0" borderId="0" xfId="0" applyNumberFormat="1" applyFont="1" applyAlignment="1">
      <alignment vertical="center"/>
    </xf>
    <xf numFmtId="3" fontId="11" fillId="0" borderId="0" xfId="0" applyNumberFormat="1" applyFont="1" applyAlignment="1">
      <alignment horizontal="left" vertical="center"/>
    </xf>
    <xf numFmtId="0" fontId="0" fillId="0" borderId="0" xfId="0" applyBorder="1" applyAlignment="1">
      <alignment horizontal="center"/>
    </xf>
    <xf numFmtId="0" fontId="0" fillId="0" borderId="0" xfId="0" applyBorder="1" applyAlignment="1">
      <alignment horizontal="right"/>
    </xf>
    <xf numFmtId="3" fontId="12" fillId="0" borderId="98" xfId="0" applyNumberFormat="1" applyFont="1" applyBorder="1" applyAlignment="1">
      <alignment horizontal="left" vertical="center" wrapText="1"/>
    </xf>
    <xf numFmtId="4" fontId="12" fillId="0" borderId="100" xfId="0" applyNumberFormat="1" applyFont="1" applyBorder="1" applyAlignment="1">
      <alignment horizontal="center" vertical="center" wrapText="1"/>
    </xf>
    <xf numFmtId="4" fontId="12" fillId="0" borderId="100" xfId="0" quotePrefix="1" applyNumberFormat="1" applyFont="1" applyBorder="1" applyAlignment="1">
      <alignment horizontal="center" vertical="center" wrapText="1"/>
    </xf>
    <xf numFmtId="0" fontId="11" fillId="4" borderId="0" xfId="0" applyFont="1" applyFill="1"/>
    <xf numFmtId="179" fontId="11" fillId="0" borderId="0" xfId="1" applyNumberFormat="1" applyFill="1" applyAlignment="1">
      <alignment vertical="center"/>
    </xf>
    <xf numFmtId="179" fontId="11" fillId="0" borderId="0" xfId="0" applyNumberFormat="1" applyFont="1" applyFill="1" applyAlignment="1">
      <alignment vertical="center"/>
    </xf>
    <xf numFmtId="179" fontId="11" fillId="0" borderId="63" xfId="0" applyNumberFormat="1" applyFont="1" applyFill="1" applyBorder="1" applyAlignment="1">
      <alignment vertical="center"/>
    </xf>
    <xf numFmtId="179" fontId="11" fillId="0" borderId="0" xfId="2" applyNumberFormat="1" applyFill="1" applyAlignment="1">
      <alignment vertical="center"/>
    </xf>
    <xf numFmtId="179" fontId="11" fillId="0" borderId="61" xfId="2" applyNumberFormat="1" applyFill="1" applyBorder="1" applyAlignment="1">
      <alignment vertical="center"/>
    </xf>
    <xf numFmtId="179" fontId="0" fillId="0" borderId="61" xfId="0" applyNumberFormat="1" applyFill="1" applyBorder="1" applyAlignment="1">
      <alignment horizontal="right"/>
    </xf>
    <xf numFmtId="182" fontId="11" fillId="0" borderId="0" xfId="1" applyNumberFormat="1" applyFill="1" applyAlignment="1">
      <alignment horizontal="center" vertical="center"/>
    </xf>
    <xf numFmtId="182" fontId="11" fillId="0" borderId="0" xfId="0" applyNumberFormat="1" applyFont="1" applyFill="1" applyAlignment="1">
      <alignment horizontal="center" vertical="center"/>
    </xf>
    <xf numFmtId="182" fontId="11" fillId="0" borderId="63" xfId="0" applyNumberFormat="1" applyFont="1" applyFill="1" applyBorder="1" applyAlignment="1">
      <alignment horizontal="center" vertical="center"/>
    </xf>
    <xf numFmtId="182" fontId="11" fillId="0" borderId="0" xfId="2" applyNumberFormat="1" applyFill="1" applyAlignment="1">
      <alignment horizontal="center" vertical="center"/>
    </xf>
    <xf numFmtId="182" fontId="11" fillId="0" borderId="61" xfId="2" applyNumberFormat="1" applyFill="1" applyBorder="1" applyAlignment="1">
      <alignment horizontal="center" vertical="center"/>
    </xf>
    <xf numFmtId="182" fontId="11" fillId="0" borderId="61" xfId="3397" applyNumberFormat="1" applyFont="1" applyFill="1" applyBorder="1" applyAlignment="1">
      <alignment vertical="center"/>
    </xf>
    <xf numFmtId="182" fontId="0" fillId="0" borderId="61" xfId="0" applyNumberFormat="1" applyFill="1" applyBorder="1" applyAlignment="1">
      <alignment horizontal="right"/>
    </xf>
    <xf numFmtId="1" fontId="11" fillId="0" borderId="101" xfId="0" applyNumberFormat="1" applyFont="1" applyFill="1" applyBorder="1" applyAlignment="1">
      <alignment vertical="center" wrapText="1"/>
    </xf>
    <xf numFmtId="9" fontId="117" fillId="0" borderId="0" xfId="7" applyFont="1" applyAlignment="1">
      <alignment horizontal="left"/>
    </xf>
    <xf numFmtId="165" fontId="79" fillId="4" borderId="25" xfId="2" applyNumberFormat="1" applyFont="1" applyFill="1" applyBorder="1" applyAlignment="1">
      <alignment horizontal="center" vertical="center"/>
    </xf>
    <xf numFmtId="44" fontId="0" fillId="0" borderId="0" xfId="0" applyNumberFormat="1"/>
    <xf numFmtId="0" fontId="0" fillId="0" borderId="0" xfId="0" applyAlignment="1">
      <alignment vertical="center"/>
    </xf>
    <xf numFmtId="0" fontId="12" fillId="0" borderId="102" xfId="0" applyFont="1" applyBorder="1" applyAlignment="1">
      <alignment horizontal="left" indent="1"/>
    </xf>
    <xf numFmtId="3" fontId="12" fillId="0" borderId="102" xfId="0" applyNumberFormat="1" applyFont="1" applyBorder="1" applyAlignment="1">
      <alignment horizontal="center" vertical="center"/>
    </xf>
    <xf numFmtId="9" fontId="12" fillId="0" borderId="102" xfId="0" applyNumberFormat="1" applyFont="1" applyBorder="1" applyAlignment="1">
      <alignment horizontal="center" vertical="center"/>
    </xf>
    <xf numFmtId="0" fontId="12" fillId="0" borderId="102" xfId="0" applyFont="1" applyBorder="1" applyAlignment="1">
      <alignment horizontal="left" vertical="center"/>
    </xf>
    <xf numFmtId="164" fontId="12" fillId="0" borderId="102" xfId="0" applyNumberFormat="1" applyFont="1" applyBorder="1" applyAlignment="1">
      <alignment horizontal="center" vertical="center"/>
    </xf>
    <xf numFmtId="37" fontId="12" fillId="0" borderId="102" xfId="1" applyNumberFormat="1" applyFont="1" applyBorder="1" applyAlignment="1">
      <alignment horizontal="right" vertical="center"/>
    </xf>
    <xf numFmtId="9" fontId="12" fillId="0" borderId="102" xfId="0" applyNumberFormat="1" applyFont="1" applyBorder="1" applyAlignment="1">
      <alignment horizontal="right" vertical="center"/>
    </xf>
    <xf numFmtId="39" fontId="12" fillId="0" borderId="102" xfId="1" applyNumberFormat="1" applyFont="1" applyBorder="1" applyAlignment="1">
      <alignment horizontal="right" vertical="center"/>
    </xf>
    <xf numFmtId="4" fontId="12" fillId="0" borderId="102" xfId="0" applyNumberFormat="1" applyFont="1" applyBorder="1" applyAlignment="1">
      <alignment horizontal="center" vertical="center"/>
    </xf>
    <xf numFmtId="37" fontId="12" fillId="0" borderId="102" xfId="1" applyNumberFormat="1" applyFont="1" applyBorder="1" applyAlignment="1">
      <alignment horizontal="center" vertical="center"/>
    </xf>
    <xf numFmtId="166" fontId="12" fillId="0" borderId="102" xfId="0" applyNumberFormat="1" applyFont="1" applyBorder="1" applyAlignment="1">
      <alignment horizontal="center" vertical="center"/>
    </xf>
    <xf numFmtId="39" fontId="12" fillId="0" borderId="102" xfId="1" applyNumberFormat="1" applyFont="1" applyBorder="1" applyAlignment="1">
      <alignment horizontal="center" vertical="center"/>
    </xf>
    <xf numFmtId="9" fontId="12" fillId="0" borderId="102" xfId="7" applyFont="1" applyBorder="1" applyAlignment="1">
      <alignment horizontal="center" vertical="center"/>
    </xf>
    <xf numFmtId="1" fontId="12" fillId="0" borderId="102" xfId="0" applyNumberFormat="1" applyFont="1" applyBorder="1" applyAlignment="1">
      <alignment horizontal="center" vertical="center"/>
    </xf>
    <xf numFmtId="3" fontId="12" fillId="0" borderId="102" xfId="0" applyNumberFormat="1" applyFont="1" applyBorder="1" applyAlignment="1">
      <alignment horizontal="center"/>
    </xf>
    <xf numFmtId="9" fontId="12" fillId="0" borderId="102" xfId="7" applyFont="1" applyBorder="1" applyAlignment="1">
      <alignment horizontal="center"/>
    </xf>
    <xf numFmtId="9" fontId="12" fillId="0" borderId="102" xfId="0" applyNumberFormat="1" applyFont="1" applyBorder="1" applyAlignment="1">
      <alignment horizontal="center"/>
    </xf>
    <xf numFmtId="2" fontId="12" fillId="0" borderId="102" xfId="0" applyNumberFormat="1" applyFont="1" applyBorder="1" applyAlignment="1">
      <alignment horizontal="center"/>
    </xf>
    <xf numFmtId="0" fontId="12" fillId="0" borderId="102" xfId="0" applyFont="1" applyBorder="1" applyAlignment="1">
      <alignment horizontal="left" vertical="center" indent="1"/>
    </xf>
    <xf numFmtId="166" fontId="12" fillId="0" borderId="102" xfId="7" applyNumberFormat="1" applyFont="1" applyBorder="1" applyAlignment="1">
      <alignment horizontal="center"/>
    </xf>
    <xf numFmtId="44" fontId="12" fillId="0" borderId="102" xfId="0" applyNumberFormat="1" applyFont="1" applyBorder="1" applyAlignment="1">
      <alignment horizontal="center"/>
    </xf>
    <xf numFmtId="3" fontId="12" fillId="0" borderId="102" xfId="7" applyNumberFormat="1" applyFont="1" applyBorder="1" applyAlignment="1">
      <alignment horizontal="left"/>
    </xf>
    <xf numFmtId="3" fontId="12" fillId="0" borderId="102" xfId="7" applyNumberFormat="1" applyFont="1" applyBorder="1" applyAlignment="1">
      <alignment horizontal="center"/>
    </xf>
    <xf numFmtId="4" fontId="12" fillId="0" borderId="102" xfId="7" applyNumberFormat="1" applyFont="1" applyBorder="1" applyAlignment="1">
      <alignment horizontal="center"/>
    </xf>
    <xf numFmtId="168" fontId="12" fillId="0" borderId="102" xfId="7" applyNumberFormat="1" applyFont="1" applyBorder="1" applyAlignment="1">
      <alignment horizontal="center"/>
    </xf>
    <xf numFmtId="9" fontId="0" fillId="0" borderId="49" xfId="7" applyFont="1" applyBorder="1" applyAlignment="1">
      <alignment horizontal="center" vertical="center"/>
    </xf>
    <xf numFmtId="9" fontId="0" fillId="0" borderId="0" xfId="7" applyFont="1" applyAlignment="1">
      <alignment horizontal="center" vertical="center"/>
    </xf>
    <xf numFmtId="183" fontId="0" fillId="0" borderId="0" xfId="0" applyNumberFormat="1" applyAlignment="1">
      <alignment horizontal="center" vertical="center"/>
    </xf>
    <xf numFmtId="0" fontId="12" fillId="0" borderId="103" xfId="1037" applyFont="1" applyBorder="1" applyAlignment="1">
      <alignment horizontal="center"/>
    </xf>
    <xf numFmtId="3" fontId="0" fillId="0" borderId="103" xfId="0" applyNumberFormat="1" applyBorder="1" applyAlignment="1">
      <alignment horizontal="center"/>
    </xf>
    <xf numFmtId="0" fontId="12" fillId="0" borderId="0" xfId="0" applyFont="1" applyAlignment="1">
      <alignment horizontal="left"/>
    </xf>
    <xf numFmtId="0" fontId="12" fillId="0" borderId="0" xfId="0" applyFont="1" applyAlignment="1">
      <alignment horizontal="center"/>
    </xf>
    <xf numFmtId="3" fontId="12" fillId="0" borderId="0" xfId="0" applyNumberFormat="1" applyFont="1" applyAlignment="1">
      <alignment horizontal="center" vertical="center" wrapText="1"/>
    </xf>
    <xf numFmtId="4" fontId="11" fillId="0" borderId="79" xfId="0" applyNumberFormat="1" applyFont="1" applyBorder="1" applyAlignment="1">
      <alignment horizontal="center" vertical="center" wrapText="1"/>
    </xf>
    <xf numFmtId="3" fontId="11" fillId="0" borderId="25" xfId="0" applyNumberFormat="1" applyFont="1" applyBorder="1" applyAlignment="1">
      <alignment horizontal="center" vertical="center" wrapText="1"/>
    </xf>
    <xf numFmtId="0" fontId="114" fillId="77" borderId="0" xfId="0" applyFont="1" applyFill="1" applyAlignment="1">
      <alignment horizontal="center" vertical="center" wrapText="1"/>
    </xf>
    <xf numFmtId="0" fontId="114" fillId="77" borderId="1" xfId="0" applyFont="1" applyFill="1" applyBorder="1" applyAlignment="1">
      <alignment horizontal="center" vertical="center" wrapText="1"/>
    </xf>
    <xf numFmtId="0" fontId="24" fillId="0" borderId="0" xfId="0" applyFont="1" applyAlignment="1">
      <alignment vertical="center"/>
    </xf>
    <xf numFmtId="0" fontId="28" fillId="0" borderId="0" xfId="0" applyFont="1" applyAlignment="1">
      <alignment vertical="center"/>
    </xf>
    <xf numFmtId="0" fontId="22" fillId="0" borderId="0" xfId="0" applyFont="1" applyAlignment="1">
      <alignment vertical="center"/>
    </xf>
    <xf numFmtId="0" fontId="79" fillId="0" borderId="0" xfId="0" applyFont="1" applyAlignment="1">
      <alignment horizontal="left" vertical="center"/>
    </xf>
    <xf numFmtId="0" fontId="79" fillId="0" borderId="25" xfId="0" applyFont="1" applyBorder="1" applyAlignment="1">
      <alignment horizontal="left" vertical="center"/>
    </xf>
    <xf numFmtId="0" fontId="114" fillId="77" borderId="44" xfId="0" applyFont="1" applyFill="1" applyBorder="1" applyAlignment="1">
      <alignment horizontal="center" wrapText="1"/>
    </xf>
    <xf numFmtId="0" fontId="114" fillId="77" borderId="26" xfId="0" applyFont="1" applyFill="1" applyBorder="1" applyAlignment="1">
      <alignment horizontal="center" wrapText="1"/>
    </xf>
    <xf numFmtId="0" fontId="111" fillId="78" borderId="24" xfId="1" applyNumberFormat="1" applyFont="1" applyFill="1" applyBorder="1" applyAlignment="1">
      <alignment horizontal="center" wrapText="1"/>
    </xf>
    <xf numFmtId="0" fontId="0" fillId="0" borderId="0" xfId="0" applyAlignment="1">
      <alignment vertical="center"/>
    </xf>
    <xf numFmtId="0" fontId="0" fillId="76" borderId="0" xfId="0" applyFill="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11" fillId="78" borderId="24" xfId="1" applyNumberFormat="1" applyFont="1" applyFill="1" applyBorder="1" applyAlignment="1">
      <alignment horizontal="center" vertical="center" wrapText="1"/>
    </xf>
    <xf numFmtId="0" fontId="11" fillId="0" borderId="36" xfId="0" applyFont="1" applyBorder="1" applyAlignment="1">
      <alignment horizontal="center" vertical="center" wrapText="1"/>
    </xf>
    <xf numFmtId="0" fontId="0" fillId="0" borderId="0" xfId="0" applyAlignment="1">
      <alignment vertical="center" wrapText="1"/>
    </xf>
    <xf numFmtId="0" fontId="111" fillId="78" borderId="24" xfId="1" applyNumberFormat="1" applyFont="1" applyFill="1" applyBorder="1" applyAlignment="1">
      <alignment horizontal="right" wrapText="1"/>
    </xf>
    <xf numFmtId="0" fontId="111" fillId="78" borderId="24" xfId="1" applyNumberFormat="1" applyFont="1" applyFill="1" applyBorder="1" applyAlignment="1">
      <alignment horizontal="left" wrapText="1"/>
    </xf>
    <xf numFmtId="0" fontId="11" fillId="0" borderId="36" xfId="0" applyFont="1" applyBorder="1" applyAlignment="1">
      <alignment horizontal="center" wrapText="1"/>
    </xf>
    <xf numFmtId="0" fontId="12" fillId="0" borderId="0" xfId="780" applyFont="1" applyAlignment="1">
      <alignment horizontal="left"/>
    </xf>
    <xf numFmtId="0" fontId="22" fillId="0" borderId="0" xfId="780" applyFont="1" applyAlignment="1">
      <alignment vertical="center"/>
    </xf>
    <xf numFmtId="0" fontId="12" fillId="0" borderId="0" xfId="1037" applyFont="1" applyAlignment="1">
      <alignment horizontal="left"/>
    </xf>
    <xf numFmtId="9" fontId="11" fillId="0" borderId="36" xfId="7" applyNumberFormat="1" applyBorder="1" applyAlignment="1">
      <alignment horizontal="center" wrapText="1"/>
    </xf>
    <xf numFmtId="43" fontId="79" fillId="0" borderId="0" xfId="1" applyNumberFormat="1" applyFont="1"/>
    <xf numFmtId="0" fontId="12" fillId="0" borderId="0" xfId="0" applyFont="1" applyAlignment="1">
      <alignment horizontal="left"/>
    </xf>
    <xf numFmtId="0" fontId="12" fillId="0" borderId="0" xfId="0" applyFont="1" applyAlignment="1">
      <alignment horizontal="center"/>
    </xf>
    <xf numFmtId="0" fontId="22" fillId="0" borderId="0" xfId="0" applyFont="1" applyAlignment="1">
      <alignment vertical="center"/>
    </xf>
    <xf numFmtId="0" fontId="12" fillId="0" borderId="0" xfId="0" applyFont="1" applyAlignment="1"/>
    <xf numFmtId="0" fontId="79" fillId="0" borderId="0" xfId="0" applyFont="1" applyAlignment="1">
      <alignment horizontal="left" vertical="center"/>
    </xf>
    <xf numFmtId="0" fontId="111" fillId="78" borderId="24" xfId="1" applyNumberFormat="1" applyFont="1" applyFill="1" applyBorder="1" applyAlignment="1">
      <alignment horizontal="center" wrapText="1"/>
    </xf>
    <xf numFmtId="0" fontId="0" fillId="0" borderId="0" xfId="0" applyAlignment="1">
      <alignment vertical="center"/>
    </xf>
    <xf numFmtId="0" fontId="12" fillId="0" borderId="0" xfId="0" applyFont="1" applyAlignment="1">
      <alignment vertical="center"/>
    </xf>
    <xf numFmtId="0" fontId="111" fillId="78" borderId="24" xfId="1" applyNumberFormat="1" applyFont="1" applyFill="1" applyBorder="1" applyAlignment="1">
      <alignment horizontal="left" wrapText="1"/>
    </xf>
    <xf numFmtId="0" fontId="15" fillId="0" borderId="0" xfId="0" applyFont="1" applyAlignment="1"/>
    <xf numFmtId="0" fontId="0" fillId="0" borderId="0" xfId="0" applyAlignment="1">
      <alignment horizontal="center"/>
    </xf>
    <xf numFmtId="165" fontId="13" fillId="0" borderId="0" xfId="2" applyNumberFormat="1" applyFont="1" applyAlignment="1">
      <alignment horizontal="right"/>
    </xf>
    <xf numFmtId="9" fontId="0" fillId="0" borderId="61" xfId="1" applyNumberFormat="1" applyFont="1" applyBorder="1" applyAlignment="1">
      <alignment horizontal="center" vertical="center"/>
    </xf>
    <xf numFmtId="0" fontId="11" fillId="0" borderId="0" xfId="0" applyFont="1" applyBorder="1" applyAlignment="1">
      <alignment horizontal="center" vertical="center"/>
    </xf>
    <xf numFmtId="9" fontId="11" fillId="0" borderId="0" xfId="7" applyNumberFormat="1" applyFont="1" applyBorder="1" applyAlignment="1">
      <alignment horizontal="center" vertical="center"/>
    </xf>
    <xf numFmtId="9" fontId="0" fillId="0" borderId="0" xfId="7" applyNumberFormat="1" applyFont="1" applyAlignment="1">
      <alignment horizontal="center" vertical="center"/>
    </xf>
    <xf numFmtId="37" fontId="79" fillId="0" borderId="0" xfId="1" applyNumberFormat="1" applyFont="1" applyAlignment="1">
      <alignment horizontal="center" vertical="center"/>
    </xf>
    <xf numFmtId="39" fontId="11" fillId="0" borderId="0" xfId="1" applyNumberFormat="1" applyFont="1" applyBorder="1" applyAlignment="1">
      <alignment horizontal="center" vertical="center"/>
    </xf>
    <xf numFmtId="37" fontId="0" fillId="0" borderId="86" xfId="1" applyNumberFormat="1" applyFont="1" applyBorder="1" applyAlignment="1">
      <alignment horizontal="center" vertical="center"/>
    </xf>
    <xf numFmtId="37" fontId="0" fillId="0" borderId="49" xfId="1" applyNumberFormat="1" applyFont="1" applyBorder="1" applyAlignment="1">
      <alignment horizontal="center" vertical="center"/>
    </xf>
    <xf numFmtId="39" fontId="0" fillId="0" borderId="87" xfId="1" applyNumberFormat="1" applyFont="1" applyBorder="1" applyAlignment="1">
      <alignment horizontal="center" vertical="center"/>
    </xf>
    <xf numFmtId="9" fontId="12" fillId="0" borderId="0" xfId="7" applyNumberFormat="1" applyFont="1" applyAlignment="1">
      <alignment vertical="center"/>
    </xf>
    <xf numFmtId="9" fontId="11" fillId="0" borderId="51" xfId="7" applyFont="1" applyBorder="1" applyAlignment="1">
      <alignment horizontal="center"/>
    </xf>
    <xf numFmtId="9" fontId="11" fillId="0" borderId="49" xfId="7" applyFont="1" applyBorder="1" applyAlignment="1">
      <alignment horizontal="center"/>
    </xf>
    <xf numFmtId="9" fontId="11" fillId="0" borderId="50" xfId="7" applyFont="1" applyBorder="1" applyAlignment="1">
      <alignment horizontal="center"/>
    </xf>
    <xf numFmtId="9" fontId="11" fillId="0" borderId="0" xfId="7" applyFont="1" applyAlignment="1">
      <alignment horizontal="center"/>
    </xf>
    <xf numFmtId="9" fontId="11" fillId="0" borderId="0" xfId="7" applyFont="1" applyAlignment="1">
      <alignment horizontal="center" vertical="center" wrapText="1"/>
    </xf>
    <xf numFmtId="0" fontId="28" fillId="0" borderId="0" xfId="0" applyFont="1" applyFill="1" applyAlignment="1">
      <alignment horizontal="left"/>
    </xf>
    <xf numFmtId="0" fontId="11" fillId="0" borderId="0" xfId="0" applyFont="1" applyFill="1" applyAlignment="1">
      <alignment horizontal="center" vertical="center" wrapText="1"/>
    </xf>
    <xf numFmtId="3" fontId="11" fillId="0" borderId="0" xfId="7" applyNumberFormat="1" applyFont="1" applyAlignment="1">
      <alignment horizontal="center"/>
    </xf>
    <xf numFmtId="3" fontId="11" fillId="0" borderId="0" xfId="1" applyNumberFormat="1" applyFont="1" applyAlignment="1">
      <alignment horizontal="center"/>
    </xf>
    <xf numFmtId="0" fontId="11" fillId="0" borderId="61" xfId="0" applyFont="1" applyBorder="1" applyAlignment="1">
      <alignment horizontal="left"/>
    </xf>
    <xf numFmtId="3" fontId="11" fillId="0" borderId="61" xfId="0" applyNumberFormat="1" applyFont="1" applyBorder="1" applyAlignment="1">
      <alignment horizontal="center"/>
    </xf>
    <xf numFmtId="0" fontId="12" fillId="0" borderId="47" xfId="0" applyFont="1" applyBorder="1" applyAlignment="1">
      <alignment horizontal="left"/>
    </xf>
    <xf numFmtId="3" fontId="12" fillId="0" borderId="47" xfId="0" applyNumberFormat="1" applyFont="1" applyBorder="1" applyAlignment="1">
      <alignment horizontal="center"/>
    </xf>
    <xf numFmtId="3" fontId="12" fillId="0" borderId="61" xfId="0" applyNumberFormat="1" applyFont="1" applyBorder="1" applyAlignment="1">
      <alignment horizontal="center"/>
    </xf>
    <xf numFmtId="44" fontId="11" fillId="0" borderId="0" xfId="0" applyNumberFormat="1" applyFont="1" applyAlignment="1">
      <alignment horizontal="center"/>
    </xf>
    <xf numFmtId="0" fontId="11" fillId="0" borderId="0" xfId="4099" applyFont="1" applyFill="1" applyBorder="1"/>
    <xf numFmtId="0" fontId="12" fillId="0" borderId="0" xfId="4099" applyFont="1" applyFill="1" applyBorder="1" applyAlignment="1"/>
    <xf numFmtId="0" fontId="12" fillId="90" borderId="0" xfId="4099" applyFont="1" applyFill="1" applyBorder="1" applyAlignment="1"/>
    <xf numFmtId="0" fontId="12" fillId="90" borderId="105" xfId="4099" applyFont="1" applyFill="1" applyBorder="1" applyAlignment="1"/>
    <xf numFmtId="0" fontId="12" fillId="90" borderId="0" xfId="4100" applyNumberFormat="1" applyFont="1" applyFill="1" applyBorder="1" applyAlignment="1">
      <alignment horizontal="right"/>
    </xf>
    <xf numFmtId="0" fontId="12" fillId="0" borderId="0" xfId="4099" applyFont="1" applyFill="1" applyBorder="1" applyAlignment="1">
      <alignment horizontal="right" wrapText="1"/>
    </xf>
    <xf numFmtId="0" fontId="114" fillId="90" borderId="109" xfId="4099" applyFont="1" applyFill="1" applyBorder="1" applyAlignment="1">
      <alignment horizontal="left" wrapText="1"/>
    </xf>
    <xf numFmtId="0" fontId="114" fillId="90" borderId="96" xfId="4099" applyFont="1" applyFill="1" applyBorder="1" applyAlignment="1">
      <alignment horizontal="center" vertical="center" wrapText="1"/>
    </xf>
    <xf numFmtId="0" fontId="114" fillId="90" borderId="110" xfId="4099" applyFont="1" applyFill="1" applyBorder="1" applyAlignment="1">
      <alignment horizontal="center" vertical="center" wrapText="1"/>
    </xf>
    <xf numFmtId="0" fontId="114" fillId="90" borderId="96" xfId="769" applyFont="1" applyFill="1" applyBorder="1" applyAlignment="1">
      <alignment horizontal="center" vertical="center" wrapText="1"/>
    </xf>
    <xf numFmtId="41" fontId="139" fillId="90" borderId="0" xfId="4101" applyNumberFormat="1" applyFont="1" applyFill="1" applyBorder="1" applyAlignment="1">
      <alignment horizontal="right"/>
    </xf>
    <xf numFmtId="41" fontId="139" fillId="0" borderId="0" xfId="4101" applyNumberFormat="1" applyFont="1" applyFill="1" applyBorder="1" applyAlignment="1">
      <alignment horizontal="right"/>
    </xf>
    <xf numFmtId="166" fontId="11" fillId="0" borderId="0" xfId="4099" applyNumberFormat="1" applyFont="1" applyFill="1" applyBorder="1" applyAlignment="1">
      <alignment horizontal="right"/>
    </xf>
    <xf numFmtId="3" fontId="11" fillId="0" borderId="111" xfId="4099" applyNumberFormat="1" applyFont="1" applyFill="1" applyBorder="1" applyAlignment="1">
      <alignment horizontal="left" vertical="center" wrapText="1"/>
    </xf>
    <xf numFmtId="3" fontId="11" fillId="0" borderId="0" xfId="4099" applyNumberFormat="1" applyFont="1" applyFill="1" applyBorder="1" applyAlignment="1">
      <alignment horizontal="center"/>
    </xf>
    <xf numFmtId="9" fontId="11" fillId="0" borderId="112" xfId="4101" applyFont="1" applyFill="1" applyBorder="1" applyAlignment="1">
      <alignment horizontal="center"/>
    </xf>
    <xf numFmtId="9" fontId="11" fillId="0" borderId="113" xfId="4101" applyFont="1" applyFill="1" applyBorder="1" applyAlignment="1">
      <alignment horizontal="center"/>
    </xf>
    <xf numFmtId="41" fontId="11" fillId="90" borderId="0" xfId="4099" applyNumberFormat="1" applyFont="1" applyFill="1" applyBorder="1" applyAlignment="1">
      <alignment horizontal="right"/>
    </xf>
    <xf numFmtId="41" fontId="11" fillId="0" borderId="0" xfId="4099" applyNumberFormat="1" applyFont="1" applyFill="1" applyBorder="1" applyAlignment="1">
      <alignment horizontal="right"/>
    </xf>
    <xf numFmtId="0" fontId="11" fillId="0" borderId="0" xfId="4099" applyNumberFormat="1" applyFont="1" applyFill="1" applyBorder="1" applyAlignment="1">
      <alignment horizontal="right"/>
    </xf>
    <xf numFmtId="0" fontId="11" fillId="0" borderId="0" xfId="4099" applyNumberFormat="1" applyFont="1" applyFill="1" applyBorder="1"/>
    <xf numFmtId="9" fontId="11" fillId="0" borderId="105" xfId="4101" applyFont="1" applyFill="1" applyBorder="1" applyAlignment="1">
      <alignment horizontal="center"/>
    </xf>
    <xf numFmtId="9" fontId="11" fillId="0" borderId="0" xfId="4101" applyFont="1" applyFill="1" applyBorder="1" applyAlignment="1">
      <alignment horizontal="center"/>
    </xf>
    <xf numFmtId="3" fontId="11" fillId="0" borderId="0" xfId="4099" applyNumberFormat="1" applyFont="1" applyFill="1" applyBorder="1" applyAlignment="1">
      <alignment horizontal="left" vertical="center" wrapText="1"/>
    </xf>
    <xf numFmtId="4" fontId="11" fillId="0" borderId="0" xfId="4099" applyNumberFormat="1" applyFont="1" applyFill="1" applyBorder="1" applyAlignment="1">
      <alignment horizontal="center"/>
    </xf>
    <xf numFmtId="0" fontId="28" fillId="0" borderId="0" xfId="4099" applyFont="1" applyFill="1" applyBorder="1" applyAlignment="1">
      <alignment horizontal="left"/>
    </xf>
    <xf numFmtId="0" fontId="12" fillId="0" borderId="0" xfId="4100" applyNumberFormat="1" applyFont="1" applyFill="1" applyBorder="1" applyAlignment="1">
      <alignment horizontal="right"/>
    </xf>
    <xf numFmtId="0" fontId="12" fillId="0" borderId="0" xfId="4099" quotePrefix="1" applyFont="1" applyFill="1" applyBorder="1" applyAlignment="1">
      <alignment horizontal="right"/>
    </xf>
    <xf numFmtId="0" fontId="11" fillId="90" borderId="0" xfId="4099" applyFont="1" applyFill="1" applyBorder="1" applyAlignment="1">
      <alignment horizontal="right"/>
    </xf>
    <xf numFmtId="0" fontId="11" fillId="0" borderId="0" xfId="4099" applyFont="1" applyFill="1" applyBorder="1" applyAlignment="1">
      <alignment horizontal="right"/>
    </xf>
    <xf numFmtId="0" fontId="114" fillId="90" borderId="44" xfId="4099" applyFont="1" applyFill="1" applyBorder="1" applyAlignment="1">
      <alignment horizontal="center" wrapText="1"/>
    </xf>
    <xf numFmtId="0" fontId="114" fillId="90" borderId="26" xfId="4099" applyFont="1" applyFill="1" applyBorder="1" applyAlignment="1">
      <alignment horizontal="center" wrapText="1"/>
    </xf>
    <xf numFmtId="9" fontId="11" fillId="0" borderId="36" xfId="4101" applyFont="1" applyFill="1" applyBorder="1" applyAlignment="1">
      <alignment horizontal="center" vertical="center" wrapText="1"/>
    </xf>
    <xf numFmtId="0" fontId="12" fillId="90" borderId="0" xfId="4099" applyFont="1" applyFill="1" applyBorder="1" applyAlignment="1">
      <alignment horizontal="right"/>
    </xf>
    <xf numFmtId="0" fontId="12" fillId="0" borderId="0" xfId="4099" applyFont="1" applyFill="1" applyBorder="1" applyAlignment="1">
      <alignment horizontal="right"/>
    </xf>
    <xf numFmtId="170" fontId="11" fillId="0" borderId="0" xfId="4099" applyNumberFormat="1" applyFont="1" applyFill="1" applyBorder="1" applyAlignment="1">
      <alignment horizontal="center" vertical="center" wrapText="1"/>
    </xf>
    <xf numFmtId="0" fontId="114" fillId="90" borderId="26" xfId="4099" applyFont="1" applyFill="1" applyBorder="1" applyAlignment="1">
      <alignment horizontal="left"/>
    </xf>
    <xf numFmtId="0" fontId="114" fillId="90" borderId="26" xfId="3405" applyFont="1" applyFill="1" applyBorder="1" applyAlignment="1">
      <alignment horizontal="center" wrapText="1"/>
    </xf>
    <xf numFmtId="0" fontId="11" fillId="0" borderId="0" xfId="4099" applyFont="1" applyFill="1" applyBorder="1" applyAlignment="1">
      <alignment horizontal="left"/>
    </xf>
    <xf numFmtId="176" fontId="11" fillId="0" borderId="0" xfId="4099" applyNumberFormat="1" applyFont="1" applyFill="1" applyBorder="1" applyAlignment="1">
      <alignment horizontal="center"/>
    </xf>
    <xf numFmtId="3" fontId="11" fillId="0" borderId="0" xfId="4099" applyNumberFormat="1" applyFont="1" applyFill="1" applyBorder="1" applyAlignment="1">
      <alignment horizontal="center" vertical="center" wrapText="1"/>
    </xf>
    <xf numFmtId="176" fontId="11" fillId="0" borderId="0" xfId="4099" applyNumberFormat="1" applyFont="1" applyFill="1" applyBorder="1" applyAlignment="1">
      <alignment horizontal="center" vertical="center" wrapText="1"/>
    </xf>
    <xf numFmtId="0" fontId="11" fillId="0" borderId="61" xfId="4099" applyFont="1" applyFill="1" applyBorder="1" applyAlignment="1">
      <alignment horizontal="left"/>
    </xf>
    <xf numFmtId="176" fontId="11" fillId="0" borderId="61" xfId="4099" applyNumberFormat="1" applyFont="1" applyFill="1" applyBorder="1" applyAlignment="1">
      <alignment horizontal="center" vertical="center" wrapText="1"/>
    </xf>
    <xf numFmtId="3" fontId="11" fillId="0" borderId="61" xfId="4099" applyNumberFormat="1" applyFont="1" applyFill="1" applyBorder="1" applyAlignment="1">
      <alignment horizontal="center" vertical="center" wrapText="1"/>
    </xf>
    <xf numFmtId="3" fontId="11" fillId="0" borderId="61" xfId="4099" applyNumberFormat="1" applyFont="1" applyFill="1" applyBorder="1" applyAlignment="1">
      <alignment horizontal="center"/>
    </xf>
    <xf numFmtId="0" fontId="12" fillId="0" borderId="65" xfId="4099" applyFont="1" applyFill="1" applyBorder="1" applyAlignment="1">
      <alignment horizontal="left" indent="1"/>
    </xf>
    <xf numFmtId="3" fontId="12" fillId="0" borderId="65" xfId="4099" applyNumberFormat="1" applyFont="1" applyFill="1" applyBorder="1" applyAlignment="1">
      <alignment horizontal="center"/>
    </xf>
    <xf numFmtId="0" fontId="12" fillId="0" borderId="0" xfId="4099" applyFont="1" applyFill="1" applyBorder="1" applyAlignment="1">
      <alignment horizontal="left"/>
    </xf>
    <xf numFmtId="3" fontId="11" fillId="0" borderId="0" xfId="4099" applyNumberFormat="1" applyFont="1" applyFill="1" applyBorder="1"/>
    <xf numFmtId="0" fontId="12" fillId="0" borderId="0" xfId="4099" applyFont="1" applyFill="1" applyBorder="1" applyAlignment="1">
      <alignment horizontal="left" indent="1"/>
    </xf>
    <xf numFmtId="3" fontId="12" fillId="0" borderId="0" xfId="4099" applyNumberFormat="1" applyFont="1" applyFill="1" applyBorder="1" applyAlignment="1">
      <alignment horizontal="center"/>
    </xf>
    <xf numFmtId="0" fontId="12" fillId="0" borderId="0" xfId="4099" applyFont="1" applyFill="1" applyBorder="1" applyAlignment="1">
      <alignment horizontal="center"/>
    </xf>
    <xf numFmtId="0" fontId="28" fillId="0" borderId="0" xfId="4099" applyFont="1" applyFill="1" applyBorder="1"/>
    <xf numFmtId="3" fontId="12" fillId="0" borderId="0" xfId="4099" applyNumberFormat="1" applyFont="1" applyFill="1" applyBorder="1" applyAlignment="1"/>
    <xf numFmtId="0" fontId="28" fillId="0" borderId="0" xfId="772" applyFont="1" applyFill="1" applyBorder="1"/>
    <xf numFmtId="170" fontId="28" fillId="0" borderId="0" xfId="772" applyNumberFormat="1" applyFont="1" applyFill="1" applyBorder="1" applyAlignment="1">
      <alignment horizontal="left" vertical="center"/>
    </xf>
    <xf numFmtId="166" fontId="11" fillId="0" borderId="0" xfId="4101" applyNumberFormat="1" applyFont="1" applyFill="1" applyBorder="1"/>
    <xf numFmtId="166" fontId="11" fillId="0" borderId="0" xfId="4099" applyNumberFormat="1" applyFont="1" applyFill="1" applyBorder="1"/>
    <xf numFmtId="0" fontId="11" fillId="88" borderId="0" xfId="4099" applyFont="1" applyFill="1" applyBorder="1" applyAlignment="1">
      <alignment horizontal="center"/>
    </xf>
    <xf numFmtId="0" fontId="11" fillId="0" borderId="0" xfId="4099" applyFont="1" applyFill="1" applyBorder="1" applyAlignment="1"/>
    <xf numFmtId="0" fontId="138" fillId="0" borderId="0" xfId="4099"/>
    <xf numFmtId="0" fontId="114" fillId="90" borderId="26" xfId="4099" applyFont="1" applyFill="1" applyBorder="1" applyAlignment="1">
      <alignment horizontal="center" vertical="center" wrapText="1"/>
    </xf>
    <xf numFmtId="0" fontId="138" fillId="0" borderId="0" xfId="4099" applyAlignment="1">
      <alignment horizontal="left" wrapText="1"/>
    </xf>
    <xf numFmtId="0" fontId="79" fillId="0" borderId="0" xfId="4099" applyFont="1" applyFill="1" applyBorder="1" applyAlignment="1">
      <alignment vertical="center"/>
    </xf>
    <xf numFmtId="165" fontId="139" fillId="90" borderId="0" xfId="4102" applyNumberFormat="1" applyFont="1" applyFill="1" applyBorder="1" applyAlignment="1">
      <alignment horizontal="right"/>
    </xf>
    <xf numFmtId="165" fontId="139" fillId="0" borderId="0" xfId="4102" applyNumberFormat="1" applyFont="1" applyFill="1" applyBorder="1" applyAlignment="1">
      <alignment horizontal="right"/>
    </xf>
    <xf numFmtId="166" fontId="139" fillId="0" borderId="0" xfId="4101" applyNumberFormat="1" applyFont="1" applyFill="1" applyBorder="1" applyAlignment="1">
      <alignment horizontal="right"/>
    </xf>
    <xf numFmtId="166" fontId="139" fillId="0" borderId="0" xfId="4101" applyNumberFormat="1" applyFont="1" applyFill="1" applyBorder="1" applyAlignment="1">
      <alignment horizontal="center"/>
    </xf>
    <xf numFmtId="9" fontId="11" fillId="0" borderId="0" xfId="4101" applyFont="1" applyFill="1" applyBorder="1"/>
    <xf numFmtId="0" fontId="79" fillId="0" borderId="0" xfId="4099" applyFont="1" applyFill="1" applyBorder="1" applyAlignment="1">
      <alignment vertical="center" wrapText="1"/>
    </xf>
    <xf numFmtId="166" fontId="12" fillId="0" borderId="0" xfId="4101" applyNumberFormat="1" applyFont="1" applyFill="1" applyBorder="1" applyAlignment="1">
      <alignment horizontal="left"/>
    </xf>
    <xf numFmtId="0" fontId="79" fillId="0" borderId="107" xfId="4099" applyFont="1" applyFill="1" applyBorder="1" applyAlignment="1">
      <alignment vertical="center"/>
    </xf>
    <xf numFmtId="3" fontId="79" fillId="0" borderId="107" xfId="4099" applyNumberFormat="1" applyFont="1" applyFill="1" applyBorder="1" applyAlignment="1">
      <alignment vertical="center"/>
    </xf>
    <xf numFmtId="0" fontId="11" fillId="0" borderId="114" xfId="4099" applyFont="1" applyFill="1" applyBorder="1" applyAlignment="1">
      <alignment horizontal="left"/>
    </xf>
    <xf numFmtId="0" fontId="12" fillId="0" borderId="0" xfId="4099" applyFont="1" applyFill="1" applyBorder="1"/>
    <xf numFmtId="3" fontId="11" fillId="0" borderId="88" xfId="4099" applyNumberFormat="1" applyFont="1" applyFill="1" applyBorder="1" applyAlignment="1">
      <alignment horizontal="center"/>
    </xf>
    <xf numFmtId="0" fontId="138" fillId="0" borderId="0" xfId="4099" applyFill="1" applyBorder="1" applyAlignment="1">
      <alignment horizontal="right"/>
    </xf>
    <xf numFmtId="176" fontId="11" fillId="0" borderId="0" xfId="4099" applyNumberFormat="1" applyFont="1" applyFill="1" applyBorder="1"/>
    <xf numFmtId="0" fontId="114" fillId="77" borderId="96" xfId="4099" applyFont="1" applyFill="1" applyBorder="1" applyAlignment="1">
      <alignment vertical="center" wrapText="1"/>
    </xf>
    <xf numFmtId="0" fontId="114" fillId="77" borderId="96" xfId="3405" applyFont="1" applyFill="1" applyBorder="1" applyAlignment="1">
      <alignment vertical="center" wrapText="1"/>
    </xf>
    <xf numFmtId="0" fontId="11" fillId="0" borderId="0" xfId="4099" applyFont="1" applyFill="1"/>
    <xf numFmtId="3" fontId="11" fillId="0" borderId="0" xfId="4099" applyNumberFormat="1" applyFont="1" applyAlignment="1">
      <alignment horizontal="center" vertical="center"/>
    </xf>
    <xf numFmtId="0" fontId="79" fillId="0" borderId="0" xfId="4099" applyFont="1" applyBorder="1" applyAlignment="1">
      <alignment vertical="center"/>
    </xf>
    <xf numFmtId="0" fontId="11" fillId="0" borderId="98" xfId="4099" applyFont="1" applyFill="1" applyBorder="1"/>
    <xf numFmtId="3" fontId="11" fillId="0" borderId="98" xfId="4099" applyNumberFormat="1" applyFont="1" applyBorder="1" applyAlignment="1">
      <alignment horizontal="center" vertical="center"/>
    </xf>
    <xf numFmtId="0" fontId="28" fillId="0" borderId="0" xfId="4099" applyFont="1"/>
    <xf numFmtId="0" fontId="114" fillId="77" borderId="115" xfId="4099" applyFont="1" applyFill="1" applyBorder="1" applyAlignment="1">
      <alignment vertical="center" wrapText="1"/>
    </xf>
    <xf numFmtId="0" fontId="114" fillId="77" borderId="115" xfId="4099" applyFont="1" applyFill="1" applyBorder="1" applyAlignment="1">
      <alignment horizontal="center" vertical="center" wrapText="1"/>
    </xf>
    <xf numFmtId="17" fontId="138" fillId="0" borderId="0" xfId="4099" quotePrefix="1" applyNumberFormat="1" applyFont="1" applyFill="1" applyBorder="1" applyAlignment="1">
      <alignment horizontal="left"/>
    </xf>
    <xf numFmtId="176" fontId="79" fillId="0" borderId="0" xfId="4099" applyNumberFormat="1" applyFont="1" applyBorder="1" applyAlignment="1">
      <alignment vertical="center"/>
    </xf>
    <xf numFmtId="176" fontId="138" fillId="0" borderId="0" xfId="4099" applyNumberFormat="1" applyFont="1" applyFill="1" applyBorder="1" applyAlignment="1">
      <alignment horizontal="center"/>
    </xf>
    <xf numFmtId="0" fontId="138" fillId="0" borderId="0" xfId="4099" applyFont="1" applyFill="1" applyBorder="1" applyAlignment="1">
      <alignment horizontal="center"/>
    </xf>
    <xf numFmtId="17" fontId="79" fillId="0" borderId="0" xfId="4099" quotePrefix="1" applyNumberFormat="1" applyFont="1" applyBorder="1" applyAlignment="1">
      <alignment vertical="center"/>
    </xf>
    <xf numFmtId="17" fontId="79" fillId="0" borderId="98" xfId="4099" quotePrefix="1" applyNumberFormat="1" applyFont="1" applyBorder="1" applyAlignment="1">
      <alignment vertical="center"/>
    </xf>
    <xf numFmtId="176" fontId="79" fillId="0" borderId="98" xfId="4099" applyNumberFormat="1" applyFont="1" applyBorder="1" applyAlignment="1">
      <alignment vertical="center"/>
    </xf>
    <xf numFmtId="176" fontId="138" fillId="0" borderId="98" xfId="4099" applyNumberFormat="1" applyFont="1" applyFill="1" applyBorder="1" applyAlignment="1">
      <alignment horizontal="center"/>
    </xf>
    <xf numFmtId="0" fontId="138" fillId="0" borderId="98" xfId="4099" applyFont="1" applyFill="1" applyBorder="1" applyAlignment="1">
      <alignment horizontal="center"/>
    </xf>
    <xf numFmtId="0" fontId="15" fillId="0" borderId="0" xfId="4099" applyFont="1" applyFill="1" applyBorder="1" applyAlignment="1">
      <alignment horizontal="left" indent="1"/>
    </xf>
    <xf numFmtId="0" fontId="139" fillId="0" borderId="0" xfId="4099" applyFont="1" applyFill="1" applyBorder="1" applyAlignment="1">
      <alignment horizontal="right"/>
    </xf>
    <xf numFmtId="0" fontId="139" fillId="0" borderId="0" xfId="4099" applyFont="1" applyFill="1" applyBorder="1" applyAlignment="1">
      <alignment horizontal="center"/>
    </xf>
    <xf numFmtId="0" fontId="79" fillId="0" borderId="116" xfId="4099" applyFont="1" applyFill="1" applyBorder="1" applyAlignment="1">
      <alignment vertical="center"/>
    </xf>
    <xf numFmtId="0" fontId="79" fillId="0" borderId="116" xfId="4099" applyFont="1" applyBorder="1" applyAlignment="1">
      <alignment horizontal="center" vertical="center"/>
    </xf>
    <xf numFmtId="176" fontId="79" fillId="0" borderId="116" xfId="4099" applyNumberFormat="1" applyFont="1" applyBorder="1" applyAlignment="1">
      <alignment horizontal="center" vertical="center"/>
    </xf>
    <xf numFmtId="0" fontId="79" fillId="0" borderId="0" xfId="4099" applyFont="1" applyBorder="1" applyAlignment="1">
      <alignment horizontal="center" vertical="center"/>
    </xf>
    <xf numFmtId="176" fontId="79" fillId="0" borderId="0" xfId="4099" applyNumberFormat="1" applyFont="1" applyBorder="1" applyAlignment="1">
      <alignment horizontal="center" vertical="center"/>
    </xf>
    <xf numFmtId="0" fontId="114" fillId="90" borderId="0" xfId="4099" applyFont="1" applyFill="1" applyBorder="1" applyAlignment="1">
      <alignment horizontal="center" vertical="center" wrapText="1"/>
    </xf>
    <xf numFmtId="0" fontId="114" fillId="90" borderId="115" xfId="4099" applyFont="1" applyFill="1" applyBorder="1" applyAlignment="1">
      <alignment horizontal="center" vertical="center" wrapText="1"/>
    </xf>
    <xf numFmtId="0" fontId="115" fillId="91" borderId="117" xfId="4099" applyFont="1" applyFill="1" applyBorder="1" applyAlignment="1">
      <alignment vertical="center"/>
    </xf>
    <xf numFmtId="0" fontId="79" fillId="0" borderId="118" xfId="4099" applyFont="1" applyFill="1" applyBorder="1" applyAlignment="1">
      <alignment vertical="center" wrapText="1"/>
    </xf>
    <xf numFmtId="164" fontId="140" fillId="0" borderId="118" xfId="4100" applyNumberFormat="1" applyFont="1" applyFill="1" applyBorder="1" applyAlignment="1">
      <alignment horizontal="right" vertical="center" wrapText="1"/>
    </xf>
    <xf numFmtId="164" fontId="140" fillId="0" borderId="118" xfId="4100" applyNumberFormat="1" applyFont="1" applyFill="1" applyBorder="1" applyAlignment="1">
      <alignment horizontal="right" vertical="center"/>
    </xf>
    <xf numFmtId="0" fontId="140" fillId="0" borderId="118" xfId="4099" applyFont="1" applyFill="1" applyBorder="1" applyAlignment="1">
      <alignment horizontal="center" vertical="center" wrapText="1"/>
    </xf>
    <xf numFmtId="0" fontId="140" fillId="0" borderId="118" xfId="4099" applyFont="1" applyFill="1" applyBorder="1" applyAlignment="1">
      <alignment horizontal="right" vertical="center" wrapText="1"/>
    </xf>
    <xf numFmtId="0" fontId="140" fillId="0" borderId="118" xfId="4099" applyFont="1" applyFill="1" applyBorder="1" applyAlignment="1">
      <alignment horizontal="right" vertical="center"/>
    </xf>
    <xf numFmtId="3" fontId="140" fillId="0" borderId="118" xfId="4099" applyNumberFormat="1" applyFont="1" applyFill="1" applyBorder="1" applyAlignment="1">
      <alignment horizontal="right" vertical="center" wrapText="1"/>
    </xf>
    <xf numFmtId="10" fontId="140" fillId="0" borderId="118" xfId="4099" applyNumberFormat="1" applyFont="1" applyFill="1" applyBorder="1" applyAlignment="1">
      <alignment horizontal="right" vertical="center" wrapText="1"/>
    </xf>
    <xf numFmtId="1" fontId="140" fillId="0" borderId="118" xfId="4099" applyNumberFormat="1" applyFont="1" applyFill="1" applyBorder="1" applyAlignment="1">
      <alignment horizontal="right" vertical="center" wrapText="1"/>
    </xf>
    <xf numFmtId="0" fontId="79" fillId="88" borderId="118" xfId="4099" applyFont="1" applyFill="1" applyBorder="1" applyAlignment="1">
      <alignment vertical="center" wrapText="1"/>
    </xf>
    <xf numFmtId="3" fontId="140" fillId="88" borderId="118" xfId="4099" applyNumberFormat="1" applyFont="1" applyFill="1" applyBorder="1" applyAlignment="1">
      <alignment horizontal="right" vertical="center" wrapText="1"/>
    </xf>
    <xf numFmtId="3" fontId="140" fillId="88" borderId="118" xfId="4100" applyNumberFormat="1" applyFont="1" applyFill="1" applyBorder="1" applyAlignment="1">
      <alignment horizontal="right" vertical="center" wrapText="1"/>
    </xf>
    <xf numFmtId="0" fontId="115" fillId="91" borderId="66" xfId="4099" applyFont="1" applyFill="1" applyBorder="1" applyAlignment="1">
      <alignment vertical="center" wrapText="1"/>
    </xf>
    <xf numFmtId="0" fontId="115" fillId="91" borderId="66" xfId="4099" applyFont="1" applyFill="1" applyBorder="1" applyAlignment="1">
      <alignment vertical="center"/>
    </xf>
    <xf numFmtId="164" fontId="140" fillId="88" borderId="118" xfId="4100" applyNumberFormat="1" applyFont="1" applyFill="1" applyBorder="1" applyAlignment="1">
      <alignment horizontal="right" vertical="center" wrapText="1"/>
    </xf>
    <xf numFmtId="0" fontId="79" fillId="88" borderId="29" xfId="4099" applyFont="1" applyFill="1" applyBorder="1" applyAlignment="1">
      <alignment vertical="center" wrapText="1"/>
    </xf>
    <xf numFmtId="164" fontId="11" fillId="90" borderId="0" xfId="4099" applyNumberFormat="1" applyFont="1" applyFill="1" applyBorder="1" applyAlignment="1">
      <alignment horizontal="right"/>
    </xf>
    <xf numFmtId="164" fontId="11" fillId="0" borderId="0" xfId="4099" applyNumberFormat="1" applyFont="1" applyFill="1" applyBorder="1" applyAlignment="1">
      <alignment horizontal="right"/>
    </xf>
    <xf numFmtId="9" fontId="11" fillId="0" borderId="0" xfId="4101" applyFont="1" applyFill="1" applyBorder="1" applyAlignment="1">
      <alignment horizontal="right"/>
    </xf>
    <xf numFmtId="2" fontId="140" fillId="0" borderId="118" xfId="4099" applyNumberFormat="1" applyFont="1" applyFill="1" applyBorder="1" applyAlignment="1">
      <alignment horizontal="right" vertical="center" wrapText="1"/>
    </xf>
    <xf numFmtId="164" fontId="140" fillId="0" borderId="118" xfId="1" applyNumberFormat="1" applyFont="1" applyFill="1" applyBorder="1" applyAlignment="1">
      <alignment horizontal="right" vertical="center" wrapText="1"/>
    </xf>
    <xf numFmtId="164" fontId="14" fillId="90" borderId="0" xfId="4100" applyNumberFormat="1" applyFont="1" applyFill="1" applyBorder="1" applyAlignment="1">
      <alignment horizontal="right"/>
    </xf>
    <xf numFmtId="164" fontId="14" fillId="0" borderId="0" xfId="4100" applyNumberFormat="1" applyFont="1" applyFill="1" applyBorder="1" applyAlignment="1">
      <alignment horizontal="right"/>
    </xf>
    <xf numFmtId="165" fontId="11" fillId="90" borderId="0" xfId="4102" applyNumberFormat="1" applyFont="1" applyFill="1" applyBorder="1" applyAlignment="1">
      <alignment horizontal="right"/>
    </xf>
    <xf numFmtId="165" fontId="11" fillId="0" borderId="0" xfId="4102" applyNumberFormat="1" applyFont="1" applyFill="1" applyBorder="1" applyAlignment="1">
      <alignment horizontal="right"/>
    </xf>
    <xf numFmtId="0" fontId="114" fillId="90" borderId="115" xfId="4099" applyFont="1" applyFill="1" applyBorder="1" applyAlignment="1">
      <alignment vertical="center" wrapText="1"/>
    </xf>
    <xf numFmtId="164" fontId="11" fillId="90" borderId="0" xfId="4100" applyNumberFormat="1" applyFont="1" applyFill="1" applyBorder="1" applyAlignment="1">
      <alignment horizontal="right"/>
    </xf>
    <xf numFmtId="164" fontId="11" fillId="0" borderId="0" xfId="4100" applyNumberFormat="1" applyFont="1" applyFill="1" applyBorder="1" applyAlignment="1">
      <alignment horizontal="right"/>
    </xf>
    <xf numFmtId="3" fontId="138" fillId="0" borderId="0" xfId="4099" applyNumberFormat="1" applyAlignment="1">
      <alignment horizontal="center"/>
    </xf>
    <xf numFmtId="0" fontId="79" fillId="0" borderId="107" xfId="4099" applyFont="1" applyFill="1" applyBorder="1" applyAlignment="1">
      <alignment vertical="center" wrapText="1"/>
    </xf>
    <xf numFmtId="0" fontId="115" fillId="91" borderId="118" xfId="4099" applyFont="1" applyFill="1" applyBorder="1" applyAlignment="1">
      <alignment vertical="center"/>
    </xf>
    <xf numFmtId="3" fontId="115" fillId="91" borderId="118" xfId="4099" applyNumberFormat="1" applyFont="1" applyFill="1" applyBorder="1" applyAlignment="1">
      <alignment vertical="center"/>
    </xf>
    <xf numFmtId="4" fontId="11" fillId="0" borderId="0" xfId="4099" applyNumberFormat="1" applyFont="1" applyFill="1" applyBorder="1"/>
    <xf numFmtId="3" fontId="11" fillId="0" borderId="0" xfId="4100" applyNumberFormat="1" applyFont="1" applyFill="1" applyBorder="1" applyAlignment="1">
      <alignment horizontal="right"/>
    </xf>
    <xf numFmtId="166" fontId="11" fillId="0" borderId="0" xfId="7" applyNumberFormat="1" applyFont="1" applyFill="1" applyBorder="1"/>
    <xf numFmtId="166" fontId="79" fillId="0" borderId="107" xfId="7" applyNumberFormat="1" applyFont="1" applyFill="1" applyBorder="1" applyAlignment="1">
      <alignment vertical="center" wrapText="1"/>
    </xf>
    <xf numFmtId="3" fontId="115" fillId="91" borderId="118" xfId="4099" applyNumberFormat="1" applyFont="1" applyFill="1" applyBorder="1" applyAlignment="1">
      <alignment vertical="center" wrapText="1"/>
    </xf>
    <xf numFmtId="3" fontId="79" fillId="0" borderId="0" xfId="4099" applyNumberFormat="1" applyFont="1" applyFill="1" applyBorder="1" applyAlignment="1">
      <alignment vertical="center"/>
    </xf>
    <xf numFmtId="0" fontId="79" fillId="0" borderId="98" xfId="4099" applyFont="1" applyFill="1" applyBorder="1" applyAlignment="1">
      <alignment vertical="center" wrapText="1"/>
    </xf>
    <xf numFmtId="3" fontId="79" fillId="0" borderId="98" xfId="4099" applyNumberFormat="1" applyFont="1" applyFill="1" applyBorder="1" applyAlignment="1">
      <alignment vertical="center"/>
    </xf>
    <xf numFmtId="165" fontId="12" fillId="90" borderId="0" xfId="4102" applyNumberFormat="1" applyFont="1" applyFill="1" applyBorder="1" applyAlignment="1">
      <alignment horizontal="right"/>
    </xf>
    <xf numFmtId="165" fontId="12" fillId="0" borderId="0" xfId="4102" applyNumberFormat="1" applyFont="1" applyFill="1" applyBorder="1" applyAlignment="1">
      <alignment horizontal="right"/>
    </xf>
    <xf numFmtId="9" fontId="12" fillId="0" borderId="0" xfId="4101" applyFont="1" applyFill="1" applyBorder="1" applyAlignment="1">
      <alignment horizontal="right"/>
    </xf>
    <xf numFmtId="0" fontId="15" fillId="0" borderId="0" xfId="4099" applyFont="1" applyFill="1" applyBorder="1" applyAlignment="1"/>
    <xf numFmtId="176" fontId="79" fillId="0" borderId="0" xfId="4099" applyNumberFormat="1" applyFont="1" applyFill="1" applyBorder="1" applyAlignment="1">
      <alignment horizontal="right" vertical="center"/>
    </xf>
    <xf numFmtId="176" fontId="11" fillId="0" borderId="0" xfId="4099" applyNumberFormat="1" applyFont="1" applyFill="1" applyBorder="1" applyAlignment="1">
      <alignment horizontal="right" vertical="center"/>
    </xf>
    <xf numFmtId="166" fontId="79" fillId="0" borderId="0" xfId="7" applyNumberFormat="1" applyFont="1" applyFill="1" applyBorder="1" applyAlignment="1">
      <alignment horizontal="right" vertical="center"/>
    </xf>
    <xf numFmtId="0" fontId="11" fillId="0" borderId="98" xfId="4099" applyFont="1" applyFill="1" applyBorder="1" applyAlignment="1">
      <alignment vertical="center" wrapText="1"/>
    </xf>
    <xf numFmtId="3" fontId="11" fillId="0" borderId="98" xfId="4101" applyNumberFormat="1" applyFont="1" applyFill="1" applyBorder="1" applyAlignment="1">
      <alignment horizontal="right" vertical="center"/>
    </xf>
    <xf numFmtId="10" fontId="79" fillId="0" borderId="0" xfId="4101" applyNumberFormat="1" applyFont="1" applyFill="1" applyBorder="1" applyAlignment="1">
      <alignment horizontal="right" vertical="center"/>
    </xf>
    <xf numFmtId="0" fontId="11" fillId="0" borderId="0" xfId="4099" applyFont="1" applyFill="1" applyBorder="1" applyAlignment="1">
      <alignment horizontal="center"/>
    </xf>
    <xf numFmtId="0" fontId="12" fillId="90" borderId="115" xfId="4099" applyFont="1" applyFill="1" applyBorder="1" applyAlignment="1">
      <alignment vertical="center" wrapText="1"/>
    </xf>
    <xf numFmtId="0" fontId="12" fillId="91" borderId="66" xfId="4099" applyFont="1" applyFill="1" applyBorder="1" applyAlignment="1">
      <alignment vertical="center"/>
    </xf>
    <xf numFmtId="0" fontId="12" fillId="91" borderId="66" xfId="4099" applyFont="1" applyFill="1" applyBorder="1" applyAlignment="1">
      <alignment horizontal="center" vertical="center"/>
    </xf>
    <xf numFmtId="0" fontId="11" fillId="0" borderId="0" xfId="4099" applyFont="1" applyFill="1" applyBorder="1" applyAlignment="1">
      <alignment horizontal="left" wrapText="1"/>
    </xf>
    <xf numFmtId="0" fontId="11" fillId="0" borderId="61" xfId="4099" applyFont="1" applyFill="1" applyBorder="1" applyAlignment="1">
      <alignment horizontal="left" wrapText="1"/>
    </xf>
    <xf numFmtId="176" fontId="11" fillId="0" borderId="61" xfId="4099" applyNumberFormat="1" applyFont="1" applyFill="1" applyBorder="1" applyAlignment="1">
      <alignment horizontal="center"/>
    </xf>
    <xf numFmtId="0" fontId="114" fillId="77" borderId="26" xfId="4099" applyFont="1" applyFill="1" applyBorder="1" applyAlignment="1">
      <alignment horizontal="left"/>
    </xf>
    <xf numFmtId="0" fontId="114" fillId="77" borderId="26" xfId="4099" applyFont="1" applyFill="1" applyBorder="1" applyAlignment="1">
      <alignment horizontal="center" wrapText="1"/>
    </xf>
    <xf numFmtId="0" fontId="11" fillId="0" borderId="0" xfId="4099" applyFont="1" applyFill="1" applyBorder="1" applyAlignment="1">
      <alignment horizontal="right" vertical="top"/>
    </xf>
    <xf numFmtId="0" fontId="138" fillId="0" borderId="0" xfId="4099" applyFont="1" applyFill="1" applyBorder="1" applyAlignment="1">
      <alignment horizontal="left"/>
    </xf>
    <xf numFmtId="166" fontId="138" fillId="0" borderId="0" xfId="7" applyNumberFormat="1" applyFont="1" applyBorder="1" applyAlignment="1">
      <alignment horizontal="center"/>
    </xf>
    <xf numFmtId="166" fontId="11" fillId="0" borderId="0" xfId="7" applyNumberFormat="1" applyFont="1" applyBorder="1" applyAlignment="1">
      <alignment horizontal="center" vertical="center" wrapText="1"/>
    </xf>
    <xf numFmtId="166" fontId="11" fillId="0" borderId="0" xfId="7" applyNumberFormat="1" applyFont="1" applyBorder="1" applyAlignment="1">
      <alignment horizontal="center" wrapText="1"/>
    </xf>
    <xf numFmtId="166" fontId="11" fillId="0" borderId="0" xfId="7" applyNumberFormat="1" applyFont="1" applyFill="1" applyBorder="1" applyAlignment="1">
      <alignment horizontal="center"/>
    </xf>
    <xf numFmtId="0" fontId="138" fillId="0" borderId="65" xfId="4099" applyFont="1" applyFill="1" applyBorder="1" applyAlignment="1">
      <alignment horizontal="left"/>
    </xf>
    <xf numFmtId="176" fontId="11" fillId="0" borderId="65" xfId="4099" applyNumberFormat="1" applyFont="1" applyBorder="1" applyAlignment="1">
      <alignment horizontal="center" vertical="center" wrapText="1"/>
    </xf>
    <xf numFmtId="166" fontId="11" fillId="0" borderId="65" xfId="7" applyNumberFormat="1" applyFont="1" applyBorder="1" applyAlignment="1">
      <alignment horizontal="center" vertical="center" wrapText="1"/>
    </xf>
    <xf numFmtId="166" fontId="11" fillId="0" borderId="65" xfId="7" applyNumberFormat="1" applyFont="1" applyFill="1" applyBorder="1" applyAlignment="1">
      <alignment horizontal="center"/>
    </xf>
    <xf numFmtId="0" fontId="28" fillId="0" borderId="0" xfId="4099" applyFont="1" applyFill="1" applyBorder="1" applyAlignment="1"/>
    <xf numFmtId="0" fontId="114" fillId="90" borderId="26" xfId="4099" applyFont="1" applyFill="1" applyBorder="1" applyAlignment="1">
      <alignment vertical="center" wrapText="1"/>
    </xf>
    <xf numFmtId="0" fontId="114" fillId="90" borderId="26" xfId="4099" applyFont="1" applyFill="1" applyBorder="1" applyAlignment="1">
      <alignment horizontal="left" vertical="center" wrapText="1"/>
    </xf>
    <xf numFmtId="0" fontId="24" fillId="0" borderId="0" xfId="4099" applyFont="1" applyFill="1" applyBorder="1" applyAlignment="1">
      <alignment horizontal="left"/>
    </xf>
    <xf numFmtId="9" fontId="11" fillId="0" borderId="0" xfId="4099" applyNumberFormat="1" applyFont="1" applyFill="1" applyBorder="1" applyAlignment="1">
      <alignment horizontal="center"/>
    </xf>
    <xf numFmtId="0" fontId="11" fillId="0" borderId="61" xfId="4099" applyFont="1" applyFill="1" applyBorder="1"/>
    <xf numFmtId="0" fontId="11" fillId="0" borderId="61" xfId="4099" applyFont="1" applyFill="1" applyBorder="1" applyAlignment="1">
      <alignment horizontal="center"/>
    </xf>
    <xf numFmtId="9" fontId="11" fillId="0" borderId="61" xfId="4099" applyNumberFormat="1" applyFont="1" applyFill="1" applyBorder="1" applyAlignment="1">
      <alignment horizontal="center"/>
    </xf>
    <xf numFmtId="9" fontId="12" fillId="0" borderId="65" xfId="7" applyFont="1" applyFill="1" applyBorder="1" applyAlignment="1">
      <alignment horizontal="center"/>
    </xf>
    <xf numFmtId="0" fontId="11" fillId="92" borderId="0" xfId="4099" applyFont="1" applyFill="1" applyBorder="1" applyAlignment="1">
      <alignment horizontal="right"/>
    </xf>
    <xf numFmtId="0" fontId="11" fillId="92" borderId="0" xfId="4099" applyFont="1" applyFill="1" applyBorder="1"/>
    <xf numFmtId="0" fontId="11" fillId="93" borderId="0" xfId="4099" applyFont="1" applyFill="1" applyBorder="1"/>
    <xf numFmtId="9" fontId="12" fillId="0" borderId="0" xfId="4099" applyNumberFormat="1" applyFont="1" applyFill="1" applyBorder="1" applyAlignment="1">
      <alignment horizontal="center"/>
    </xf>
    <xf numFmtId="0" fontId="124" fillId="0" borderId="0" xfId="4099" applyFont="1" applyFill="1" applyBorder="1" applyAlignment="1">
      <alignment vertical="center"/>
    </xf>
    <xf numFmtId="0" fontId="12" fillId="0" borderId="102" xfId="4099" applyFont="1" applyFill="1" applyBorder="1" applyAlignment="1">
      <alignment horizontal="left" indent="1"/>
    </xf>
    <xf numFmtId="3" fontId="12" fillId="0" borderId="102" xfId="4099" applyNumberFormat="1" applyFont="1" applyFill="1" applyBorder="1" applyAlignment="1">
      <alignment horizontal="center"/>
    </xf>
    <xf numFmtId="9" fontId="12" fillId="0" borderId="102" xfId="4099" applyNumberFormat="1" applyFont="1" applyFill="1" applyBorder="1" applyAlignment="1">
      <alignment horizontal="center"/>
    </xf>
    <xf numFmtId="0" fontId="15" fillId="0" borderId="0" xfId="4099" applyFont="1" applyFill="1" applyBorder="1"/>
    <xf numFmtId="0" fontId="11" fillId="0" borderId="0" xfId="4099" applyFont="1" applyFill="1" applyBorder="1" applyAlignment="1">
      <alignment vertical="center" wrapText="1"/>
    </xf>
    <xf numFmtId="0" fontId="11" fillId="0" borderId="0" xfId="4099" applyFont="1" applyFill="1" applyBorder="1" applyAlignment="1">
      <alignment horizontal="center" vertical="center"/>
    </xf>
    <xf numFmtId="9" fontId="11" fillId="0" borderId="0" xfId="4099" applyNumberFormat="1" applyFont="1" applyFill="1" applyBorder="1" applyAlignment="1">
      <alignment horizontal="center" vertical="center"/>
    </xf>
    <xf numFmtId="0" fontId="11" fillId="0" borderId="0" xfId="4099" applyFont="1" applyFill="1" applyBorder="1" applyAlignment="1">
      <alignment vertical="center"/>
    </xf>
    <xf numFmtId="0" fontId="11" fillId="0" borderId="0" xfId="4099" applyFont="1" applyFill="1" applyBorder="1" applyAlignment="1">
      <alignment horizontal="left" vertical="center" wrapText="1"/>
    </xf>
    <xf numFmtId="0" fontId="11" fillId="0" borderId="98" xfId="4099" applyFont="1" applyFill="1" applyBorder="1" applyAlignment="1">
      <alignment vertical="center"/>
    </xf>
    <xf numFmtId="0" fontId="11" fillId="0" borderId="98" xfId="4099" applyFont="1" applyFill="1" applyBorder="1" applyAlignment="1">
      <alignment horizontal="center" vertical="center"/>
    </xf>
    <xf numFmtId="9" fontId="11" fillId="0" borderId="98" xfId="4099" applyNumberFormat="1" applyFont="1" applyFill="1" applyBorder="1" applyAlignment="1">
      <alignment horizontal="center" vertical="center"/>
    </xf>
    <xf numFmtId="0" fontId="138" fillId="4" borderId="0" xfId="4099" applyFill="1"/>
    <xf numFmtId="0" fontId="11" fillId="93" borderId="0" xfId="4099" applyFont="1" applyFill="1" applyBorder="1" applyAlignment="1">
      <alignment horizontal="right"/>
    </xf>
    <xf numFmtId="0" fontId="11" fillId="93" borderId="0" xfId="4099" applyFont="1" applyFill="1" applyBorder="1" applyAlignment="1">
      <alignment horizontal="left"/>
    </xf>
    <xf numFmtId="9" fontId="11" fillId="0" borderId="61" xfId="4101" applyNumberFormat="1" applyFont="1" applyFill="1" applyBorder="1" applyAlignment="1">
      <alignment horizontal="center"/>
    </xf>
    <xf numFmtId="9" fontId="11" fillId="0" borderId="0" xfId="4101" applyNumberFormat="1" applyFont="1" applyFill="1" applyBorder="1" applyAlignment="1">
      <alignment horizontal="center"/>
    </xf>
    <xf numFmtId="0" fontId="11" fillId="0" borderId="0" xfId="4099" applyFont="1" applyFill="1" applyBorder="1" applyAlignment="1">
      <alignment horizontal="left" indent="2"/>
    </xf>
    <xf numFmtId="0" fontId="11" fillId="0" borderId="0" xfId="4099" applyFont="1" applyFill="1" applyBorder="1" applyAlignment="1">
      <alignment horizontal="left" vertical="center" indent="2"/>
    </xf>
    <xf numFmtId="0" fontId="11" fillId="0" borderId="98" xfId="4099" applyFont="1" applyFill="1" applyBorder="1" applyAlignment="1">
      <alignment horizontal="left" indent="2"/>
    </xf>
    <xf numFmtId="0" fontId="11" fillId="0" borderId="98" xfId="4099" applyFont="1" applyFill="1" applyBorder="1" applyAlignment="1">
      <alignment horizontal="center"/>
    </xf>
    <xf numFmtId="9" fontId="11" fillId="0" borderId="98" xfId="4101" applyNumberFormat="1" applyFont="1" applyFill="1" applyBorder="1" applyAlignment="1">
      <alignment horizontal="center"/>
    </xf>
    <xf numFmtId="0" fontId="11" fillId="90" borderId="0" xfId="4099" applyFont="1" applyFill="1" applyBorder="1"/>
    <xf numFmtId="0" fontId="11" fillId="0" borderId="98" xfId="4099" applyFont="1" applyFill="1" applyBorder="1" applyAlignment="1">
      <alignment horizontal="left"/>
    </xf>
    <xf numFmtId="0" fontId="11" fillId="0" borderId="0" xfId="4099" applyFont="1" applyFill="1" applyBorder="1" applyAlignment="1">
      <alignment wrapText="1"/>
    </xf>
    <xf numFmtId="0" fontId="11" fillId="0" borderId="98" xfId="4099" applyFont="1" applyFill="1" applyBorder="1" applyAlignment="1">
      <alignment horizontal="left" wrapText="1"/>
    </xf>
    <xf numFmtId="9" fontId="11" fillId="0" borderId="98" xfId="4101" applyFont="1" applyFill="1" applyBorder="1" applyAlignment="1">
      <alignment horizontal="center"/>
    </xf>
    <xf numFmtId="0" fontId="28" fillId="93" borderId="0" xfId="4099" applyFont="1" applyFill="1" applyBorder="1" applyAlignment="1">
      <alignment horizontal="left"/>
    </xf>
    <xf numFmtId="0" fontId="17" fillId="0" borderId="0" xfId="4099" applyFont="1" applyFill="1" applyBorder="1" applyAlignment="1">
      <alignment horizontal="left" vertical="center" indent="8"/>
    </xf>
    <xf numFmtId="0" fontId="11" fillId="92" borderId="0" xfId="4099" applyFont="1" applyFill="1" applyBorder="1" applyAlignment="1">
      <alignment horizontal="left"/>
    </xf>
    <xf numFmtId="0" fontId="79" fillId="0" borderId="0" xfId="4099" applyFont="1" applyFill="1" applyBorder="1" applyAlignment="1">
      <alignment horizontal="center" vertical="center"/>
    </xf>
    <xf numFmtId="0" fontId="79" fillId="0" borderId="98" xfId="4099" applyFont="1" applyFill="1" applyBorder="1" applyAlignment="1">
      <alignment vertical="center"/>
    </xf>
    <xf numFmtId="0" fontId="11" fillId="94" borderId="0" xfId="4099" applyFont="1" applyFill="1" applyBorder="1" applyAlignment="1">
      <alignment horizontal="right"/>
    </xf>
    <xf numFmtId="0" fontId="11" fillId="94" borderId="0" xfId="4099" applyFont="1" applyFill="1" applyBorder="1"/>
    <xf numFmtId="0" fontId="115" fillId="83" borderId="119" xfId="0" applyFont="1" applyFill="1" applyBorder="1" applyAlignment="1">
      <alignment vertical="center"/>
    </xf>
    <xf numFmtId="0" fontId="115" fillId="83" borderId="119" xfId="0" applyFont="1" applyFill="1" applyBorder="1" applyAlignment="1">
      <alignment horizontal="center" vertical="center"/>
    </xf>
    <xf numFmtId="0" fontId="11" fillId="0" borderId="0" xfId="0" applyFont="1" applyBorder="1" applyAlignment="1">
      <alignment wrapText="1"/>
    </xf>
    <xf numFmtId="9" fontId="0" fillId="0" borderId="0" xfId="7" applyFont="1" applyBorder="1" applyAlignment="1">
      <alignment horizontal="center"/>
    </xf>
    <xf numFmtId="0" fontId="28" fillId="0" borderId="0" xfId="3405" applyFont="1" applyFill="1" applyBorder="1"/>
    <xf numFmtId="0" fontId="15" fillId="0" borderId="0" xfId="0" applyFont="1" applyFill="1"/>
    <xf numFmtId="0" fontId="0" fillId="0" borderId="0" xfId="0" applyAlignment="1">
      <alignment vertical="center"/>
    </xf>
    <xf numFmtId="0" fontId="12" fillId="0" borderId="0" xfId="0" applyFont="1" applyAlignment="1">
      <alignment horizontal="left"/>
    </xf>
    <xf numFmtId="0" fontId="12" fillId="0" borderId="0" xfId="0" applyFont="1" applyAlignment="1">
      <alignment horizontal="center"/>
    </xf>
    <xf numFmtId="0" fontId="22" fillId="0" borderId="0" xfId="0" applyFont="1" applyAlignment="1">
      <alignment vertical="center"/>
    </xf>
    <xf numFmtId="0" fontId="114" fillId="77" borderId="44" xfId="0" applyFont="1" applyFill="1" applyBorder="1" applyAlignment="1">
      <alignment horizontal="center" wrapText="1"/>
    </xf>
    <xf numFmtId="0" fontId="114" fillId="77" borderId="26" xfId="0" applyFont="1" applyFill="1" applyBorder="1" applyAlignment="1">
      <alignment horizontal="center" wrapText="1"/>
    </xf>
    <xf numFmtId="0" fontId="111" fillId="78" borderId="24" xfId="1" applyNumberFormat="1" applyFont="1" applyFill="1" applyBorder="1" applyAlignment="1">
      <alignment horizontal="center" wrapText="1"/>
    </xf>
    <xf numFmtId="0" fontId="0" fillId="0" borderId="0" xfId="0"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1" fillId="0" borderId="0" xfId="0" applyFont="1" applyAlignment="1">
      <alignment vertical="center" wrapText="1"/>
    </xf>
    <xf numFmtId="0" fontId="0" fillId="76" borderId="0" xfId="0" applyFill="1" applyAlignment="1">
      <alignment horizontal="center"/>
    </xf>
    <xf numFmtId="0" fontId="111" fillId="78" borderId="0" xfId="1" applyNumberFormat="1" applyFont="1" applyFill="1" applyAlignment="1">
      <alignment horizontal="center" wrapText="1"/>
    </xf>
    <xf numFmtId="0" fontId="11" fillId="0" borderId="61" xfId="0" applyFont="1" applyBorder="1" applyAlignment="1">
      <alignment vertical="center" wrapText="1"/>
    </xf>
    <xf numFmtId="165" fontId="117" fillId="0" borderId="0" xfId="2" applyNumberFormat="1" applyFont="1" applyAlignment="1">
      <alignment horizontal="left"/>
    </xf>
    <xf numFmtId="0" fontId="0" fillId="0" borderId="0" xfId="0" applyAlignment="1">
      <alignment vertical="center"/>
    </xf>
    <xf numFmtId="41" fontId="11" fillId="0" borderId="61" xfId="1" applyNumberFormat="1" applyBorder="1" applyAlignment="1">
      <alignment vertical="center"/>
    </xf>
    <xf numFmtId="179" fontId="11" fillId="0" borderId="61" xfId="1" applyNumberFormat="1" applyBorder="1" applyAlignment="1">
      <alignment vertical="center"/>
    </xf>
    <xf numFmtId="179" fontId="11" fillId="0" borderId="61" xfId="1" applyNumberFormat="1" applyFill="1" applyBorder="1" applyAlignment="1">
      <alignment vertical="center"/>
    </xf>
    <xf numFmtId="182" fontId="11" fillId="0" borderId="61" xfId="1" applyNumberFormat="1" applyBorder="1" applyAlignment="1">
      <alignment horizontal="center" vertical="center"/>
    </xf>
    <xf numFmtId="182" fontId="11" fillId="0" borderId="61" xfId="1" applyNumberFormat="1" applyFill="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41" fontId="11" fillId="0" borderId="0" xfId="0" applyNumberFormat="1" applyFont="1" applyBorder="1" applyAlignment="1">
      <alignment vertical="center"/>
    </xf>
    <xf numFmtId="179" fontId="11" fillId="0" borderId="0" xfId="2" applyNumberFormat="1" applyBorder="1" applyAlignment="1">
      <alignment vertical="center"/>
    </xf>
    <xf numFmtId="179" fontId="11" fillId="0" borderId="0" xfId="2" applyNumberFormat="1" applyFill="1" applyBorder="1" applyAlignment="1">
      <alignment vertical="center"/>
    </xf>
    <xf numFmtId="9" fontId="11" fillId="0" borderId="0" xfId="1" applyNumberFormat="1" applyBorder="1" applyAlignment="1">
      <alignment horizontal="center" vertical="center"/>
    </xf>
    <xf numFmtId="182" fontId="11" fillId="0" borderId="0" xfId="2" applyNumberFormat="1" applyBorder="1" applyAlignment="1">
      <alignment horizontal="center" vertical="center"/>
    </xf>
    <xf numFmtId="182" fontId="11" fillId="0" borderId="0" xfId="2" applyNumberFormat="1" applyFill="1" applyBorder="1" applyAlignment="1">
      <alignment horizontal="center" vertical="center"/>
    </xf>
    <xf numFmtId="179" fontId="0" fillId="0" borderId="0" xfId="0" applyNumberFormat="1" applyBorder="1" applyAlignment="1">
      <alignment horizontal="right"/>
    </xf>
    <xf numFmtId="179" fontId="0" fillId="0" borderId="0" xfId="0" applyNumberFormat="1" applyFill="1" applyBorder="1" applyAlignment="1">
      <alignment horizontal="right"/>
    </xf>
    <xf numFmtId="182" fontId="0" fillId="0" borderId="0" xfId="0" applyNumberFormat="1" applyBorder="1" applyAlignment="1">
      <alignment horizontal="right"/>
    </xf>
    <xf numFmtId="182" fontId="0" fillId="0" borderId="0" xfId="0" applyNumberFormat="1" applyFill="1" applyBorder="1" applyAlignment="1">
      <alignment horizontal="right"/>
    </xf>
    <xf numFmtId="0" fontId="0" fillId="78" borderId="0" xfId="0" applyFill="1" applyBorder="1" applyAlignment="1">
      <alignment horizontal="right"/>
    </xf>
    <xf numFmtId="0" fontId="0" fillId="0" borderId="0" xfId="0" applyBorder="1"/>
    <xf numFmtId="0" fontId="120" fillId="0" borderId="0" xfId="0" applyFont="1" applyBorder="1"/>
    <xf numFmtId="0" fontId="120" fillId="0" borderId="0" xfId="0" applyFont="1" applyBorder="1" applyAlignment="1">
      <alignment horizontal="right"/>
    </xf>
    <xf numFmtId="2" fontId="12" fillId="82" borderId="45" xfId="0" applyNumberFormat="1" applyFont="1" applyFill="1" applyBorder="1" applyAlignment="1">
      <alignment horizontal="left" wrapText="1"/>
    </xf>
    <xf numFmtId="2" fontId="12" fillId="0" borderId="45" xfId="0" applyNumberFormat="1" applyFont="1" applyBorder="1" applyAlignment="1">
      <alignment horizontal="left" wrapText="1"/>
    </xf>
    <xf numFmtId="0" fontId="12" fillId="0" borderId="0" xfId="0" applyFont="1" applyAlignment="1">
      <alignment horizontal="left"/>
    </xf>
    <xf numFmtId="3" fontId="11" fillId="0" borderId="25" xfId="0" applyNumberFormat="1" applyFont="1" applyBorder="1" applyAlignment="1">
      <alignment horizontal="center" vertical="center" wrapText="1"/>
    </xf>
    <xf numFmtId="0" fontId="22" fillId="0" borderId="0" xfId="0" applyFont="1" applyAlignment="1">
      <alignment vertical="center"/>
    </xf>
    <xf numFmtId="0" fontId="114" fillId="77" borderId="44" xfId="0" applyFont="1" applyFill="1" applyBorder="1" applyAlignment="1">
      <alignment horizontal="center" wrapText="1"/>
    </xf>
    <xf numFmtId="0" fontId="114" fillId="77" borderId="26" xfId="0" applyFont="1" applyFill="1" applyBorder="1" applyAlignment="1">
      <alignment horizontal="center" wrapText="1"/>
    </xf>
    <xf numFmtId="0" fontId="111" fillId="78" borderId="24" xfId="0" applyFont="1" applyFill="1" applyBorder="1" applyAlignment="1">
      <alignment horizontal="center" wrapText="1"/>
    </xf>
    <xf numFmtId="0" fontId="11" fillId="0" borderId="0" xfId="0" applyFont="1" applyAlignment="1">
      <alignment horizontal="left" vertical="center" wrapText="1"/>
    </xf>
    <xf numFmtId="0" fontId="12" fillId="0" borderId="0" xfId="0" applyFont="1" applyAlignment="1">
      <alignment vertical="center"/>
    </xf>
    <xf numFmtId="0" fontId="0" fillId="0" borderId="0" xfId="0" applyAlignment="1">
      <alignment vertical="center" wrapText="1"/>
    </xf>
    <xf numFmtId="3" fontId="11" fillId="0" borderId="25" xfId="0" applyNumberFormat="1" applyFont="1" applyBorder="1" applyAlignment="1">
      <alignment horizontal="center" vertical="center" wrapText="1"/>
    </xf>
    <xf numFmtId="43" fontId="141" fillId="0" borderId="120" xfId="1" applyFont="1" applyBorder="1" applyAlignment="1">
      <alignment horizontal="right" vertical="top" wrapText="1" readingOrder="1"/>
    </xf>
    <xf numFmtId="4" fontId="0" fillId="0" borderId="0" xfId="0" applyNumberFormat="1" applyAlignment="1">
      <alignment horizontal="right" vertical="center"/>
    </xf>
    <xf numFmtId="0" fontId="0" fillId="0" borderId="120" xfId="0" applyBorder="1"/>
    <xf numFmtId="2" fontId="11" fillId="0" borderId="0" xfId="1" applyNumberFormat="1" applyAlignment="1">
      <alignment horizontal="right" vertical="center"/>
    </xf>
    <xf numFmtId="43" fontId="141" fillId="0" borderId="0" xfId="1" applyFont="1" applyAlignment="1">
      <alignment horizontal="right" vertical="top" wrapText="1" readingOrder="1"/>
    </xf>
    <xf numFmtId="43" fontId="0" fillId="0" borderId="0" xfId="1" applyFont="1" applyAlignment="1">
      <alignment horizontal="right" vertical="center"/>
    </xf>
    <xf numFmtId="2" fontId="11" fillId="0" borderId="0" xfId="0" applyNumberFormat="1" applyFont="1" applyAlignment="1">
      <alignment horizontal="right" vertical="center"/>
    </xf>
    <xf numFmtId="184" fontId="141" fillId="0" borderId="0" xfId="0" applyNumberFormat="1" applyFont="1" applyAlignment="1">
      <alignment horizontal="right" vertical="top" wrapText="1" readingOrder="1"/>
    </xf>
    <xf numFmtId="2" fontId="11" fillId="0" borderId="0" xfId="2" applyNumberFormat="1" applyAlignment="1">
      <alignment horizontal="right" vertical="center"/>
    </xf>
    <xf numFmtId="43" fontId="0" fillId="0" borderId="0" xfId="1" applyFont="1"/>
    <xf numFmtId="4" fontId="0" fillId="0" borderId="0" xfId="0" applyNumberFormat="1" applyAlignment="1">
      <alignment horizontal="right"/>
    </xf>
    <xf numFmtId="43" fontId="79" fillId="0" borderId="121" xfId="1" applyFont="1" applyBorder="1" applyAlignment="1">
      <alignment horizontal="right" vertical="top" wrapText="1" readingOrder="1"/>
    </xf>
    <xf numFmtId="4" fontId="0" fillId="0" borderId="122" xfId="0" applyNumberFormat="1" applyBorder="1" applyAlignment="1">
      <alignment horizontal="right"/>
    </xf>
    <xf numFmtId="9" fontId="11" fillId="0" borderId="61" xfId="7" applyBorder="1" applyAlignment="1">
      <alignment horizontal="right" vertical="center"/>
    </xf>
    <xf numFmtId="2" fontId="11" fillId="0" borderId="61" xfId="0" applyNumberFormat="1" applyFont="1" applyBorder="1" applyAlignment="1">
      <alignment horizontal="right" vertical="center"/>
    </xf>
    <xf numFmtId="0" fontId="11" fillId="0" borderId="61" xfId="0" applyFont="1" applyBorder="1" applyAlignment="1">
      <alignment vertical="center"/>
    </xf>
    <xf numFmtId="0" fontId="11" fillId="0" borderId="62" xfId="0" applyFont="1" applyBorder="1"/>
    <xf numFmtId="43" fontId="0" fillId="0" borderId="61" xfId="0" applyNumberFormat="1" applyBorder="1" applyAlignment="1">
      <alignment horizontal="center"/>
    </xf>
    <xf numFmtId="9" fontId="12" fillId="0" borderId="0" xfId="7" applyFont="1"/>
    <xf numFmtId="9" fontId="11" fillId="0" borderId="0" xfId="7" applyFont="1" applyAlignment="1">
      <alignment horizontal="right"/>
    </xf>
    <xf numFmtId="9" fontId="11" fillId="0" borderId="50" xfId="7" applyFont="1" applyBorder="1" applyAlignment="1">
      <alignment horizontal="center" vertical="center"/>
    </xf>
    <xf numFmtId="0" fontId="0" fillId="0" borderId="0" xfId="0" applyAlignment="1">
      <alignment horizontal="left" vertical="center" wrapText="1"/>
    </xf>
    <xf numFmtId="41" fontId="62" fillId="0" borderId="0" xfId="1" applyNumberFormat="1" applyFont="1" applyFill="1" applyAlignment="1">
      <alignment horizontal="center" vertical="center"/>
    </xf>
    <xf numFmtId="9" fontId="62" fillId="0" borderId="0" xfId="7" applyFont="1" applyFill="1" applyAlignment="1">
      <alignment horizontal="center" vertical="center"/>
    </xf>
    <xf numFmtId="164" fontId="62" fillId="0" borderId="0" xfId="1" applyNumberFormat="1" applyFont="1" applyFill="1" applyAlignment="1">
      <alignment horizontal="center" vertical="center"/>
    </xf>
    <xf numFmtId="3" fontId="11" fillId="0" borderId="25" xfId="0" applyNumberFormat="1" applyFont="1" applyBorder="1" applyAlignment="1">
      <alignment horizontal="center" vertical="center" wrapText="1"/>
    </xf>
    <xf numFmtId="0" fontId="114" fillId="77" borderId="0" xfId="0" applyFont="1" applyFill="1" applyAlignment="1">
      <alignment horizontal="center" vertical="center" wrapText="1"/>
    </xf>
    <xf numFmtId="0" fontId="28" fillId="0" borderId="0" xfId="0" applyFont="1" applyAlignment="1">
      <alignment vertical="center"/>
    </xf>
    <xf numFmtId="0" fontId="79" fillId="0" borderId="25" xfId="0" applyFont="1" applyBorder="1" applyAlignment="1">
      <alignment horizontal="left" vertical="center"/>
    </xf>
    <xf numFmtId="0" fontId="114" fillId="77" borderId="26" xfId="0" applyFont="1" applyFill="1" applyBorder="1" applyAlignment="1">
      <alignment horizontal="center" wrapText="1"/>
    </xf>
    <xf numFmtId="0" fontId="114" fillId="77" borderId="26" xfId="0" applyFont="1" applyFill="1" applyBorder="1" applyAlignment="1">
      <alignment horizontal="center" vertical="center" wrapText="1"/>
    </xf>
    <xf numFmtId="0" fontId="0" fillId="0" borderId="0" xfId="0" applyAlignment="1">
      <alignment vertical="center" wrapText="1"/>
    </xf>
    <xf numFmtId="165" fontId="0" fillId="0" borderId="0" xfId="0" applyNumberFormat="1" applyAlignment="1">
      <alignment horizontal="right"/>
    </xf>
    <xf numFmtId="3" fontId="12" fillId="0" borderId="88" xfId="7" applyNumberFormat="1" applyFont="1" applyBorder="1" applyAlignment="1">
      <alignment horizontal="left"/>
    </xf>
    <xf numFmtId="3" fontId="0" fillId="0" borderId="88" xfId="7" applyNumberFormat="1" applyFont="1" applyBorder="1" applyAlignment="1">
      <alignment horizontal="center"/>
    </xf>
    <xf numFmtId="3" fontId="11" fillId="0" borderId="88" xfId="7" applyNumberFormat="1" applyBorder="1" applyAlignment="1">
      <alignment horizontal="center"/>
    </xf>
    <xf numFmtId="3" fontId="0" fillId="0" borderId="88" xfId="1" applyNumberFormat="1" applyFont="1" applyBorder="1" applyAlignment="1">
      <alignment horizontal="center"/>
    </xf>
    <xf numFmtId="3" fontId="0" fillId="0" borderId="0" xfId="1" applyNumberFormat="1" applyFont="1" applyAlignment="1">
      <alignment horizontal="center"/>
    </xf>
    <xf numFmtId="0" fontId="12" fillId="0" borderId="88" xfId="0" applyFont="1" applyBorder="1"/>
    <xf numFmtId="0" fontId="0" fillId="0" borderId="88" xfId="0" applyBorder="1" applyAlignment="1">
      <alignment horizontal="center"/>
    </xf>
    <xf numFmtId="2" fontId="0" fillId="0" borderId="88" xfId="0" applyNumberFormat="1" applyBorder="1" applyAlignment="1">
      <alignment horizontal="center"/>
    </xf>
    <xf numFmtId="4" fontId="11" fillId="0" borderId="88" xfId="7" applyNumberFormat="1" applyBorder="1" applyAlignment="1">
      <alignment horizontal="center"/>
    </xf>
    <xf numFmtId="165" fontId="79" fillId="0" borderId="25" xfId="2" applyNumberFormat="1" applyFont="1" applyFill="1" applyBorder="1" applyAlignment="1">
      <alignment horizontal="center" vertical="center"/>
    </xf>
    <xf numFmtId="3" fontId="0" fillId="0" borderId="0" xfId="0" applyNumberFormat="1" applyFill="1" applyAlignment="1">
      <alignment horizontal="center"/>
    </xf>
    <xf numFmtId="9" fontId="0" fillId="0" borderId="51" xfId="7" applyFont="1" applyFill="1" applyBorder="1" applyAlignment="1">
      <alignment horizontal="center"/>
    </xf>
    <xf numFmtId="9" fontId="0" fillId="0" borderId="49" xfId="7" applyFont="1" applyFill="1" applyBorder="1" applyAlignment="1">
      <alignment horizontal="center"/>
    </xf>
    <xf numFmtId="9" fontId="0" fillId="0" borderId="50" xfId="7" applyFont="1" applyFill="1" applyBorder="1" applyAlignment="1">
      <alignment horizontal="center"/>
    </xf>
    <xf numFmtId="9" fontId="0" fillId="0" borderId="0" xfId="7" applyFont="1" applyFill="1" applyAlignment="1">
      <alignment horizontal="center"/>
    </xf>
    <xf numFmtId="0" fontId="11" fillId="0" borderId="43" xfId="0" applyFont="1" applyFill="1" applyBorder="1" applyAlignment="1">
      <alignment horizontal="center" vertical="center" wrapText="1"/>
    </xf>
    <xf numFmtId="0" fontId="11" fillId="0" borderId="36" xfId="0" applyFont="1" applyFill="1" applyBorder="1" applyAlignment="1">
      <alignment horizontal="center" vertical="center" wrapText="1"/>
    </xf>
    <xf numFmtId="9" fontId="11" fillId="0" borderId="36" xfId="7" applyFill="1" applyBorder="1" applyAlignment="1">
      <alignment horizontal="center" vertical="center" wrapText="1"/>
    </xf>
    <xf numFmtId="2" fontId="79" fillId="0" borderId="28" xfId="0" applyNumberFormat="1" applyFont="1" applyFill="1" applyBorder="1" applyAlignment="1">
      <alignment horizontal="center" vertical="center"/>
    </xf>
    <xf numFmtId="2" fontId="79" fillId="0" borderId="92" xfId="0" applyNumberFormat="1" applyFont="1" applyFill="1" applyBorder="1" applyAlignment="1">
      <alignment horizontal="center" vertical="center"/>
    </xf>
    <xf numFmtId="2" fontId="79" fillId="0" borderId="25" xfId="0" applyNumberFormat="1" applyFont="1" applyFill="1" applyBorder="1" applyAlignment="1">
      <alignment horizontal="center" vertical="center"/>
    </xf>
    <xf numFmtId="2" fontId="79" fillId="0" borderId="81" xfId="0" applyNumberFormat="1" applyFont="1" applyFill="1" applyBorder="1" applyAlignment="1">
      <alignment horizontal="center" vertical="center"/>
    </xf>
    <xf numFmtId="2" fontId="79" fillId="0" borderId="80" xfId="0" applyNumberFormat="1" applyFont="1" applyFill="1" applyBorder="1" applyAlignment="1">
      <alignment horizontal="center" vertical="center"/>
    </xf>
    <xf numFmtId="2" fontId="79" fillId="0" borderId="29" xfId="0" applyNumberFormat="1" applyFont="1" applyFill="1" applyBorder="1" applyAlignment="1">
      <alignment horizontal="center" vertical="center"/>
    </xf>
    <xf numFmtId="165" fontId="115" fillId="0" borderId="25" xfId="2" applyNumberFormat="1" applyFont="1" applyFill="1" applyBorder="1" applyAlignment="1">
      <alignment horizontal="center" vertical="center"/>
    </xf>
    <xf numFmtId="0" fontId="12" fillId="0" borderId="0" xfId="0" applyFont="1" applyAlignment="1">
      <alignment horizontal="center"/>
    </xf>
    <xf numFmtId="9" fontId="11" fillId="0" borderId="0" xfId="0" applyNumberFormat="1" applyFont="1" applyFill="1" applyAlignment="1">
      <alignment horizontal="right" vertical="center"/>
    </xf>
    <xf numFmtId="9" fontId="11" fillId="0" borderId="61" xfId="0" applyNumberFormat="1" applyFont="1" applyFill="1" applyBorder="1" applyAlignment="1">
      <alignment horizontal="right" vertical="center"/>
    </xf>
    <xf numFmtId="9" fontId="11" fillId="0" borderId="0" xfId="0" applyNumberFormat="1" applyFont="1" applyFill="1" applyBorder="1" applyAlignment="1">
      <alignment horizontal="right" vertical="center"/>
    </xf>
    <xf numFmtId="0" fontId="142" fillId="78" borderId="0" xfId="0" applyFont="1" applyFill="1"/>
    <xf numFmtId="0" fontId="142" fillId="78" borderId="0" xfId="1" applyNumberFormat="1" applyFont="1" applyFill="1" applyAlignment="1">
      <alignment horizontal="right"/>
    </xf>
    <xf numFmtId="41" fontId="143" fillId="78" borderId="0" xfId="7" applyNumberFormat="1" applyFont="1" applyFill="1" applyAlignment="1">
      <alignment horizontal="right"/>
    </xf>
    <xf numFmtId="41" fontId="143" fillId="78" borderId="0" xfId="0" applyNumberFormat="1" applyFont="1" applyFill="1" applyAlignment="1">
      <alignment horizontal="right"/>
    </xf>
    <xf numFmtId="0" fontId="143" fillId="78" borderId="0" xfId="0" applyFont="1" applyFill="1" applyAlignment="1">
      <alignment horizontal="right"/>
    </xf>
    <xf numFmtId="165" fontId="143" fillId="78" borderId="0" xfId="2" applyNumberFormat="1" applyFont="1" applyFill="1" applyAlignment="1">
      <alignment horizontal="right"/>
    </xf>
    <xf numFmtId="0" fontId="142" fillId="78" borderId="0" xfId="0" applyFont="1" applyFill="1" applyAlignment="1">
      <alignment horizontal="right"/>
    </xf>
    <xf numFmtId="164" fontId="143" fillId="78" borderId="0" xfId="1" applyNumberFormat="1" applyFont="1" applyFill="1" applyAlignment="1">
      <alignment horizontal="right"/>
    </xf>
    <xf numFmtId="164" fontId="143" fillId="78" borderId="0" xfId="0" applyNumberFormat="1" applyFont="1" applyFill="1" applyAlignment="1">
      <alignment horizontal="right"/>
    </xf>
    <xf numFmtId="0" fontId="143" fillId="78" borderId="0" xfId="0" applyFont="1" applyFill="1" applyAlignment="1">
      <alignment horizontal="right" vertical="center"/>
    </xf>
    <xf numFmtId="0" fontId="111" fillId="78" borderId="0" xfId="1" applyNumberFormat="1" applyFont="1" applyFill="1" applyAlignment="1">
      <alignment horizontal="right"/>
    </xf>
    <xf numFmtId="0" fontId="111" fillId="0" borderId="0" xfId="0" applyFont="1" applyAlignment="1">
      <alignment horizontal="right" wrapText="1"/>
    </xf>
    <xf numFmtId="41" fontId="120" fillId="78" borderId="0" xfId="7" applyNumberFormat="1" applyFont="1" applyFill="1" applyAlignment="1">
      <alignment horizontal="right"/>
    </xf>
    <xf numFmtId="9" fontId="120" fillId="0" borderId="37" xfId="7" applyFont="1" applyBorder="1" applyAlignment="1">
      <alignment horizontal="right"/>
    </xf>
    <xf numFmtId="166" fontId="120" fillId="0" borderId="0" xfId="0" applyNumberFormat="1" applyFont="1" applyAlignment="1">
      <alignment horizontal="right"/>
    </xf>
    <xf numFmtId="41" fontId="120" fillId="78" borderId="0" xfId="0" applyNumberFormat="1" applyFont="1" applyFill="1" applyAlignment="1">
      <alignment horizontal="right"/>
    </xf>
    <xf numFmtId="166" fontId="120" fillId="0" borderId="37" xfId="7" applyNumberFormat="1" applyFont="1" applyBorder="1" applyAlignment="1">
      <alignment horizontal="right"/>
    </xf>
    <xf numFmtId="0" fontId="120" fillId="78" borderId="0" xfId="0" applyFont="1" applyFill="1" applyAlignment="1">
      <alignment horizontal="right"/>
    </xf>
    <xf numFmtId="0" fontId="111" fillId="0" borderId="0" xfId="0" quotePrefix="1" applyFont="1" applyAlignment="1">
      <alignment horizontal="right"/>
    </xf>
    <xf numFmtId="10" fontId="120" fillId="0" borderId="37" xfId="7" applyNumberFormat="1" applyFont="1" applyBorder="1" applyAlignment="1">
      <alignment horizontal="right"/>
    </xf>
    <xf numFmtId="165" fontId="120" fillId="78" borderId="0" xfId="2" applyNumberFormat="1" applyFont="1" applyFill="1" applyAlignment="1">
      <alignment horizontal="right"/>
    </xf>
    <xf numFmtId="166" fontId="120" fillId="0" borderId="0" xfId="7" applyNumberFormat="1" applyFont="1" applyAlignment="1">
      <alignment horizontal="right"/>
    </xf>
    <xf numFmtId="3" fontId="120" fillId="0" borderId="0" xfId="0" applyNumberFormat="1" applyFont="1" applyAlignment="1">
      <alignment horizontal="right"/>
    </xf>
    <xf numFmtId="0" fontId="111" fillId="0" borderId="0" xfId="0" applyFont="1" applyAlignment="1">
      <alignment horizontal="right" vertical="center"/>
    </xf>
    <xf numFmtId="0" fontId="0" fillId="0" borderId="0" xfId="0" applyAlignment="1">
      <alignment vertical="center"/>
    </xf>
    <xf numFmtId="0" fontId="144" fillId="0" borderId="0" xfId="3" applyFont="1" applyAlignment="1" applyProtection="1"/>
    <xf numFmtId="0" fontId="12" fillId="0" borderId="0" xfId="4099" applyFont="1" applyFill="1" applyBorder="1" applyAlignment="1"/>
    <xf numFmtId="0" fontId="114" fillId="90" borderId="26" xfId="4099" applyFont="1" applyFill="1" applyBorder="1" applyAlignment="1">
      <alignment horizontal="center" wrapText="1"/>
    </xf>
    <xf numFmtId="0" fontId="0" fillId="0" borderId="0" xfId="0" applyAlignment="1">
      <alignment vertical="center"/>
    </xf>
    <xf numFmtId="0" fontId="12" fillId="0" borderId="0" xfId="0" applyFont="1" applyAlignment="1">
      <alignment vertical="center"/>
    </xf>
    <xf numFmtId="9" fontId="70" fillId="0" borderId="0" xfId="4099" applyNumberFormat="1" applyFont="1" applyFill="1"/>
    <xf numFmtId="9" fontId="70" fillId="0" borderId="98" xfId="4099" applyNumberFormat="1" applyFont="1" applyFill="1" applyBorder="1"/>
    <xf numFmtId="0" fontId="79" fillId="0" borderId="0" xfId="3405" applyFont="1" applyAlignment="1">
      <alignment vertical="center" wrapText="1"/>
    </xf>
    <xf numFmtId="0" fontId="0" fillId="4" borderId="126" xfId="0" applyFill="1" applyBorder="1" applyAlignment="1">
      <alignment horizontal="center"/>
    </xf>
    <xf numFmtId="10" fontId="0" fillId="4" borderId="126" xfId="7" applyNumberFormat="1" applyFont="1" applyFill="1" applyBorder="1" applyAlignment="1">
      <alignment horizontal="center"/>
    </xf>
    <xf numFmtId="0" fontId="12" fillId="0" borderId="0" xfId="0" applyFont="1" applyAlignment="1">
      <alignment horizontal="left"/>
    </xf>
    <xf numFmtId="0" fontId="12" fillId="0" borderId="0" xfId="0" applyFont="1" applyAlignment="1">
      <alignment horizontal="center"/>
    </xf>
    <xf numFmtId="0" fontId="18" fillId="3" borderId="0" xfId="6" applyFont="1" applyFill="1" applyAlignment="1">
      <alignment horizontal="center" vertical="center"/>
    </xf>
    <xf numFmtId="0" fontId="19" fillId="3" borderId="0" xfId="6" applyFont="1" applyFill="1" applyAlignment="1">
      <alignment horizontal="center" vertical="center"/>
    </xf>
    <xf numFmtId="43" fontId="20" fillId="3" borderId="0" xfId="1" applyFont="1" applyFill="1" applyAlignment="1">
      <alignment horizontal="center" wrapText="1"/>
    </xf>
    <xf numFmtId="43" fontId="20" fillId="3" borderId="0" xfId="1" applyFont="1" applyFill="1" applyAlignment="1">
      <alignment horizontal="center"/>
    </xf>
    <xf numFmtId="0" fontId="11" fillId="3" borderId="0" xfId="5" applyFont="1" applyFill="1" applyAlignment="1">
      <alignment horizontal="justify" vertical="center" wrapText="1"/>
    </xf>
    <xf numFmtId="0" fontId="12" fillId="4" borderId="0" xfId="0" applyFont="1" applyFill="1" applyAlignment="1">
      <alignment horizontal="center"/>
    </xf>
    <xf numFmtId="43" fontId="107" fillId="3" borderId="0" xfId="1" applyFont="1" applyFill="1" applyAlignment="1">
      <alignment horizontal="center" vertical="center" wrapText="1"/>
    </xf>
    <xf numFmtId="0" fontId="12" fillId="0" borderId="0" xfId="0" applyFont="1" applyAlignment="1"/>
    <xf numFmtId="0" fontId="114" fillId="77" borderId="0" xfId="0" applyFont="1" applyFill="1" applyAlignment="1">
      <alignment horizontal="center" vertical="center" wrapText="1"/>
    </xf>
    <xf numFmtId="0" fontId="114" fillId="77" borderId="1" xfId="0" applyFont="1" applyFill="1" applyBorder="1" applyAlignment="1">
      <alignment horizontal="center" vertical="center" wrapText="1"/>
    </xf>
    <xf numFmtId="0" fontId="114" fillId="77" borderId="44" xfId="0" applyFont="1" applyFill="1" applyBorder="1" applyAlignment="1">
      <alignment horizontal="center" wrapText="1"/>
    </xf>
    <xf numFmtId="0" fontId="114" fillId="77" borderId="26" xfId="0" applyFont="1" applyFill="1" applyBorder="1" applyAlignment="1">
      <alignment horizontal="center" wrapText="1"/>
    </xf>
    <xf numFmtId="0" fontId="114" fillId="77" borderId="34" xfId="0" applyFont="1" applyFill="1" applyBorder="1" applyAlignment="1">
      <alignment horizontal="center" vertical="center" wrapText="1"/>
    </xf>
    <xf numFmtId="0" fontId="114" fillId="77" borderId="35" xfId="0" applyFont="1" applyFill="1" applyBorder="1" applyAlignment="1">
      <alignment horizontal="center" vertical="center" wrapText="1"/>
    </xf>
    <xf numFmtId="2" fontId="79" fillId="0" borderId="36" xfId="0" applyNumberFormat="1" applyFont="1" applyBorder="1" applyAlignment="1">
      <alignment horizontal="center" vertical="center" wrapText="1"/>
    </xf>
    <xf numFmtId="2" fontId="79" fillId="0" borderId="0" xfId="0" applyNumberFormat="1" applyFont="1" applyAlignment="1">
      <alignment horizontal="center" vertical="center" wrapText="1"/>
    </xf>
    <xf numFmtId="2" fontId="79" fillId="0" borderId="25" xfId="0" applyNumberFormat="1" applyFont="1" applyBorder="1" applyAlignment="1">
      <alignment horizontal="center" vertical="center" wrapText="1"/>
    </xf>
    <xf numFmtId="2" fontId="79" fillId="0" borderId="30" xfId="0" applyNumberFormat="1" applyFont="1" applyBorder="1" applyAlignment="1">
      <alignment horizontal="center" vertical="center" wrapText="1"/>
    </xf>
    <xf numFmtId="0" fontId="79" fillId="0" borderId="0" xfId="0" applyFont="1" applyAlignment="1">
      <alignment horizontal="center" vertical="center"/>
    </xf>
    <xf numFmtId="0" fontId="79" fillId="0" borderId="98" xfId="0" applyFont="1" applyBorder="1" applyAlignment="1">
      <alignment horizontal="center" vertical="center"/>
    </xf>
    <xf numFmtId="3" fontId="12" fillId="0" borderId="94" xfId="0" applyNumberFormat="1" applyFont="1" applyBorder="1" applyAlignment="1">
      <alignment horizontal="center" vertical="center" wrapText="1"/>
    </xf>
    <xf numFmtId="3" fontId="12" fillId="0" borderId="0" xfId="0" applyNumberFormat="1" applyFont="1" applyAlignment="1">
      <alignment horizontal="center" vertical="center" wrapText="1"/>
    </xf>
    <xf numFmtId="2" fontId="79" fillId="0" borderId="0" xfId="0" applyNumberFormat="1" applyFont="1" applyAlignment="1">
      <alignment horizontal="left" vertical="center" wrapText="1"/>
    </xf>
    <xf numFmtId="2" fontId="79" fillId="0" borderId="25" xfId="0" applyNumberFormat="1" applyFont="1" applyBorder="1" applyAlignment="1">
      <alignment horizontal="left" vertical="center" wrapText="1"/>
    </xf>
    <xf numFmtId="4" fontId="11" fillId="0" borderId="79" xfId="0" applyNumberFormat="1" applyFont="1" applyBorder="1" applyAlignment="1">
      <alignment horizontal="center" vertical="center" wrapText="1"/>
    </xf>
    <xf numFmtId="4" fontId="11" fillId="0" borderId="30" xfId="0" applyNumberFormat="1" applyFont="1" applyBorder="1" applyAlignment="1">
      <alignment horizontal="center" vertical="center" wrapText="1"/>
    </xf>
    <xf numFmtId="4" fontId="11" fillId="0" borderId="0" xfId="0" applyNumberFormat="1" applyFont="1" applyAlignment="1">
      <alignment horizontal="center" vertical="center" wrapText="1"/>
    </xf>
    <xf numFmtId="4" fontId="11" fillId="0" borderId="68" xfId="0" applyNumberFormat="1" applyFont="1" applyBorder="1" applyAlignment="1">
      <alignment horizontal="center" vertical="center" wrapText="1"/>
    </xf>
    <xf numFmtId="3" fontId="11" fillId="0" borderId="30" xfId="0" applyNumberFormat="1" applyFont="1" applyBorder="1" applyAlignment="1">
      <alignment horizontal="center" vertical="center" wrapText="1"/>
    </xf>
    <xf numFmtId="3" fontId="11" fillId="0" borderId="25" xfId="0" applyNumberFormat="1" applyFont="1" applyBorder="1" applyAlignment="1">
      <alignment horizontal="center" vertical="center" wrapText="1"/>
    </xf>
    <xf numFmtId="4" fontId="11" fillId="0" borderId="79" xfId="0" applyNumberFormat="1" applyFont="1" applyBorder="1" applyAlignment="1">
      <alignment horizontal="center" vertical="center"/>
    </xf>
    <xf numFmtId="43" fontId="108" fillId="0" borderId="0" xfId="0" applyNumberFormat="1" applyFont="1" applyAlignment="1"/>
    <xf numFmtId="0" fontId="0" fillId="76" borderId="0" xfId="0" applyFill="1" applyAlignment="1"/>
    <xf numFmtId="0" fontId="0" fillId="0" borderId="0" xfId="0" applyAlignment="1"/>
    <xf numFmtId="0" fontId="24" fillId="0" borderId="0" xfId="0" applyFont="1" applyAlignment="1">
      <alignment vertical="center"/>
    </xf>
    <xf numFmtId="0" fontId="28" fillId="0" borderId="0" xfId="0" applyFont="1" applyAlignment="1">
      <alignment vertical="center"/>
    </xf>
    <xf numFmtId="0" fontId="22" fillId="80" borderId="0" xfId="0" applyFont="1" applyFill="1" applyAlignment="1">
      <alignment vertical="center"/>
    </xf>
    <xf numFmtId="0" fontId="22" fillId="0" borderId="0" xfId="0" applyFont="1" applyAlignment="1">
      <alignment vertical="center"/>
    </xf>
    <xf numFmtId="0" fontId="22" fillId="80" borderId="0" xfId="0" applyFont="1" applyFill="1" applyAlignment="1">
      <alignment horizontal="left" vertical="center"/>
    </xf>
    <xf numFmtId="3" fontId="11" fillId="0" borderId="79"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30" xfId="0" applyNumberFormat="1" applyFont="1" applyBorder="1" applyAlignment="1">
      <alignment horizontal="center" vertical="center" wrapText="1"/>
    </xf>
    <xf numFmtId="0" fontId="79" fillId="0" borderId="0" xfId="0" applyFont="1" applyAlignment="1">
      <alignment horizontal="left" vertical="center"/>
    </xf>
    <xf numFmtId="0" fontId="79" fillId="0" borderId="25" xfId="0" applyFont="1" applyBorder="1" applyAlignment="1">
      <alignment horizontal="left" vertical="center"/>
    </xf>
    <xf numFmtId="2" fontId="79" fillId="0" borderId="36" xfId="0" applyNumberFormat="1" applyFont="1" applyBorder="1" applyAlignment="1">
      <alignment horizontal="left" vertical="center" wrapText="1"/>
    </xf>
    <xf numFmtId="0" fontId="114" fillId="77" borderId="26" xfId="0" applyFont="1" applyFill="1" applyBorder="1" applyAlignment="1">
      <alignment horizontal="center" vertical="center" wrapText="1"/>
    </xf>
    <xf numFmtId="0" fontId="0" fillId="4" borderId="123" xfId="0" applyFill="1" applyBorder="1" applyAlignment="1">
      <alignment horizontal="center"/>
    </xf>
    <xf numFmtId="0" fontId="0" fillId="4" borderId="124" xfId="0" applyFill="1" applyBorder="1" applyAlignment="1">
      <alignment horizontal="center"/>
    </xf>
    <xf numFmtId="0" fontId="0" fillId="4" borderId="125" xfId="0" applyFill="1" applyBorder="1" applyAlignment="1">
      <alignment horizontal="center"/>
    </xf>
    <xf numFmtId="2" fontId="79" fillId="0" borderId="30" xfId="0" applyNumberFormat="1" applyFont="1" applyBorder="1" applyAlignment="1">
      <alignment horizontal="left" vertical="center" wrapText="1"/>
    </xf>
    <xf numFmtId="2" fontId="79" fillId="0" borderId="0" xfId="0" applyNumberFormat="1" applyFont="1" applyBorder="1" applyAlignment="1">
      <alignment horizontal="left" vertical="center" wrapText="1"/>
    </xf>
    <xf numFmtId="0" fontId="136" fillId="81" borderId="0" xfId="0" applyFont="1" applyFill="1" applyAlignment="1">
      <alignment horizontal="center" vertical="center" wrapText="1"/>
    </xf>
    <xf numFmtId="0" fontId="136" fillId="81" borderId="29" xfId="0" applyFont="1" applyFill="1" applyBorder="1" applyAlignment="1">
      <alignment horizontal="center" vertical="center" wrapText="1"/>
    </xf>
    <xf numFmtId="0" fontId="111" fillId="78" borderId="55" xfId="0" applyFont="1" applyFill="1" applyBorder="1" applyAlignment="1">
      <alignment horizontal="center" vertical="center" wrapText="1"/>
    </xf>
    <xf numFmtId="0" fontId="111" fillId="78" borderId="59" xfId="0" applyFont="1" applyFill="1" applyBorder="1" applyAlignment="1">
      <alignment horizontal="center" vertical="center" wrapText="1"/>
    </xf>
    <xf numFmtId="0" fontId="111" fillId="78" borderId="24" xfId="0" applyFont="1" applyFill="1" applyBorder="1" applyAlignment="1">
      <alignment horizontal="center" wrapText="1"/>
    </xf>
    <xf numFmtId="0" fontId="111" fillId="78" borderId="24" xfId="1" applyNumberFormat="1" applyFont="1" applyFill="1" applyBorder="1" applyAlignment="1">
      <alignment horizontal="center" wrapText="1"/>
    </xf>
    <xf numFmtId="43" fontId="108" fillId="0" borderId="0" xfId="0" applyNumberFormat="1" applyFont="1" applyAlignment="1">
      <alignment vertical="center"/>
    </xf>
    <xf numFmtId="0" fontId="0" fillId="0" borderId="0" xfId="0" applyAlignment="1">
      <alignment vertical="center"/>
    </xf>
    <xf numFmtId="0" fontId="0" fillId="76" borderId="0" xfId="0" applyFill="1" applyAlignment="1">
      <alignment vertical="center"/>
    </xf>
    <xf numFmtId="0" fontId="12" fillId="0" borderId="0" xfId="0" applyFont="1" applyAlignment="1">
      <alignment horizontal="left" vertical="center"/>
    </xf>
    <xf numFmtId="0" fontId="111" fillId="78" borderId="75" xfId="0" applyFont="1" applyFill="1" applyBorder="1" applyAlignment="1">
      <alignment horizontal="center" vertical="center" wrapText="1"/>
    </xf>
    <xf numFmtId="0" fontId="111" fillId="78" borderId="76" xfId="0" applyFont="1" applyFill="1" applyBorder="1" applyAlignment="1">
      <alignment horizontal="center" vertical="center" wrapText="1"/>
    </xf>
    <xf numFmtId="0" fontId="12" fillId="0" borderId="0" xfId="0" applyFont="1" applyAlignment="1">
      <alignment vertical="center"/>
    </xf>
    <xf numFmtId="0" fontId="111" fillId="78" borderId="0" xfId="0" applyFont="1" applyFill="1" applyAlignment="1">
      <alignment horizontal="center" vertical="center" wrapText="1"/>
    </xf>
    <xf numFmtId="0" fontId="111" fillId="78" borderId="60" xfId="0" applyFont="1" applyFill="1" applyBorder="1" applyAlignment="1">
      <alignment horizontal="center" vertical="center" wrapText="1"/>
    </xf>
    <xf numFmtId="0" fontId="0" fillId="76" borderId="0" xfId="0" applyFill="1" applyAlignment="1">
      <alignment horizontal="center" vertical="center"/>
    </xf>
    <xf numFmtId="0" fontId="111" fillId="78" borderId="0" xfId="1" applyNumberFormat="1" applyFont="1" applyFill="1" applyAlignment="1">
      <alignment horizontal="right" vertical="center" wrapText="1"/>
    </xf>
    <xf numFmtId="0" fontId="111" fillId="78" borderId="24" xfId="1" applyNumberFormat="1" applyFont="1" applyFill="1" applyBorder="1" applyAlignment="1">
      <alignment horizontal="right" vertical="center" wrapText="1"/>
    </xf>
    <xf numFmtId="0" fontId="111" fillId="78" borderId="0" xfId="1" applyNumberFormat="1" applyFont="1" applyFill="1" applyAlignment="1">
      <alignment horizontal="left" vertical="center" wrapText="1"/>
    </xf>
    <xf numFmtId="0" fontId="111" fillId="78" borderId="24" xfId="1" applyNumberFormat="1" applyFont="1" applyFill="1" applyBorder="1" applyAlignment="1">
      <alignment horizontal="left" vertical="center" wrapText="1"/>
    </xf>
    <xf numFmtId="0" fontId="111" fillId="78" borderId="0" xfId="1" applyNumberFormat="1" applyFont="1" applyFill="1" applyAlignment="1">
      <alignment horizontal="center" vertical="center" wrapText="1"/>
    </xf>
    <xf numFmtId="0" fontId="111" fillId="78" borderId="24" xfId="1" applyNumberFormat="1" applyFont="1" applyFill="1" applyBorder="1" applyAlignment="1">
      <alignment horizontal="center" vertical="center" wrapText="1"/>
    </xf>
    <xf numFmtId="0" fontId="0" fillId="0" borderId="49" xfId="0"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top" wrapText="1"/>
    </xf>
    <xf numFmtId="0" fontId="114" fillId="77" borderId="43" xfId="0" applyFont="1" applyFill="1" applyBorder="1" applyAlignment="1">
      <alignment horizontal="center" vertical="center" wrapText="1"/>
    </xf>
    <xf numFmtId="0" fontId="114" fillId="77" borderId="44" xfId="0" applyFont="1" applyFill="1" applyBorder="1" applyAlignment="1">
      <alignment horizontal="center" vertical="center" wrapText="1"/>
    </xf>
    <xf numFmtId="0" fontId="11" fillId="0" borderId="67" xfId="0" applyFont="1" applyBorder="1" applyAlignment="1">
      <alignment horizontal="center" vertical="center" wrapText="1"/>
    </xf>
    <xf numFmtId="0" fontId="11" fillId="0" borderId="36" xfId="0" applyFont="1" applyBorder="1" applyAlignment="1">
      <alignment horizontal="center" vertical="center" wrapText="1"/>
    </xf>
    <xf numFmtId="0" fontId="0" fillId="76" borderId="0" xfId="0" applyFill="1" applyAlignment="1">
      <alignment horizontal="center"/>
    </xf>
    <xf numFmtId="3" fontId="12" fillId="0" borderId="0" xfId="0" applyNumberFormat="1" applyFont="1" applyAlignment="1">
      <alignment horizontal="left" vertical="center"/>
    </xf>
    <xf numFmtId="0" fontId="22" fillId="80" borderId="0" xfId="0" applyFont="1" applyFill="1" applyAlignment="1">
      <alignment horizontal="center" vertical="center"/>
    </xf>
    <xf numFmtId="0" fontId="111" fillId="78" borderId="45" xfId="1" applyNumberFormat="1" applyFont="1" applyFill="1" applyBorder="1" applyAlignment="1">
      <alignment horizontal="center" wrapText="1"/>
    </xf>
    <xf numFmtId="0" fontId="111" fillId="78" borderId="48" xfId="1" applyNumberFormat="1" applyFont="1" applyFill="1" applyBorder="1" applyAlignment="1">
      <alignment horizontal="center" wrapText="1"/>
    </xf>
    <xf numFmtId="0" fontId="111" fillId="78" borderId="45" xfId="1" applyNumberFormat="1" applyFont="1" applyFill="1" applyBorder="1" applyAlignment="1">
      <alignment horizontal="center" vertical="center" wrapText="1"/>
    </xf>
    <xf numFmtId="0" fontId="111" fillId="78" borderId="46" xfId="1" applyNumberFormat="1" applyFont="1" applyFill="1" applyBorder="1" applyAlignment="1">
      <alignment horizontal="center" vertical="center" wrapText="1"/>
    </xf>
    <xf numFmtId="0" fontId="111" fillId="78" borderId="48" xfId="1" applyNumberFormat="1" applyFont="1" applyFill="1" applyBorder="1" applyAlignment="1">
      <alignment horizontal="center" vertical="center" wrapText="1"/>
    </xf>
    <xf numFmtId="0" fontId="111" fillId="78" borderId="64" xfId="1" applyNumberFormat="1" applyFont="1" applyFill="1" applyBorder="1" applyAlignment="1">
      <alignment horizontal="center" vertical="center" wrapText="1"/>
    </xf>
    <xf numFmtId="0" fontId="111" fillId="78" borderId="0" xfId="1" applyNumberFormat="1" applyFont="1" applyFill="1" applyAlignment="1">
      <alignment horizontal="right" wrapText="1"/>
    </xf>
    <xf numFmtId="0" fontId="111" fillId="78" borderId="24" xfId="1" applyNumberFormat="1" applyFont="1" applyFill="1" applyBorder="1" applyAlignment="1">
      <alignment horizontal="right" wrapText="1"/>
    </xf>
    <xf numFmtId="0" fontId="111" fillId="78" borderId="0" xfId="1" applyNumberFormat="1" applyFont="1" applyFill="1" applyAlignment="1">
      <alignment horizontal="center" wrapText="1"/>
    </xf>
    <xf numFmtId="0" fontId="111" fillId="78" borderId="0" xfId="1" applyNumberFormat="1" applyFont="1" applyFill="1" applyAlignment="1">
      <alignment horizontal="left" wrapText="1"/>
    </xf>
    <xf numFmtId="0" fontId="111" fillId="78" borderId="24" xfId="1" applyNumberFormat="1" applyFont="1" applyFill="1" applyBorder="1" applyAlignment="1">
      <alignment horizontal="left" wrapText="1"/>
    </xf>
    <xf numFmtId="0" fontId="11" fillId="0" borderId="49" xfId="0" applyFont="1" applyFill="1" applyBorder="1" applyAlignment="1">
      <alignment vertical="center" wrapText="1"/>
    </xf>
    <xf numFmtId="0" fontId="11" fillId="0" borderId="0" xfId="0" applyFont="1" applyFill="1" applyAlignment="1">
      <alignment vertical="center" wrapText="1"/>
    </xf>
    <xf numFmtId="0" fontId="11" fillId="0" borderId="61" xfId="0" applyFont="1" applyFill="1" applyBorder="1" applyAlignment="1">
      <alignment vertical="center" wrapText="1"/>
    </xf>
    <xf numFmtId="0" fontId="0" fillId="0" borderId="0" xfId="0" applyFill="1" applyBorder="1" applyAlignment="1">
      <alignment horizontal="left" vertical="center" wrapText="1"/>
    </xf>
    <xf numFmtId="0" fontId="0" fillId="0" borderId="61" xfId="0" applyFill="1" applyBorder="1" applyAlignment="1">
      <alignment horizontal="left" vertical="center" wrapText="1"/>
    </xf>
    <xf numFmtId="165" fontId="117" fillId="0" borderId="0" xfId="2" applyNumberFormat="1" applyFont="1" applyAlignment="1">
      <alignment horizontal="left"/>
    </xf>
    <xf numFmtId="0" fontId="12" fillId="0" borderId="43" xfId="0" applyFont="1" applyBorder="1" applyAlignment="1"/>
    <xf numFmtId="0" fontId="11" fillId="0" borderId="36" xfId="0" applyFont="1" applyBorder="1" applyAlignment="1">
      <alignment horizontal="center" wrapText="1"/>
    </xf>
    <xf numFmtId="0" fontId="111" fillId="78" borderId="0" xfId="0" applyFont="1" applyFill="1" applyAlignment="1">
      <alignment horizontal="center" wrapText="1"/>
    </xf>
    <xf numFmtId="0" fontId="15" fillId="0" borderId="0" xfId="0" applyFont="1" applyAlignment="1"/>
    <xf numFmtId="0" fontId="12" fillId="0" borderId="0" xfId="0" applyFont="1" applyFill="1" applyAlignment="1"/>
    <xf numFmtId="0" fontId="111" fillId="78" borderId="55" xfId="0" applyFont="1" applyFill="1" applyBorder="1" applyAlignment="1">
      <alignment horizontal="center" wrapText="1"/>
    </xf>
    <xf numFmtId="0" fontId="111" fillId="78" borderId="60" xfId="0" applyFont="1" applyFill="1" applyBorder="1" applyAlignment="1">
      <alignment horizontal="center" wrapText="1"/>
    </xf>
    <xf numFmtId="0" fontId="12" fillId="0" borderId="0" xfId="756" applyFont="1" applyFill="1" applyBorder="1" applyAlignment="1"/>
    <xf numFmtId="0" fontId="12" fillId="0" borderId="0" xfId="4099" applyFont="1" applyFill="1" applyBorder="1" applyAlignment="1"/>
    <xf numFmtId="0" fontId="12" fillId="90" borderId="115" xfId="4099" applyFont="1" applyFill="1" applyBorder="1" applyAlignment="1">
      <alignment horizontal="center" vertical="center" wrapText="1"/>
    </xf>
    <xf numFmtId="0" fontId="12" fillId="0" borderId="0" xfId="4099" applyFont="1" applyFill="1" applyBorder="1" applyAlignment="1">
      <alignment horizontal="left"/>
    </xf>
    <xf numFmtId="0" fontId="12" fillId="0" borderId="0" xfId="4099" applyFont="1" applyAlignment="1">
      <alignment horizontal="left"/>
    </xf>
    <xf numFmtId="0" fontId="12" fillId="0" borderId="0" xfId="4099" applyFont="1" applyFill="1" applyBorder="1" applyAlignment="1">
      <alignment horizontal="left" vertical="center"/>
    </xf>
    <xf numFmtId="0" fontId="12" fillId="0" borderId="0" xfId="4099" applyFont="1" applyAlignment="1"/>
    <xf numFmtId="0" fontId="12" fillId="0" borderId="0" xfId="4099" applyFont="1" applyFill="1" applyBorder="1"/>
    <xf numFmtId="0" fontId="12" fillId="0" borderId="0" xfId="4099" applyFont="1" applyAlignment="1">
      <alignment horizontal="left" vertical="center"/>
    </xf>
    <xf numFmtId="0" fontId="114" fillId="90" borderId="0" xfId="4099" applyFont="1" applyFill="1" applyBorder="1" applyAlignment="1">
      <alignment horizontal="center" vertical="center" wrapText="1"/>
    </xf>
    <xf numFmtId="0" fontId="114" fillId="90" borderId="115" xfId="4099" applyFont="1" applyFill="1" applyBorder="1" applyAlignment="1">
      <alignment horizontal="center" vertical="center" wrapText="1"/>
    </xf>
    <xf numFmtId="0" fontId="11" fillId="0" borderId="36" xfId="4099" applyFont="1" applyFill="1" applyBorder="1" applyAlignment="1">
      <alignment horizontal="center" wrapText="1"/>
    </xf>
    <xf numFmtId="170" fontId="12" fillId="0" borderId="0" xfId="4099" applyNumberFormat="1" applyFont="1" applyFill="1" applyBorder="1" applyAlignment="1">
      <alignment horizontal="left" vertical="center" wrapText="1"/>
    </xf>
    <xf numFmtId="0" fontId="114" fillId="90" borderId="0" xfId="4099" applyFont="1" applyFill="1" applyBorder="1" applyAlignment="1">
      <alignment horizontal="center" wrapText="1"/>
    </xf>
    <xf numFmtId="0" fontId="114" fillId="90" borderId="26" xfId="4099" applyFont="1" applyFill="1" applyBorder="1" applyAlignment="1">
      <alignment horizontal="center" wrapText="1"/>
    </xf>
    <xf numFmtId="0" fontId="114" fillId="90" borderId="107" xfId="4099" applyFont="1" applyFill="1" applyBorder="1" applyAlignment="1">
      <alignment horizontal="center" vertical="center"/>
    </xf>
    <xf numFmtId="0" fontId="11" fillId="88" borderId="0" xfId="4099" applyFont="1" applyFill="1" applyBorder="1" applyAlignment="1">
      <alignment horizontal="center"/>
    </xf>
    <xf numFmtId="0" fontId="11" fillId="0" borderId="0" xfId="4099" applyFont="1" applyFill="1" applyBorder="1" applyAlignment="1"/>
    <xf numFmtId="0" fontId="22" fillId="0" borderId="0" xfId="4099" applyFont="1" applyFill="1" applyBorder="1" applyAlignment="1">
      <alignment vertical="center"/>
    </xf>
    <xf numFmtId="43" fontId="108" fillId="0" borderId="0" xfId="4099" applyNumberFormat="1" applyFont="1" applyFill="1" applyBorder="1" applyAlignment="1"/>
    <xf numFmtId="0" fontId="11" fillId="88" borderId="0" xfId="4099" applyFont="1" applyFill="1" applyBorder="1" applyAlignment="1"/>
    <xf numFmtId="0" fontId="22" fillId="89" borderId="0" xfId="4099" applyFont="1" applyFill="1" applyBorder="1" applyAlignment="1">
      <alignment vertical="center"/>
    </xf>
    <xf numFmtId="0" fontId="22" fillId="89" borderId="0" xfId="4099" applyFont="1" applyFill="1" applyBorder="1" applyAlignment="1">
      <alignment horizontal="left" vertical="center"/>
    </xf>
    <xf numFmtId="0" fontId="24" fillId="0" borderId="0" xfId="4099" applyFont="1" applyFill="1" applyBorder="1" applyAlignment="1">
      <alignment vertical="center"/>
    </xf>
    <xf numFmtId="0" fontId="114" fillId="90" borderId="106" xfId="4099" applyFont="1" applyFill="1" applyBorder="1" applyAlignment="1">
      <alignment horizontal="center" vertical="center" wrapText="1"/>
    </xf>
    <xf numFmtId="0" fontId="114" fillId="90" borderId="107" xfId="4099" applyFont="1" applyFill="1" applyBorder="1" applyAlignment="1">
      <alignment horizontal="center" vertical="center" wrapText="1"/>
    </xf>
    <xf numFmtId="0" fontId="114" fillId="90" borderId="108" xfId="4099" applyFont="1" applyFill="1" applyBorder="1" applyAlignment="1">
      <alignment horizontal="center" vertical="center" wrapText="1"/>
    </xf>
    <xf numFmtId="0" fontId="111" fillId="78" borderId="78" xfId="0" applyFont="1" applyFill="1" applyBorder="1" applyAlignment="1">
      <alignment horizontal="center" vertical="center" wrapText="1"/>
    </xf>
    <xf numFmtId="0" fontId="12" fillId="87" borderId="49" xfId="0" applyFont="1" applyFill="1" applyBorder="1" applyAlignment="1">
      <alignment horizontal="center"/>
    </xf>
    <xf numFmtId="0" fontId="12" fillId="87" borderId="104" xfId="0" applyFont="1" applyFill="1" applyBorder="1" applyAlignment="1">
      <alignment horizontal="center"/>
    </xf>
    <xf numFmtId="0" fontId="12" fillId="0" borderId="0" xfId="780" applyFont="1" applyAlignment="1"/>
    <xf numFmtId="0" fontId="12" fillId="0" borderId="0" xfId="780" applyFont="1" applyAlignment="1">
      <alignment horizontal="left"/>
    </xf>
    <xf numFmtId="0" fontId="11" fillId="76" borderId="0" xfId="780" applyFill="1" applyAlignment="1">
      <alignment horizontal="center"/>
    </xf>
    <xf numFmtId="0" fontId="22" fillId="0" borderId="0" xfId="780" applyFont="1" applyAlignment="1">
      <alignment vertical="center"/>
    </xf>
    <xf numFmtId="0" fontId="11" fillId="0" borderId="0" xfId="780" applyAlignment="1"/>
    <xf numFmtId="0" fontId="22" fillId="80" borderId="0" xfId="780" applyFont="1" applyFill="1" applyAlignment="1">
      <alignment vertical="center"/>
    </xf>
    <xf numFmtId="43" fontId="108" fillId="0" borderId="0" xfId="780" applyNumberFormat="1" applyFont="1" applyAlignment="1"/>
    <xf numFmtId="0" fontId="11" fillId="76" borderId="0" xfId="780" applyFill="1" applyAlignment="1"/>
    <xf numFmtId="0" fontId="111" fillId="78" borderId="59" xfId="780" applyFont="1" applyFill="1" applyBorder="1" applyAlignment="1">
      <alignment horizontal="center" vertical="center" wrapText="1"/>
    </xf>
    <xf numFmtId="0" fontId="111" fillId="78" borderId="55" xfId="780" applyFont="1" applyFill="1" applyBorder="1" applyAlignment="1">
      <alignment horizontal="center" vertical="center" wrapText="1"/>
    </xf>
    <xf numFmtId="0" fontId="11" fillId="0" borderId="36" xfId="770" applyBorder="1" applyAlignment="1">
      <alignment horizontal="center" vertical="center" wrapText="1"/>
    </xf>
    <xf numFmtId="0" fontId="24" fillId="0" borderId="0" xfId="780" applyFont="1" applyAlignment="1">
      <alignment vertical="center"/>
    </xf>
    <xf numFmtId="0" fontId="111" fillId="78" borderId="75" xfId="780" applyFont="1" applyFill="1" applyBorder="1" applyAlignment="1">
      <alignment horizontal="center" vertical="center" wrapText="1"/>
    </xf>
    <xf numFmtId="0" fontId="111" fillId="78" borderId="76" xfId="780" applyFont="1" applyFill="1" applyBorder="1" applyAlignment="1">
      <alignment horizontal="center" vertical="center" wrapText="1"/>
    </xf>
    <xf numFmtId="0" fontId="12" fillId="0" borderId="0" xfId="928" applyFont="1" applyAlignment="1"/>
    <xf numFmtId="0" fontId="22" fillId="0" borderId="0" xfId="928" applyFont="1" applyAlignment="1">
      <alignment vertical="center"/>
    </xf>
    <xf numFmtId="0" fontId="24" fillId="0" borderId="0" xfId="928" applyFont="1" applyAlignment="1">
      <alignment vertical="center"/>
    </xf>
    <xf numFmtId="0" fontId="111" fillId="78" borderId="75" xfId="928" applyFont="1" applyFill="1" applyBorder="1" applyAlignment="1">
      <alignment horizontal="center" vertical="center" wrapText="1"/>
    </xf>
    <xf numFmtId="0" fontId="111" fillId="78" borderId="76" xfId="928" applyFont="1" applyFill="1" applyBorder="1" applyAlignment="1">
      <alignment horizontal="center" vertical="center" wrapText="1"/>
    </xf>
    <xf numFmtId="0" fontId="111" fillId="78" borderId="55" xfId="928" applyFont="1" applyFill="1" applyBorder="1" applyAlignment="1">
      <alignment horizontal="center" vertical="center" wrapText="1"/>
    </xf>
    <xf numFmtId="43" fontId="108" fillId="0" borderId="0" xfId="928" applyNumberFormat="1" applyFont="1" applyAlignment="1"/>
    <xf numFmtId="0" fontId="11" fillId="0" borderId="0" xfId="928" applyAlignment="1"/>
    <xf numFmtId="0" fontId="11" fillId="76" borderId="0" xfId="928" applyFill="1" applyAlignment="1"/>
    <xf numFmtId="0" fontId="22" fillId="80" borderId="0" xfId="928" applyFont="1" applyFill="1" applyAlignment="1">
      <alignment vertical="center"/>
    </xf>
    <xf numFmtId="0" fontId="137" fillId="0" borderId="0" xfId="0" applyFont="1" applyAlignment="1">
      <alignment horizontal="left" vertical="top" wrapText="1"/>
    </xf>
    <xf numFmtId="0" fontId="11" fillId="76" borderId="0" xfId="928" applyFill="1" applyAlignment="1">
      <alignment horizontal="center"/>
    </xf>
    <xf numFmtId="43" fontId="108" fillId="0" borderId="0" xfId="1037" applyNumberFormat="1" applyFont="1" applyAlignment="1"/>
    <xf numFmtId="0" fontId="11" fillId="0" borderId="0" xfId="1037" applyAlignment="1"/>
    <xf numFmtId="0" fontId="11" fillId="76" borderId="0" xfId="1037" applyFill="1" applyAlignment="1"/>
    <xf numFmtId="0" fontId="22" fillId="80" borderId="0" xfId="1037" applyFont="1" applyFill="1" applyAlignment="1">
      <alignment vertical="center"/>
    </xf>
    <xf numFmtId="0" fontId="11" fillId="76" borderId="0" xfId="1037" applyFill="1" applyAlignment="1">
      <alignment horizontal="center"/>
    </xf>
    <xf numFmtId="0" fontId="11" fillId="0" borderId="67" xfId="1037" applyBorder="1" applyAlignment="1">
      <alignment horizontal="center" vertical="center" wrapText="1"/>
    </xf>
    <xf numFmtId="0" fontId="11" fillId="0" borderId="36" xfId="1037" applyBorder="1" applyAlignment="1">
      <alignment horizontal="center" vertical="center" wrapText="1"/>
    </xf>
    <xf numFmtId="0" fontId="12" fillId="0" borderId="0" xfId="1037" applyFont="1" applyAlignment="1"/>
    <xf numFmtId="0" fontId="111" fillId="78" borderId="59" xfId="1037" applyFont="1" applyFill="1" applyBorder="1" applyAlignment="1">
      <alignment horizontal="center" vertical="center" wrapText="1"/>
    </xf>
    <xf numFmtId="0" fontId="111" fillId="78" borderId="55" xfId="1037" applyFont="1" applyFill="1" applyBorder="1" applyAlignment="1">
      <alignment horizontal="center" vertical="center" wrapText="1"/>
    </xf>
    <xf numFmtId="0" fontId="111" fillId="78" borderId="60" xfId="1037" applyFont="1" applyFill="1" applyBorder="1" applyAlignment="1">
      <alignment horizontal="center" vertical="center" wrapText="1"/>
    </xf>
    <xf numFmtId="0" fontId="22" fillId="0" borderId="0" xfId="1037" applyFont="1" applyAlignment="1">
      <alignment vertical="center"/>
    </xf>
    <xf numFmtId="0" fontId="12" fillId="0" borderId="0" xfId="1037" applyFont="1" applyAlignment="1">
      <alignment horizontal="left"/>
    </xf>
    <xf numFmtId="0" fontId="111" fillId="78" borderId="75" xfId="1037" applyFont="1" applyFill="1" applyBorder="1" applyAlignment="1">
      <alignment horizontal="center" vertical="center" wrapText="1"/>
    </xf>
    <xf numFmtId="0" fontId="111" fillId="78" borderId="76" xfId="1037" applyFont="1" applyFill="1" applyBorder="1" applyAlignment="1">
      <alignment horizontal="center" vertical="center" wrapText="1"/>
    </xf>
    <xf numFmtId="0" fontId="24" fillId="0" borderId="0" xfId="1037" applyFont="1" applyAlignment="1"/>
    <xf numFmtId="3" fontId="11" fillId="0" borderId="49" xfId="1037" applyNumberFormat="1" applyBorder="1" applyAlignment="1">
      <alignment horizontal="center" vertical="center"/>
    </xf>
    <xf numFmtId="3" fontId="11" fillId="0" borderId="0" xfId="1037" applyNumberFormat="1" applyAlignment="1">
      <alignment horizontal="center" vertical="center"/>
    </xf>
  </cellXfs>
  <cellStyles count="4103">
    <cellStyle name="0.0" xfId="157"/>
    <cellStyle name="0.00" xfId="158"/>
    <cellStyle name="20% - Accent1 2" xfId="17"/>
    <cellStyle name="20% - Accent1 2 2" xfId="159"/>
    <cellStyle name="20% - Accent1 2 2 2" xfId="160"/>
    <cellStyle name="20% - Accent1 2 2 2 2" xfId="585"/>
    <cellStyle name="20% - Accent1 2 2 2 2 2" xfId="2476"/>
    <cellStyle name="20% - Accent1 2 2 2 2 3" xfId="2939"/>
    <cellStyle name="20% - Accent1 2 2 2 2 4" xfId="2020"/>
    <cellStyle name="20% - Accent1 2 2 2 2 5" xfId="1323"/>
    <cellStyle name="20% - Accent1 2 2 2 2 6" xfId="3681"/>
    <cellStyle name="20% - Accent1 2 2 2 3" xfId="828"/>
    <cellStyle name="20% - Accent1 2 2 2 3 2" xfId="3173"/>
    <cellStyle name="20% - Accent1 2 2 2 3 3" xfId="2248"/>
    <cellStyle name="20% - Accent1 2 2 2 3 4" xfId="1555"/>
    <cellStyle name="20% - Accent1 2 2 2 3 5" xfId="3912"/>
    <cellStyle name="20% - Accent1 2 2 2 4" xfId="2704"/>
    <cellStyle name="20% - Accent1 2 2 2 5" xfId="1790"/>
    <cellStyle name="20% - Accent1 2 2 2 6" xfId="1089"/>
    <cellStyle name="20% - Accent1 2 2 2 7" xfId="3450"/>
    <cellStyle name="20% - Accent1 2 2 3" xfId="584"/>
    <cellStyle name="20% - Accent1 2 2 3 2" xfId="2475"/>
    <cellStyle name="20% - Accent1 2 2 3 3" xfId="2938"/>
    <cellStyle name="20% - Accent1 2 2 3 4" xfId="2019"/>
    <cellStyle name="20% - Accent1 2 2 3 5" xfId="1322"/>
    <cellStyle name="20% - Accent1 2 2 3 6" xfId="3680"/>
    <cellStyle name="20% - Accent1 2 2 4" xfId="827"/>
    <cellStyle name="20% - Accent1 2 2 4 2" xfId="3172"/>
    <cellStyle name="20% - Accent1 2 2 4 3" xfId="2247"/>
    <cellStyle name="20% - Accent1 2 2 4 4" xfId="1554"/>
    <cellStyle name="20% - Accent1 2 2 4 5" xfId="3911"/>
    <cellStyle name="20% - Accent1 2 2 5" xfId="2703"/>
    <cellStyle name="20% - Accent1 2 2 6" xfId="1789"/>
    <cellStyle name="20% - Accent1 2 2 7" xfId="1088"/>
    <cellStyle name="20% - Accent1 2 2 8" xfId="3449"/>
    <cellStyle name="20% - Accent1 2 3" xfId="161"/>
    <cellStyle name="20% - Accent1 2 3 2" xfId="586"/>
    <cellStyle name="20% - Accent1 2 3 2 2" xfId="2477"/>
    <cellStyle name="20% - Accent1 2 3 2 3" xfId="2940"/>
    <cellStyle name="20% - Accent1 2 3 2 4" xfId="2021"/>
    <cellStyle name="20% - Accent1 2 3 2 5" xfId="1324"/>
    <cellStyle name="20% - Accent1 2 3 2 6" xfId="3682"/>
    <cellStyle name="20% - Accent1 2 3 3" xfId="829"/>
    <cellStyle name="20% - Accent1 2 3 3 2" xfId="3174"/>
    <cellStyle name="20% - Accent1 2 3 3 3" xfId="2249"/>
    <cellStyle name="20% - Accent1 2 3 3 4" xfId="1556"/>
    <cellStyle name="20% - Accent1 2 3 3 5" xfId="3913"/>
    <cellStyle name="20% - Accent1 2 3 4" xfId="2705"/>
    <cellStyle name="20% - Accent1 2 3 5" xfId="1791"/>
    <cellStyle name="20% - Accent1 2 3 6" xfId="1090"/>
    <cellStyle name="20% - Accent1 2 3 7" xfId="3451"/>
    <cellStyle name="20% - Accent1 2 4" xfId="543"/>
    <cellStyle name="20% - Accent1 2 4 2" xfId="2434"/>
    <cellStyle name="20% - Accent1 2 4 3" xfId="2897"/>
    <cellStyle name="20% - Accent1 2 4 4" xfId="1978"/>
    <cellStyle name="20% - Accent1 2 4 5" xfId="1281"/>
    <cellStyle name="20% - Accent1 2 4 6" xfId="3639"/>
    <cellStyle name="20% - Accent1 2 5" xfId="783"/>
    <cellStyle name="20% - Accent1 2 5 2" xfId="3128"/>
    <cellStyle name="20% - Accent1 2 5 3" xfId="2205"/>
    <cellStyle name="20% - Accent1 2 5 4" xfId="1512"/>
    <cellStyle name="20% - Accent1 2 5 5" xfId="3870"/>
    <cellStyle name="20% - Accent1 2 6" xfId="2661"/>
    <cellStyle name="20% - Accent1 2 7" xfId="1747"/>
    <cellStyle name="20% - Accent1 2 8" xfId="1046"/>
    <cellStyle name="20% - Accent1 2 9" xfId="3408"/>
    <cellStyle name="20% - Accent1 3" xfId="16"/>
    <cellStyle name="20% - Accent1 3 2" xfId="162"/>
    <cellStyle name="20% - Accent1 3 2 2" xfId="587"/>
    <cellStyle name="20% - Accent1 3 2 2 2" xfId="2478"/>
    <cellStyle name="20% - Accent1 3 2 2 3" xfId="2941"/>
    <cellStyle name="20% - Accent1 3 2 2 4" xfId="2022"/>
    <cellStyle name="20% - Accent1 3 2 2 5" xfId="1325"/>
    <cellStyle name="20% - Accent1 3 2 2 6" xfId="3683"/>
    <cellStyle name="20% - Accent1 3 2 3" xfId="830"/>
    <cellStyle name="20% - Accent1 3 2 3 2" xfId="3175"/>
    <cellStyle name="20% - Accent1 3 2 3 3" xfId="2250"/>
    <cellStyle name="20% - Accent1 3 2 3 4" xfId="1557"/>
    <cellStyle name="20% - Accent1 3 2 3 5" xfId="3914"/>
    <cellStyle name="20% - Accent1 3 2 4" xfId="2706"/>
    <cellStyle name="20% - Accent1 3 2 5" xfId="1792"/>
    <cellStyle name="20% - Accent1 3 2 6" xfId="1091"/>
    <cellStyle name="20% - Accent1 3 2 7" xfId="3452"/>
    <cellStyle name="20% - Accent1 3 3" xfId="542"/>
    <cellStyle name="20% - Accent1 3 3 2" xfId="2433"/>
    <cellStyle name="20% - Accent1 3 3 3" xfId="2896"/>
    <cellStyle name="20% - Accent1 3 3 4" xfId="1977"/>
    <cellStyle name="20% - Accent1 3 3 5" xfId="1280"/>
    <cellStyle name="20% - Accent1 3 3 6" xfId="3638"/>
    <cellStyle name="20% - Accent1 3 4" xfId="782"/>
    <cellStyle name="20% - Accent1 3 4 2" xfId="3127"/>
    <cellStyle name="20% - Accent1 3 4 3" xfId="2204"/>
    <cellStyle name="20% - Accent1 3 4 4" xfId="1511"/>
    <cellStyle name="20% - Accent1 3 4 5" xfId="3869"/>
    <cellStyle name="20% - Accent1 3 5" xfId="2660"/>
    <cellStyle name="20% - Accent1 3 6" xfId="1746"/>
    <cellStyle name="20% - Accent1 3 7" xfId="1045"/>
    <cellStyle name="20% - Accent1 3 8" xfId="3407"/>
    <cellStyle name="20% - Accent1 4" xfId="163"/>
    <cellStyle name="20% - Accent1 4 2" xfId="164"/>
    <cellStyle name="20% - Accent1 4 2 2" xfId="589"/>
    <cellStyle name="20% - Accent1 4 2 2 2" xfId="2480"/>
    <cellStyle name="20% - Accent1 4 2 2 3" xfId="2943"/>
    <cellStyle name="20% - Accent1 4 2 2 4" xfId="2024"/>
    <cellStyle name="20% - Accent1 4 2 2 5" xfId="1327"/>
    <cellStyle name="20% - Accent1 4 2 2 6" xfId="3685"/>
    <cellStyle name="20% - Accent1 4 2 3" xfId="832"/>
    <cellStyle name="20% - Accent1 4 2 3 2" xfId="3177"/>
    <cellStyle name="20% - Accent1 4 2 3 3" xfId="2252"/>
    <cellStyle name="20% - Accent1 4 2 3 4" xfId="1559"/>
    <cellStyle name="20% - Accent1 4 2 3 5" xfId="3916"/>
    <cellStyle name="20% - Accent1 4 2 4" xfId="2708"/>
    <cellStyle name="20% - Accent1 4 2 5" xfId="1794"/>
    <cellStyle name="20% - Accent1 4 2 6" xfId="1093"/>
    <cellStyle name="20% - Accent1 4 2 7" xfId="3454"/>
    <cellStyle name="20% - Accent1 4 3" xfId="588"/>
    <cellStyle name="20% - Accent1 4 3 2" xfId="2479"/>
    <cellStyle name="20% - Accent1 4 3 3" xfId="2942"/>
    <cellStyle name="20% - Accent1 4 3 4" xfId="2023"/>
    <cellStyle name="20% - Accent1 4 3 5" xfId="1326"/>
    <cellStyle name="20% - Accent1 4 3 6" xfId="3684"/>
    <cellStyle name="20% - Accent1 4 4" xfId="831"/>
    <cellStyle name="20% - Accent1 4 4 2" xfId="3176"/>
    <cellStyle name="20% - Accent1 4 4 3" xfId="2251"/>
    <cellStyle name="20% - Accent1 4 4 4" xfId="1558"/>
    <cellStyle name="20% - Accent1 4 4 5" xfId="3915"/>
    <cellStyle name="20% - Accent1 4 5" xfId="2707"/>
    <cellStyle name="20% - Accent1 4 6" xfId="1793"/>
    <cellStyle name="20% - Accent1 4 7" xfId="1092"/>
    <cellStyle name="20% - Accent1 4 8" xfId="3453"/>
    <cellStyle name="20% - Accent2 2" xfId="19"/>
    <cellStyle name="20% - Accent2 2 2" xfId="165"/>
    <cellStyle name="20% - Accent2 2 2 2" xfId="166"/>
    <cellStyle name="20% - Accent2 2 2 2 2" xfId="591"/>
    <cellStyle name="20% - Accent2 2 2 2 2 2" xfId="2482"/>
    <cellStyle name="20% - Accent2 2 2 2 2 3" xfId="2945"/>
    <cellStyle name="20% - Accent2 2 2 2 2 4" xfId="2026"/>
    <cellStyle name="20% - Accent2 2 2 2 2 5" xfId="1329"/>
    <cellStyle name="20% - Accent2 2 2 2 2 6" xfId="3687"/>
    <cellStyle name="20% - Accent2 2 2 2 3" xfId="834"/>
    <cellStyle name="20% - Accent2 2 2 2 3 2" xfId="3179"/>
    <cellStyle name="20% - Accent2 2 2 2 3 3" xfId="2254"/>
    <cellStyle name="20% - Accent2 2 2 2 3 4" xfId="1561"/>
    <cellStyle name="20% - Accent2 2 2 2 3 5" xfId="3918"/>
    <cellStyle name="20% - Accent2 2 2 2 4" xfId="2710"/>
    <cellStyle name="20% - Accent2 2 2 2 5" xfId="1796"/>
    <cellStyle name="20% - Accent2 2 2 2 6" xfId="1095"/>
    <cellStyle name="20% - Accent2 2 2 2 7" xfId="3456"/>
    <cellStyle name="20% - Accent2 2 2 3" xfId="590"/>
    <cellStyle name="20% - Accent2 2 2 3 2" xfId="2481"/>
    <cellStyle name="20% - Accent2 2 2 3 3" xfId="2944"/>
    <cellStyle name="20% - Accent2 2 2 3 4" xfId="2025"/>
    <cellStyle name="20% - Accent2 2 2 3 5" xfId="1328"/>
    <cellStyle name="20% - Accent2 2 2 3 6" xfId="3686"/>
    <cellStyle name="20% - Accent2 2 2 4" xfId="833"/>
    <cellStyle name="20% - Accent2 2 2 4 2" xfId="3178"/>
    <cellStyle name="20% - Accent2 2 2 4 3" xfId="2253"/>
    <cellStyle name="20% - Accent2 2 2 4 4" xfId="1560"/>
    <cellStyle name="20% - Accent2 2 2 4 5" xfId="3917"/>
    <cellStyle name="20% - Accent2 2 2 5" xfId="2709"/>
    <cellStyle name="20% - Accent2 2 2 6" xfId="1795"/>
    <cellStyle name="20% - Accent2 2 2 7" xfId="1094"/>
    <cellStyle name="20% - Accent2 2 2 8" xfId="3455"/>
    <cellStyle name="20% - Accent2 2 3" xfId="167"/>
    <cellStyle name="20% - Accent2 2 3 2" xfId="592"/>
    <cellStyle name="20% - Accent2 2 3 2 2" xfId="2483"/>
    <cellStyle name="20% - Accent2 2 3 2 3" xfId="2946"/>
    <cellStyle name="20% - Accent2 2 3 2 4" xfId="2027"/>
    <cellStyle name="20% - Accent2 2 3 2 5" xfId="1330"/>
    <cellStyle name="20% - Accent2 2 3 2 6" xfId="3688"/>
    <cellStyle name="20% - Accent2 2 3 3" xfId="835"/>
    <cellStyle name="20% - Accent2 2 3 3 2" xfId="3180"/>
    <cellStyle name="20% - Accent2 2 3 3 3" xfId="2255"/>
    <cellStyle name="20% - Accent2 2 3 3 4" xfId="1562"/>
    <cellStyle name="20% - Accent2 2 3 3 5" xfId="3919"/>
    <cellStyle name="20% - Accent2 2 3 4" xfId="2711"/>
    <cellStyle name="20% - Accent2 2 3 5" xfId="1797"/>
    <cellStyle name="20% - Accent2 2 3 6" xfId="1096"/>
    <cellStyle name="20% - Accent2 2 3 7" xfId="3457"/>
    <cellStyle name="20% - Accent2 2 4" xfId="545"/>
    <cellStyle name="20% - Accent2 2 4 2" xfId="2436"/>
    <cellStyle name="20% - Accent2 2 4 3" xfId="2899"/>
    <cellStyle name="20% - Accent2 2 4 4" xfId="1980"/>
    <cellStyle name="20% - Accent2 2 4 5" xfId="1283"/>
    <cellStyle name="20% - Accent2 2 4 6" xfId="3641"/>
    <cellStyle name="20% - Accent2 2 5" xfId="785"/>
    <cellStyle name="20% - Accent2 2 5 2" xfId="3130"/>
    <cellStyle name="20% - Accent2 2 5 3" xfId="2207"/>
    <cellStyle name="20% - Accent2 2 5 4" xfId="1514"/>
    <cellStyle name="20% - Accent2 2 5 5" xfId="3872"/>
    <cellStyle name="20% - Accent2 2 6" xfId="2663"/>
    <cellStyle name="20% - Accent2 2 7" xfId="1749"/>
    <cellStyle name="20% - Accent2 2 8" xfId="1048"/>
    <cellStyle name="20% - Accent2 2 9" xfId="3410"/>
    <cellStyle name="20% - Accent2 3" xfId="18"/>
    <cellStyle name="20% - Accent2 3 2" xfId="168"/>
    <cellStyle name="20% - Accent2 3 2 2" xfId="593"/>
    <cellStyle name="20% - Accent2 3 2 2 2" xfId="2484"/>
    <cellStyle name="20% - Accent2 3 2 2 3" xfId="2947"/>
    <cellStyle name="20% - Accent2 3 2 2 4" xfId="2028"/>
    <cellStyle name="20% - Accent2 3 2 2 5" xfId="1331"/>
    <cellStyle name="20% - Accent2 3 2 2 6" xfId="3689"/>
    <cellStyle name="20% - Accent2 3 2 3" xfId="836"/>
    <cellStyle name="20% - Accent2 3 2 3 2" xfId="3181"/>
    <cellStyle name="20% - Accent2 3 2 3 3" xfId="2256"/>
    <cellStyle name="20% - Accent2 3 2 3 4" xfId="1563"/>
    <cellStyle name="20% - Accent2 3 2 3 5" xfId="3920"/>
    <cellStyle name="20% - Accent2 3 2 4" xfId="2712"/>
    <cellStyle name="20% - Accent2 3 2 5" xfId="1798"/>
    <cellStyle name="20% - Accent2 3 2 6" xfId="1097"/>
    <cellStyle name="20% - Accent2 3 2 7" xfId="3458"/>
    <cellStyle name="20% - Accent2 3 3" xfId="544"/>
    <cellStyle name="20% - Accent2 3 3 2" xfId="2435"/>
    <cellStyle name="20% - Accent2 3 3 3" xfId="2898"/>
    <cellStyle name="20% - Accent2 3 3 4" xfId="1979"/>
    <cellStyle name="20% - Accent2 3 3 5" xfId="1282"/>
    <cellStyle name="20% - Accent2 3 3 6" xfId="3640"/>
    <cellStyle name="20% - Accent2 3 4" xfId="784"/>
    <cellStyle name="20% - Accent2 3 4 2" xfId="3129"/>
    <cellStyle name="20% - Accent2 3 4 3" xfId="2206"/>
    <cellStyle name="20% - Accent2 3 4 4" xfId="1513"/>
    <cellStyle name="20% - Accent2 3 4 5" xfId="3871"/>
    <cellStyle name="20% - Accent2 3 5" xfId="2662"/>
    <cellStyle name="20% - Accent2 3 6" xfId="1748"/>
    <cellStyle name="20% - Accent2 3 7" xfId="1047"/>
    <cellStyle name="20% - Accent2 3 8" xfId="3409"/>
    <cellStyle name="20% - Accent2 4" xfId="169"/>
    <cellStyle name="20% - Accent2 4 2" xfId="170"/>
    <cellStyle name="20% - Accent2 4 2 2" xfId="595"/>
    <cellStyle name="20% - Accent2 4 2 2 2" xfId="2486"/>
    <cellStyle name="20% - Accent2 4 2 2 3" xfId="2949"/>
    <cellStyle name="20% - Accent2 4 2 2 4" xfId="2030"/>
    <cellStyle name="20% - Accent2 4 2 2 5" xfId="1333"/>
    <cellStyle name="20% - Accent2 4 2 2 6" xfId="3691"/>
    <cellStyle name="20% - Accent2 4 2 3" xfId="838"/>
    <cellStyle name="20% - Accent2 4 2 3 2" xfId="3183"/>
    <cellStyle name="20% - Accent2 4 2 3 3" xfId="2258"/>
    <cellStyle name="20% - Accent2 4 2 3 4" xfId="1565"/>
    <cellStyle name="20% - Accent2 4 2 3 5" xfId="3922"/>
    <cellStyle name="20% - Accent2 4 2 4" xfId="2714"/>
    <cellStyle name="20% - Accent2 4 2 5" xfId="1800"/>
    <cellStyle name="20% - Accent2 4 2 6" xfId="1099"/>
    <cellStyle name="20% - Accent2 4 2 7" xfId="3460"/>
    <cellStyle name="20% - Accent2 4 3" xfId="594"/>
    <cellStyle name="20% - Accent2 4 3 2" xfId="2485"/>
    <cellStyle name="20% - Accent2 4 3 3" xfId="2948"/>
    <cellStyle name="20% - Accent2 4 3 4" xfId="2029"/>
    <cellStyle name="20% - Accent2 4 3 5" xfId="1332"/>
    <cellStyle name="20% - Accent2 4 3 6" xfId="3690"/>
    <cellStyle name="20% - Accent2 4 4" xfId="837"/>
    <cellStyle name="20% - Accent2 4 4 2" xfId="3182"/>
    <cellStyle name="20% - Accent2 4 4 3" xfId="2257"/>
    <cellStyle name="20% - Accent2 4 4 4" xfId="1564"/>
    <cellStyle name="20% - Accent2 4 4 5" xfId="3921"/>
    <cellStyle name="20% - Accent2 4 5" xfId="2713"/>
    <cellStyle name="20% - Accent2 4 6" xfId="1799"/>
    <cellStyle name="20% - Accent2 4 7" xfId="1098"/>
    <cellStyle name="20% - Accent2 4 8" xfId="3459"/>
    <cellStyle name="20% - Accent3 2" xfId="21"/>
    <cellStyle name="20% - Accent3 2 2" xfId="171"/>
    <cellStyle name="20% - Accent3 2 2 2" xfId="172"/>
    <cellStyle name="20% - Accent3 2 2 2 2" xfId="597"/>
    <cellStyle name="20% - Accent3 2 2 2 2 2" xfId="2488"/>
    <cellStyle name="20% - Accent3 2 2 2 2 3" xfId="2951"/>
    <cellStyle name="20% - Accent3 2 2 2 2 4" xfId="2032"/>
    <cellStyle name="20% - Accent3 2 2 2 2 5" xfId="1335"/>
    <cellStyle name="20% - Accent3 2 2 2 2 6" xfId="3693"/>
    <cellStyle name="20% - Accent3 2 2 2 3" xfId="840"/>
    <cellStyle name="20% - Accent3 2 2 2 3 2" xfId="3185"/>
    <cellStyle name="20% - Accent3 2 2 2 3 3" xfId="2260"/>
    <cellStyle name="20% - Accent3 2 2 2 3 4" xfId="1567"/>
    <cellStyle name="20% - Accent3 2 2 2 3 5" xfId="3924"/>
    <cellStyle name="20% - Accent3 2 2 2 4" xfId="2716"/>
    <cellStyle name="20% - Accent3 2 2 2 5" xfId="1802"/>
    <cellStyle name="20% - Accent3 2 2 2 6" xfId="1101"/>
    <cellStyle name="20% - Accent3 2 2 2 7" xfId="3462"/>
    <cellStyle name="20% - Accent3 2 2 3" xfId="596"/>
    <cellStyle name="20% - Accent3 2 2 3 2" xfId="2487"/>
    <cellStyle name="20% - Accent3 2 2 3 3" xfId="2950"/>
    <cellStyle name="20% - Accent3 2 2 3 4" xfId="2031"/>
    <cellStyle name="20% - Accent3 2 2 3 5" xfId="1334"/>
    <cellStyle name="20% - Accent3 2 2 3 6" xfId="3692"/>
    <cellStyle name="20% - Accent3 2 2 4" xfId="839"/>
    <cellStyle name="20% - Accent3 2 2 4 2" xfId="3184"/>
    <cellStyle name="20% - Accent3 2 2 4 3" xfId="2259"/>
    <cellStyle name="20% - Accent3 2 2 4 4" xfId="1566"/>
    <cellStyle name="20% - Accent3 2 2 4 5" xfId="3923"/>
    <cellStyle name="20% - Accent3 2 2 5" xfId="2715"/>
    <cellStyle name="20% - Accent3 2 2 6" xfId="1801"/>
    <cellStyle name="20% - Accent3 2 2 7" xfId="1100"/>
    <cellStyle name="20% - Accent3 2 2 8" xfId="3461"/>
    <cellStyle name="20% - Accent3 2 3" xfId="173"/>
    <cellStyle name="20% - Accent3 2 3 2" xfId="598"/>
    <cellStyle name="20% - Accent3 2 3 2 2" xfId="2489"/>
    <cellStyle name="20% - Accent3 2 3 2 3" xfId="2952"/>
    <cellStyle name="20% - Accent3 2 3 2 4" xfId="2033"/>
    <cellStyle name="20% - Accent3 2 3 2 5" xfId="1336"/>
    <cellStyle name="20% - Accent3 2 3 2 6" xfId="3694"/>
    <cellStyle name="20% - Accent3 2 3 3" xfId="841"/>
    <cellStyle name="20% - Accent3 2 3 3 2" xfId="3186"/>
    <cellStyle name="20% - Accent3 2 3 3 3" xfId="2261"/>
    <cellStyle name="20% - Accent3 2 3 3 4" xfId="1568"/>
    <cellStyle name="20% - Accent3 2 3 3 5" xfId="3925"/>
    <cellStyle name="20% - Accent3 2 3 4" xfId="2717"/>
    <cellStyle name="20% - Accent3 2 3 5" xfId="1803"/>
    <cellStyle name="20% - Accent3 2 3 6" xfId="1102"/>
    <cellStyle name="20% - Accent3 2 3 7" xfId="3463"/>
    <cellStyle name="20% - Accent3 2 4" xfId="547"/>
    <cellStyle name="20% - Accent3 2 4 2" xfId="2438"/>
    <cellStyle name="20% - Accent3 2 4 3" xfId="2901"/>
    <cellStyle name="20% - Accent3 2 4 4" xfId="1982"/>
    <cellStyle name="20% - Accent3 2 4 5" xfId="1285"/>
    <cellStyle name="20% - Accent3 2 4 6" xfId="3643"/>
    <cellStyle name="20% - Accent3 2 5" xfId="787"/>
    <cellStyle name="20% - Accent3 2 5 2" xfId="3132"/>
    <cellStyle name="20% - Accent3 2 5 3" xfId="2209"/>
    <cellStyle name="20% - Accent3 2 5 4" xfId="1516"/>
    <cellStyle name="20% - Accent3 2 5 5" xfId="3874"/>
    <cellStyle name="20% - Accent3 2 6" xfId="2665"/>
    <cellStyle name="20% - Accent3 2 7" xfId="1751"/>
    <cellStyle name="20% - Accent3 2 8" xfId="1050"/>
    <cellStyle name="20% - Accent3 2 9" xfId="3412"/>
    <cellStyle name="20% - Accent3 3" xfId="20"/>
    <cellStyle name="20% - Accent3 3 2" xfId="174"/>
    <cellStyle name="20% - Accent3 3 2 2" xfId="599"/>
    <cellStyle name="20% - Accent3 3 2 2 2" xfId="2490"/>
    <cellStyle name="20% - Accent3 3 2 2 3" xfId="2953"/>
    <cellStyle name="20% - Accent3 3 2 2 4" xfId="2034"/>
    <cellStyle name="20% - Accent3 3 2 2 5" xfId="1337"/>
    <cellStyle name="20% - Accent3 3 2 2 6" xfId="3695"/>
    <cellStyle name="20% - Accent3 3 2 3" xfId="842"/>
    <cellStyle name="20% - Accent3 3 2 3 2" xfId="3187"/>
    <cellStyle name="20% - Accent3 3 2 3 3" xfId="2262"/>
    <cellStyle name="20% - Accent3 3 2 3 4" xfId="1569"/>
    <cellStyle name="20% - Accent3 3 2 3 5" xfId="3926"/>
    <cellStyle name="20% - Accent3 3 2 4" xfId="2718"/>
    <cellStyle name="20% - Accent3 3 2 5" xfId="1804"/>
    <cellStyle name="20% - Accent3 3 2 6" xfId="1103"/>
    <cellStyle name="20% - Accent3 3 2 7" xfId="3464"/>
    <cellStyle name="20% - Accent3 3 3" xfId="546"/>
    <cellStyle name="20% - Accent3 3 3 2" xfId="2437"/>
    <cellStyle name="20% - Accent3 3 3 3" xfId="2900"/>
    <cellStyle name="20% - Accent3 3 3 4" xfId="1981"/>
    <cellStyle name="20% - Accent3 3 3 5" xfId="1284"/>
    <cellStyle name="20% - Accent3 3 3 6" xfId="3642"/>
    <cellStyle name="20% - Accent3 3 4" xfId="786"/>
    <cellStyle name="20% - Accent3 3 4 2" xfId="3131"/>
    <cellStyle name="20% - Accent3 3 4 3" xfId="2208"/>
    <cellStyle name="20% - Accent3 3 4 4" xfId="1515"/>
    <cellStyle name="20% - Accent3 3 4 5" xfId="3873"/>
    <cellStyle name="20% - Accent3 3 5" xfId="2664"/>
    <cellStyle name="20% - Accent3 3 6" xfId="1750"/>
    <cellStyle name="20% - Accent3 3 7" xfId="1049"/>
    <cellStyle name="20% - Accent3 3 8" xfId="3411"/>
    <cellStyle name="20% - Accent3 4" xfId="175"/>
    <cellStyle name="20% - Accent3 4 2" xfId="176"/>
    <cellStyle name="20% - Accent3 4 2 2" xfId="601"/>
    <cellStyle name="20% - Accent3 4 2 2 2" xfId="2492"/>
    <cellStyle name="20% - Accent3 4 2 2 3" xfId="2955"/>
    <cellStyle name="20% - Accent3 4 2 2 4" xfId="2036"/>
    <cellStyle name="20% - Accent3 4 2 2 5" xfId="1339"/>
    <cellStyle name="20% - Accent3 4 2 2 6" xfId="3697"/>
    <cellStyle name="20% - Accent3 4 2 3" xfId="844"/>
    <cellStyle name="20% - Accent3 4 2 3 2" xfId="3189"/>
    <cellStyle name="20% - Accent3 4 2 3 3" xfId="2264"/>
    <cellStyle name="20% - Accent3 4 2 3 4" xfId="1571"/>
    <cellStyle name="20% - Accent3 4 2 3 5" xfId="3928"/>
    <cellStyle name="20% - Accent3 4 2 4" xfId="2720"/>
    <cellStyle name="20% - Accent3 4 2 5" xfId="1806"/>
    <cellStyle name="20% - Accent3 4 2 6" xfId="1105"/>
    <cellStyle name="20% - Accent3 4 2 7" xfId="3466"/>
    <cellStyle name="20% - Accent3 4 3" xfId="600"/>
    <cellStyle name="20% - Accent3 4 3 2" xfId="2491"/>
    <cellStyle name="20% - Accent3 4 3 3" xfId="2954"/>
    <cellStyle name="20% - Accent3 4 3 4" xfId="2035"/>
    <cellStyle name="20% - Accent3 4 3 5" xfId="1338"/>
    <cellStyle name="20% - Accent3 4 3 6" xfId="3696"/>
    <cellStyle name="20% - Accent3 4 4" xfId="843"/>
    <cellStyle name="20% - Accent3 4 4 2" xfId="3188"/>
    <cellStyle name="20% - Accent3 4 4 3" xfId="2263"/>
    <cellStyle name="20% - Accent3 4 4 4" xfId="1570"/>
    <cellStyle name="20% - Accent3 4 4 5" xfId="3927"/>
    <cellStyle name="20% - Accent3 4 5" xfId="2719"/>
    <cellStyle name="20% - Accent3 4 6" xfId="1805"/>
    <cellStyle name="20% - Accent3 4 7" xfId="1104"/>
    <cellStyle name="20% - Accent3 4 8" xfId="3465"/>
    <cellStyle name="20% - Accent4 2" xfId="23"/>
    <cellStyle name="20% - Accent4 2 2" xfId="177"/>
    <cellStyle name="20% - Accent4 2 2 2" xfId="178"/>
    <cellStyle name="20% - Accent4 2 2 2 2" xfId="603"/>
    <cellStyle name="20% - Accent4 2 2 2 2 2" xfId="2494"/>
    <cellStyle name="20% - Accent4 2 2 2 2 3" xfId="2957"/>
    <cellStyle name="20% - Accent4 2 2 2 2 4" xfId="2038"/>
    <cellStyle name="20% - Accent4 2 2 2 2 5" xfId="1341"/>
    <cellStyle name="20% - Accent4 2 2 2 2 6" xfId="3699"/>
    <cellStyle name="20% - Accent4 2 2 2 3" xfId="846"/>
    <cellStyle name="20% - Accent4 2 2 2 3 2" xfId="3191"/>
    <cellStyle name="20% - Accent4 2 2 2 3 3" xfId="2266"/>
    <cellStyle name="20% - Accent4 2 2 2 3 4" xfId="1573"/>
    <cellStyle name="20% - Accent4 2 2 2 3 5" xfId="3930"/>
    <cellStyle name="20% - Accent4 2 2 2 4" xfId="2722"/>
    <cellStyle name="20% - Accent4 2 2 2 5" xfId="1808"/>
    <cellStyle name="20% - Accent4 2 2 2 6" xfId="1107"/>
    <cellStyle name="20% - Accent4 2 2 2 7" xfId="3468"/>
    <cellStyle name="20% - Accent4 2 2 3" xfId="602"/>
    <cellStyle name="20% - Accent4 2 2 3 2" xfId="2493"/>
    <cellStyle name="20% - Accent4 2 2 3 3" xfId="2956"/>
    <cellStyle name="20% - Accent4 2 2 3 4" xfId="2037"/>
    <cellStyle name="20% - Accent4 2 2 3 5" xfId="1340"/>
    <cellStyle name="20% - Accent4 2 2 3 6" xfId="3698"/>
    <cellStyle name="20% - Accent4 2 2 4" xfId="845"/>
    <cellStyle name="20% - Accent4 2 2 4 2" xfId="3190"/>
    <cellStyle name="20% - Accent4 2 2 4 3" xfId="2265"/>
    <cellStyle name="20% - Accent4 2 2 4 4" xfId="1572"/>
    <cellStyle name="20% - Accent4 2 2 4 5" xfId="3929"/>
    <cellStyle name="20% - Accent4 2 2 5" xfId="2721"/>
    <cellStyle name="20% - Accent4 2 2 6" xfId="1807"/>
    <cellStyle name="20% - Accent4 2 2 7" xfId="1106"/>
    <cellStyle name="20% - Accent4 2 2 8" xfId="3467"/>
    <cellStyle name="20% - Accent4 2 3" xfId="179"/>
    <cellStyle name="20% - Accent4 2 3 2" xfId="604"/>
    <cellStyle name="20% - Accent4 2 3 2 2" xfId="2495"/>
    <cellStyle name="20% - Accent4 2 3 2 3" xfId="2958"/>
    <cellStyle name="20% - Accent4 2 3 2 4" xfId="2039"/>
    <cellStyle name="20% - Accent4 2 3 2 5" xfId="1342"/>
    <cellStyle name="20% - Accent4 2 3 2 6" xfId="3700"/>
    <cellStyle name="20% - Accent4 2 3 3" xfId="847"/>
    <cellStyle name="20% - Accent4 2 3 3 2" xfId="3192"/>
    <cellStyle name="20% - Accent4 2 3 3 3" xfId="2267"/>
    <cellStyle name="20% - Accent4 2 3 3 4" xfId="1574"/>
    <cellStyle name="20% - Accent4 2 3 3 5" xfId="3931"/>
    <cellStyle name="20% - Accent4 2 3 4" xfId="2723"/>
    <cellStyle name="20% - Accent4 2 3 5" xfId="1809"/>
    <cellStyle name="20% - Accent4 2 3 6" xfId="1108"/>
    <cellStyle name="20% - Accent4 2 3 7" xfId="3469"/>
    <cellStyle name="20% - Accent4 2 4" xfId="549"/>
    <cellStyle name="20% - Accent4 2 4 2" xfId="2440"/>
    <cellStyle name="20% - Accent4 2 4 3" xfId="2903"/>
    <cellStyle name="20% - Accent4 2 4 4" xfId="1984"/>
    <cellStyle name="20% - Accent4 2 4 5" xfId="1287"/>
    <cellStyle name="20% - Accent4 2 4 6" xfId="3645"/>
    <cellStyle name="20% - Accent4 2 5" xfId="789"/>
    <cellStyle name="20% - Accent4 2 5 2" xfId="3134"/>
    <cellStyle name="20% - Accent4 2 5 3" xfId="2211"/>
    <cellStyle name="20% - Accent4 2 5 4" xfId="1518"/>
    <cellStyle name="20% - Accent4 2 5 5" xfId="3876"/>
    <cellStyle name="20% - Accent4 2 6" xfId="2667"/>
    <cellStyle name="20% - Accent4 2 7" xfId="1753"/>
    <cellStyle name="20% - Accent4 2 8" xfId="1052"/>
    <cellStyle name="20% - Accent4 2 9" xfId="3414"/>
    <cellStyle name="20% - Accent4 3" xfId="22"/>
    <cellStyle name="20% - Accent4 3 2" xfId="180"/>
    <cellStyle name="20% - Accent4 3 2 2" xfId="605"/>
    <cellStyle name="20% - Accent4 3 2 2 2" xfId="2496"/>
    <cellStyle name="20% - Accent4 3 2 2 3" xfId="2959"/>
    <cellStyle name="20% - Accent4 3 2 2 4" xfId="2040"/>
    <cellStyle name="20% - Accent4 3 2 2 5" xfId="1343"/>
    <cellStyle name="20% - Accent4 3 2 2 6" xfId="3701"/>
    <cellStyle name="20% - Accent4 3 2 3" xfId="848"/>
    <cellStyle name="20% - Accent4 3 2 3 2" xfId="3193"/>
    <cellStyle name="20% - Accent4 3 2 3 3" xfId="2268"/>
    <cellStyle name="20% - Accent4 3 2 3 4" xfId="1575"/>
    <cellStyle name="20% - Accent4 3 2 3 5" xfId="3932"/>
    <cellStyle name="20% - Accent4 3 2 4" xfId="2724"/>
    <cellStyle name="20% - Accent4 3 2 5" xfId="1810"/>
    <cellStyle name="20% - Accent4 3 2 6" xfId="1109"/>
    <cellStyle name="20% - Accent4 3 2 7" xfId="3470"/>
    <cellStyle name="20% - Accent4 3 3" xfId="548"/>
    <cellStyle name="20% - Accent4 3 3 2" xfId="2439"/>
    <cellStyle name="20% - Accent4 3 3 3" xfId="2902"/>
    <cellStyle name="20% - Accent4 3 3 4" xfId="1983"/>
    <cellStyle name="20% - Accent4 3 3 5" xfId="1286"/>
    <cellStyle name="20% - Accent4 3 3 6" xfId="3644"/>
    <cellStyle name="20% - Accent4 3 4" xfId="788"/>
    <cellStyle name="20% - Accent4 3 4 2" xfId="3133"/>
    <cellStyle name="20% - Accent4 3 4 3" xfId="2210"/>
    <cellStyle name="20% - Accent4 3 4 4" xfId="1517"/>
    <cellStyle name="20% - Accent4 3 4 5" xfId="3875"/>
    <cellStyle name="20% - Accent4 3 5" xfId="2666"/>
    <cellStyle name="20% - Accent4 3 6" xfId="1752"/>
    <cellStyle name="20% - Accent4 3 7" xfId="1051"/>
    <cellStyle name="20% - Accent4 3 8" xfId="3413"/>
    <cellStyle name="20% - Accent4 4" xfId="181"/>
    <cellStyle name="20% - Accent4 4 2" xfId="182"/>
    <cellStyle name="20% - Accent4 4 2 2" xfId="607"/>
    <cellStyle name="20% - Accent4 4 2 2 2" xfId="2498"/>
    <cellStyle name="20% - Accent4 4 2 2 3" xfId="2961"/>
    <cellStyle name="20% - Accent4 4 2 2 4" xfId="2042"/>
    <cellStyle name="20% - Accent4 4 2 2 5" xfId="1345"/>
    <cellStyle name="20% - Accent4 4 2 2 6" xfId="3703"/>
    <cellStyle name="20% - Accent4 4 2 3" xfId="850"/>
    <cellStyle name="20% - Accent4 4 2 3 2" xfId="3195"/>
    <cellStyle name="20% - Accent4 4 2 3 3" xfId="2270"/>
    <cellStyle name="20% - Accent4 4 2 3 4" xfId="1577"/>
    <cellStyle name="20% - Accent4 4 2 3 5" xfId="3934"/>
    <cellStyle name="20% - Accent4 4 2 4" xfId="2726"/>
    <cellStyle name="20% - Accent4 4 2 5" xfId="1812"/>
    <cellStyle name="20% - Accent4 4 2 6" xfId="1111"/>
    <cellStyle name="20% - Accent4 4 2 7" xfId="3472"/>
    <cellStyle name="20% - Accent4 4 3" xfId="606"/>
    <cellStyle name="20% - Accent4 4 3 2" xfId="2497"/>
    <cellStyle name="20% - Accent4 4 3 3" xfId="2960"/>
    <cellStyle name="20% - Accent4 4 3 4" xfId="2041"/>
    <cellStyle name="20% - Accent4 4 3 5" xfId="1344"/>
    <cellStyle name="20% - Accent4 4 3 6" xfId="3702"/>
    <cellStyle name="20% - Accent4 4 4" xfId="849"/>
    <cellStyle name="20% - Accent4 4 4 2" xfId="3194"/>
    <cellStyle name="20% - Accent4 4 4 3" xfId="2269"/>
    <cellStyle name="20% - Accent4 4 4 4" xfId="1576"/>
    <cellStyle name="20% - Accent4 4 4 5" xfId="3933"/>
    <cellStyle name="20% - Accent4 4 5" xfId="2725"/>
    <cellStyle name="20% - Accent4 4 6" xfId="1811"/>
    <cellStyle name="20% - Accent4 4 7" xfId="1110"/>
    <cellStyle name="20% - Accent4 4 8" xfId="3471"/>
    <cellStyle name="20% - Accent5 2" xfId="25"/>
    <cellStyle name="20% - Accent5 2 2" xfId="183"/>
    <cellStyle name="20% - Accent5 2 2 2" xfId="184"/>
    <cellStyle name="20% - Accent5 2 2 2 2" xfId="609"/>
    <cellStyle name="20% - Accent5 2 2 2 2 2" xfId="2500"/>
    <cellStyle name="20% - Accent5 2 2 2 2 3" xfId="2963"/>
    <cellStyle name="20% - Accent5 2 2 2 2 4" xfId="2044"/>
    <cellStyle name="20% - Accent5 2 2 2 2 5" xfId="1347"/>
    <cellStyle name="20% - Accent5 2 2 2 2 6" xfId="3705"/>
    <cellStyle name="20% - Accent5 2 2 2 3" xfId="852"/>
    <cellStyle name="20% - Accent5 2 2 2 3 2" xfId="3197"/>
    <cellStyle name="20% - Accent5 2 2 2 3 3" xfId="2272"/>
    <cellStyle name="20% - Accent5 2 2 2 3 4" xfId="1579"/>
    <cellStyle name="20% - Accent5 2 2 2 3 5" xfId="3936"/>
    <cellStyle name="20% - Accent5 2 2 2 4" xfId="2728"/>
    <cellStyle name="20% - Accent5 2 2 2 5" xfId="1814"/>
    <cellStyle name="20% - Accent5 2 2 2 6" xfId="1113"/>
    <cellStyle name="20% - Accent5 2 2 2 7" xfId="3474"/>
    <cellStyle name="20% - Accent5 2 2 3" xfId="608"/>
    <cellStyle name="20% - Accent5 2 2 3 2" xfId="2499"/>
    <cellStyle name="20% - Accent5 2 2 3 3" xfId="2962"/>
    <cellStyle name="20% - Accent5 2 2 3 4" xfId="2043"/>
    <cellStyle name="20% - Accent5 2 2 3 5" xfId="1346"/>
    <cellStyle name="20% - Accent5 2 2 3 6" xfId="3704"/>
    <cellStyle name="20% - Accent5 2 2 4" xfId="851"/>
    <cellStyle name="20% - Accent5 2 2 4 2" xfId="3196"/>
    <cellStyle name="20% - Accent5 2 2 4 3" xfId="2271"/>
    <cellStyle name="20% - Accent5 2 2 4 4" xfId="1578"/>
    <cellStyle name="20% - Accent5 2 2 4 5" xfId="3935"/>
    <cellStyle name="20% - Accent5 2 2 5" xfId="2727"/>
    <cellStyle name="20% - Accent5 2 2 6" xfId="1813"/>
    <cellStyle name="20% - Accent5 2 2 7" xfId="1112"/>
    <cellStyle name="20% - Accent5 2 2 8" xfId="3473"/>
    <cellStyle name="20% - Accent5 2 3" xfId="185"/>
    <cellStyle name="20% - Accent5 2 3 2" xfId="610"/>
    <cellStyle name="20% - Accent5 2 3 2 2" xfId="2501"/>
    <cellStyle name="20% - Accent5 2 3 2 3" xfId="2964"/>
    <cellStyle name="20% - Accent5 2 3 2 4" xfId="2045"/>
    <cellStyle name="20% - Accent5 2 3 2 5" xfId="1348"/>
    <cellStyle name="20% - Accent5 2 3 2 6" xfId="3706"/>
    <cellStyle name="20% - Accent5 2 3 3" xfId="853"/>
    <cellStyle name="20% - Accent5 2 3 3 2" xfId="3198"/>
    <cellStyle name="20% - Accent5 2 3 3 3" xfId="2273"/>
    <cellStyle name="20% - Accent5 2 3 3 4" xfId="1580"/>
    <cellStyle name="20% - Accent5 2 3 3 5" xfId="3937"/>
    <cellStyle name="20% - Accent5 2 3 4" xfId="2729"/>
    <cellStyle name="20% - Accent5 2 3 5" xfId="1815"/>
    <cellStyle name="20% - Accent5 2 3 6" xfId="1114"/>
    <cellStyle name="20% - Accent5 2 3 7" xfId="3475"/>
    <cellStyle name="20% - Accent5 2 4" xfId="551"/>
    <cellStyle name="20% - Accent5 2 4 2" xfId="2442"/>
    <cellStyle name="20% - Accent5 2 4 3" xfId="2905"/>
    <cellStyle name="20% - Accent5 2 4 4" xfId="1986"/>
    <cellStyle name="20% - Accent5 2 4 5" xfId="1289"/>
    <cellStyle name="20% - Accent5 2 4 6" xfId="3647"/>
    <cellStyle name="20% - Accent5 2 5" xfId="791"/>
    <cellStyle name="20% - Accent5 2 5 2" xfId="3136"/>
    <cellStyle name="20% - Accent5 2 5 3" xfId="2213"/>
    <cellStyle name="20% - Accent5 2 5 4" xfId="1520"/>
    <cellStyle name="20% - Accent5 2 5 5" xfId="3878"/>
    <cellStyle name="20% - Accent5 2 6" xfId="2669"/>
    <cellStyle name="20% - Accent5 2 7" xfId="1755"/>
    <cellStyle name="20% - Accent5 2 8" xfId="1054"/>
    <cellStyle name="20% - Accent5 2 9" xfId="3416"/>
    <cellStyle name="20% - Accent5 3" xfId="24"/>
    <cellStyle name="20% - Accent5 3 2" xfId="186"/>
    <cellStyle name="20% - Accent5 3 2 2" xfId="611"/>
    <cellStyle name="20% - Accent5 3 2 2 2" xfId="2502"/>
    <cellStyle name="20% - Accent5 3 2 2 3" xfId="2965"/>
    <cellStyle name="20% - Accent5 3 2 2 4" xfId="2046"/>
    <cellStyle name="20% - Accent5 3 2 2 5" xfId="1349"/>
    <cellStyle name="20% - Accent5 3 2 2 6" xfId="3707"/>
    <cellStyle name="20% - Accent5 3 2 3" xfId="854"/>
    <cellStyle name="20% - Accent5 3 2 3 2" xfId="3199"/>
    <cellStyle name="20% - Accent5 3 2 3 3" xfId="2274"/>
    <cellStyle name="20% - Accent5 3 2 3 4" xfId="1581"/>
    <cellStyle name="20% - Accent5 3 2 3 5" xfId="3938"/>
    <cellStyle name="20% - Accent5 3 2 4" xfId="2730"/>
    <cellStyle name="20% - Accent5 3 2 5" xfId="1816"/>
    <cellStyle name="20% - Accent5 3 2 6" xfId="1115"/>
    <cellStyle name="20% - Accent5 3 2 7" xfId="3476"/>
    <cellStyle name="20% - Accent5 3 3" xfId="550"/>
    <cellStyle name="20% - Accent5 3 3 2" xfId="2441"/>
    <cellStyle name="20% - Accent5 3 3 3" xfId="2904"/>
    <cellStyle name="20% - Accent5 3 3 4" xfId="1985"/>
    <cellStyle name="20% - Accent5 3 3 5" xfId="1288"/>
    <cellStyle name="20% - Accent5 3 3 6" xfId="3646"/>
    <cellStyle name="20% - Accent5 3 4" xfId="790"/>
    <cellStyle name="20% - Accent5 3 4 2" xfId="3135"/>
    <cellStyle name="20% - Accent5 3 4 3" xfId="2212"/>
    <cellStyle name="20% - Accent5 3 4 4" xfId="1519"/>
    <cellStyle name="20% - Accent5 3 4 5" xfId="3877"/>
    <cellStyle name="20% - Accent5 3 5" xfId="2668"/>
    <cellStyle name="20% - Accent5 3 6" xfId="1754"/>
    <cellStyle name="20% - Accent5 3 7" xfId="1053"/>
    <cellStyle name="20% - Accent5 3 8" xfId="3415"/>
    <cellStyle name="20% - Accent5 4" xfId="187"/>
    <cellStyle name="20% - Accent5 4 2" xfId="188"/>
    <cellStyle name="20% - Accent5 4 2 2" xfId="613"/>
    <cellStyle name="20% - Accent5 4 2 2 2" xfId="2504"/>
    <cellStyle name="20% - Accent5 4 2 2 3" xfId="2967"/>
    <cellStyle name="20% - Accent5 4 2 2 4" xfId="2048"/>
    <cellStyle name="20% - Accent5 4 2 2 5" xfId="1351"/>
    <cellStyle name="20% - Accent5 4 2 2 6" xfId="3709"/>
    <cellStyle name="20% - Accent5 4 2 3" xfId="856"/>
    <cellStyle name="20% - Accent5 4 2 3 2" xfId="3201"/>
    <cellStyle name="20% - Accent5 4 2 3 3" xfId="2276"/>
    <cellStyle name="20% - Accent5 4 2 3 4" xfId="1583"/>
    <cellStyle name="20% - Accent5 4 2 3 5" xfId="3940"/>
    <cellStyle name="20% - Accent5 4 2 4" xfId="2732"/>
    <cellStyle name="20% - Accent5 4 2 5" xfId="1818"/>
    <cellStyle name="20% - Accent5 4 2 6" xfId="1117"/>
    <cellStyle name="20% - Accent5 4 2 7" xfId="3478"/>
    <cellStyle name="20% - Accent5 4 3" xfId="612"/>
    <cellStyle name="20% - Accent5 4 3 2" xfId="2503"/>
    <cellStyle name="20% - Accent5 4 3 3" xfId="2966"/>
    <cellStyle name="20% - Accent5 4 3 4" xfId="2047"/>
    <cellStyle name="20% - Accent5 4 3 5" xfId="1350"/>
    <cellStyle name="20% - Accent5 4 3 6" xfId="3708"/>
    <cellStyle name="20% - Accent5 4 4" xfId="855"/>
    <cellStyle name="20% - Accent5 4 4 2" xfId="3200"/>
    <cellStyle name="20% - Accent5 4 4 3" xfId="2275"/>
    <cellStyle name="20% - Accent5 4 4 4" xfId="1582"/>
    <cellStyle name="20% - Accent5 4 4 5" xfId="3939"/>
    <cellStyle name="20% - Accent5 4 5" xfId="2731"/>
    <cellStyle name="20% - Accent5 4 6" xfId="1817"/>
    <cellStyle name="20% - Accent5 4 7" xfId="1116"/>
    <cellStyle name="20% - Accent5 4 8" xfId="3477"/>
    <cellStyle name="20% - Accent6" xfId="15" builtinId="50" customBuiltin="1"/>
    <cellStyle name="20% - Accent6 2" xfId="189"/>
    <cellStyle name="20% - Accent6 2 2" xfId="190"/>
    <cellStyle name="20% - Accent6 2 2 2" xfId="191"/>
    <cellStyle name="20% - Accent6 2 2 2 2" xfId="616"/>
    <cellStyle name="20% - Accent6 2 2 2 2 2" xfId="2507"/>
    <cellStyle name="20% - Accent6 2 2 2 2 3" xfId="2970"/>
    <cellStyle name="20% - Accent6 2 2 2 2 4" xfId="2051"/>
    <cellStyle name="20% - Accent6 2 2 2 2 5" xfId="1354"/>
    <cellStyle name="20% - Accent6 2 2 2 2 6" xfId="3712"/>
    <cellStyle name="20% - Accent6 2 2 2 3" xfId="859"/>
    <cellStyle name="20% - Accent6 2 2 2 3 2" xfId="3204"/>
    <cellStyle name="20% - Accent6 2 2 2 3 3" xfId="2279"/>
    <cellStyle name="20% - Accent6 2 2 2 3 4" xfId="1586"/>
    <cellStyle name="20% - Accent6 2 2 2 3 5" xfId="3943"/>
    <cellStyle name="20% - Accent6 2 2 2 4" xfId="2735"/>
    <cellStyle name="20% - Accent6 2 2 2 5" xfId="1821"/>
    <cellStyle name="20% - Accent6 2 2 2 6" xfId="1120"/>
    <cellStyle name="20% - Accent6 2 2 2 7" xfId="3481"/>
    <cellStyle name="20% - Accent6 2 2 3" xfId="615"/>
    <cellStyle name="20% - Accent6 2 2 3 2" xfId="2506"/>
    <cellStyle name="20% - Accent6 2 2 3 3" xfId="2969"/>
    <cellStyle name="20% - Accent6 2 2 3 4" xfId="2050"/>
    <cellStyle name="20% - Accent6 2 2 3 5" xfId="1353"/>
    <cellStyle name="20% - Accent6 2 2 3 6" xfId="3711"/>
    <cellStyle name="20% - Accent6 2 2 4" xfId="858"/>
    <cellStyle name="20% - Accent6 2 2 4 2" xfId="3203"/>
    <cellStyle name="20% - Accent6 2 2 4 3" xfId="2278"/>
    <cellStyle name="20% - Accent6 2 2 4 4" xfId="1585"/>
    <cellStyle name="20% - Accent6 2 2 4 5" xfId="3942"/>
    <cellStyle name="20% - Accent6 2 2 5" xfId="2734"/>
    <cellStyle name="20% - Accent6 2 2 6" xfId="1820"/>
    <cellStyle name="20% - Accent6 2 2 7" xfId="1119"/>
    <cellStyle name="20% - Accent6 2 2 8" xfId="3480"/>
    <cellStyle name="20% - Accent6 2 3" xfId="192"/>
    <cellStyle name="20% - Accent6 2 3 2" xfId="617"/>
    <cellStyle name="20% - Accent6 2 3 2 2" xfId="2508"/>
    <cellStyle name="20% - Accent6 2 3 2 3" xfId="2971"/>
    <cellStyle name="20% - Accent6 2 3 2 4" xfId="2052"/>
    <cellStyle name="20% - Accent6 2 3 2 5" xfId="1355"/>
    <cellStyle name="20% - Accent6 2 3 2 6" xfId="3713"/>
    <cellStyle name="20% - Accent6 2 3 3" xfId="860"/>
    <cellStyle name="20% - Accent6 2 3 3 2" xfId="3205"/>
    <cellStyle name="20% - Accent6 2 3 3 3" xfId="2280"/>
    <cellStyle name="20% - Accent6 2 3 3 4" xfId="1587"/>
    <cellStyle name="20% - Accent6 2 3 3 5" xfId="3944"/>
    <cellStyle name="20% - Accent6 2 3 4" xfId="2736"/>
    <cellStyle name="20% - Accent6 2 3 5" xfId="1822"/>
    <cellStyle name="20% - Accent6 2 3 6" xfId="1121"/>
    <cellStyle name="20% - Accent6 2 3 7" xfId="3482"/>
    <cellStyle name="20% - Accent6 2 4" xfId="614"/>
    <cellStyle name="20% - Accent6 2 4 2" xfId="2505"/>
    <cellStyle name="20% - Accent6 2 4 3" xfId="2968"/>
    <cellStyle name="20% - Accent6 2 4 4" xfId="2049"/>
    <cellStyle name="20% - Accent6 2 4 5" xfId="1352"/>
    <cellStyle name="20% - Accent6 2 4 6" xfId="3710"/>
    <cellStyle name="20% - Accent6 2 5" xfId="857"/>
    <cellStyle name="20% - Accent6 2 5 2" xfId="3202"/>
    <cellStyle name="20% - Accent6 2 5 3" xfId="2277"/>
    <cellStyle name="20% - Accent6 2 5 4" xfId="1584"/>
    <cellStyle name="20% - Accent6 2 5 5" xfId="3941"/>
    <cellStyle name="20% - Accent6 2 6" xfId="2733"/>
    <cellStyle name="20% - Accent6 2 7" xfId="1819"/>
    <cellStyle name="20% - Accent6 2 8" xfId="1118"/>
    <cellStyle name="20% - Accent6 2 9" xfId="3479"/>
    <cellStyle name="20% - Accent6 3" xfId="193"/>
    <cellStyle name="20% - Accent6 3 2" xfId="194"/>
    <cellStyle name="20% - Accent6 3 2 2" xfId="619"/>
    <cellStyle name="20% - Accent6 3 2 2 2" xfId="2510"/>
    <cellStyle name="20% - Accent6 3 2 2 3" xfId="2973"/>
    <cellStyle name="20% - Accent6 3 2 2 4" xfId="2054"/>
    <cellStyle name="20% - Accent6 3 2 2 5" xfId="1357"/>
    <cellStyle name="20% - Accent6 3 2 2 6" xfId="3715"/>
    <cellStyle name="20% - Accent6 3 2 3" xfId="862"/>
    <cellStyle name="20% - Accent6 3 2 3 2" xfId="3207"/>
    <cellStyle name="20% - Accent6 3 2 3 3" xfId="2282"/>
    <cellStyle name="20% - Accent6 3 2 3 4" xfId="1589"/>
    <cellStyle name="20% - Accent6 3 2 3 5" xfId="3946"/>
    <cellStyle name="20% - Accent6 3 2 4" xfId="2738"/>
    <cellStyle name="20% - Accent6 3 2 5" xfId="1824"/>
    <cellStyle name="20% - Accent6 3 2 6" xfId="1123"/>
    <cellStyle name="20% - Accent6 3 2 7" xfId="3484"/>
    <cellStyle name="20% - Accent6 3 3" xfId="618"/>
    <cellStyle name="20% - Accent6 3 3 2" xfId="2509"/>
    <cellStyle name="20% - Accent6 3 3 3" xfId="2972"/>
    <cellStyle name="20% - Accent6 3 3 4" xfId="2053"/>
    <cellStyle name="20% - Accent6 3 3 5" xfId="1356"/>
    <cellStyle name="20% - Accent6 3 3 6" xfId="3714"/>
    <cellStyle name="20% - Accent6 3 4" xfId="861"/>
    <cellStyle name="20% - Accent6 3 4 2" xfId="3206"/>
    <cellStyle name="20% - Accent6 3 4 3" xfId="2281"/>
    <cellStyle name="20% - Accent6 3 4 4" xfId="1588"/>
    <cellStyle name="20% - Accent6 3 4 5" xfId="3945"/>
    <cellStyle name="20% - Accent6 3 5" xfId="2737"/>
    <cellStyle name="20% - Accent6 3 6" xfId="1823"/>
    <cellStyle name="20% - Accent6 3 7" xfId="1122"/>
    <cellStyle name="20% - Accent6 3 8" xfId="3483"/>
    <cellStyle name="20% - Accent6 4" xfId="541"/>
    <cellStyle name="20% - Accent6 4 2" xfId="2432"/>
    <cellStyle name="20% - Accent6 4 3" xfId="2895"/>
    <cellStyle name="20% - Accent6 4 4" xfId="1976"/>
    <cellStyle name="20% - Accent6 4 5" xfId="1279"/>
    <cellStyle name="20% - Accent6 4 6" xfId="3637"/>
    <cellStyle name="20% - Accent6 5" xfId="781"/>
    <cellStyle name="20% - Accent6 5 2" xfId="3126"/>
    <cellStyle name="20% - Accent6 5 3" xfId="2203"/>
    <cellStyle name="20% - Accent6 5 4" xfId="1510"/>
    <cellStyle name="20% - Accent6 5 5" xfId="3868"/>
    <cellStyle name="20% - Accent6 6" xfId="2659"/>
    <cellStyle name="20% - Accent6 7" xfId="1745"/>
    <cellStyle name="20% - Accent6 8" xfId="1044"/>
    <cellStyle name="20% - Accent6 9" xfId="3406"/>
    <cellStyle name="2x indented GHG Textfiels" xfId="195"/>
    <cellStyle name="2x indented GHG Textfiels 2" xfId="988"/>
    <cellStyle name="2x indented GHG Textfiels 2 2" xfId="3332"/>
    <cellStyle name="40% - Accent1 2" xfId="27"/>
    <cellStyle name="40% - Accent1 2 2" xfId="196"/>
    <cellStyle name="40% - Accent1 2 2 2" xfId="197"/>
    <cellStyle name="40% - Accent1 2 2 2 2" xfId="621"/>
    <cellStyle name="40% - Accent1 2 2 2 2 2" xfId="2512"/>
    <cellStyle name="40% - Accent1 2 2 2 2 3" xfId="2975"/>
    <cellStyle name="40% - Accent1 2 2 2 2 4" xfId="2056"/>
    <cellStyle name="40% - Accent1 2 2 2 2 5" xfId="1359"/>
    <cellStyle name="40% - Accent1 2 2 2 2 6" xfId="3717"/>
    <cellStyle name="40% - Accent1 2 2 2 3" xfId="864"/>
    <cellStyle name="40% - Accent1 2 2 2 3 2" xfId="3209"/>
    <cellStyle name="40% - Accent1 2 2 2 3 3" xfId="2284"/>
    <cellStyle name="40% - Accent1 2 2 2 3 4" xfId="1591"/>
    <cellStyle name="40% - Accent1 2 2 2 3 5" xfId="3948"/>
    <cellStyle name="40% - Accent1 2 2 2 4" xfId="2740"/>
    <cellStyle name="40% - Accent1 2 2 2 5" xfId="1826"/>
    <cellStyle name="40% - Accent1 2 2 2 6" xfId="1125"/>
    <cellStyle name="40% - Accent1 2 2 2 7" xfId="3486"/>
    <cellStyle name="40% - Accent1 2 2 3" xfId="620"/>
    <cellStyle name="40% - Accent1 2 2 3 2" xfId="2511"/>
    <cellStyle name="40% - Accent1 2 2 3 3" xfId="2974"/>
    <cellStyle name="40% - Accent1 2 2 3 4" xfId="2055"/>
    <cellStyle name="40% - Accent1 2 2 3 5" xfId="1358"/>
    <cellStyle name="40% - Accent1 2 2 3 6" xfId="3716"/>
    <cellStyle name="40% - Accent1 2 2 4" xfId="863"/>
    <cellStyle name="40% - Accent1 2 2 4 2" xfId="3208"/>
    <cellStyle name="40% - Accent1 2 2 4 3" xfId="2283"/>
    <cellStyle name="40% - Accent1 2 2 4 4" xfId="1590"/>
    <cellStyle name="40% - Accent1 2 2 4 5" xfId="3947"/>
    <cellStyle name="40% - Accent1 2 2 5" xfId="2739"/>
    <cellStyle name="40% - Accent1 2 2 6" xfId="1825"/>
    <cellStyle name="40% - Accent1 2 2 7" xfId="1124"/>
    <cellStyle name="40% - Accent1 2 2 8" xfId="3485"/>
    <cellStyle name="40% - Accent1 2 3" xfId="198"/>
    <cellStyle name="40% - Accent1 2 3 2" xfId="622"/>
    <cellStyle name="40% - Accent1 2 3 2 2" xfId="2513"/>
    <cellStyle name="40% - Accent1 2 3 2 3" xfId="2976"/>
    <cellStyle name="40% - Accent1 2 3 2 4" xfId="2057"/>
    <cellStyle name="40% - Accent1 2 3 2 5" xfId="1360"/>
    <cellStyle name="40% - Accent1 2 3 2 6" xfId="3718"/>
    <cellStyle name="40% - Accent1 2 3 3" xfId="865"/>
    <cellStyle name="40% - Accent1 2 3 3 2" xfId="3210"/>
    <cellStyle name="40% - Accent1 2 3 3 3" xfId="2285"/>
    <cellStyle name="40% - Accent1 2 3 3 4" xfId="1592"/>
    <cellStyle name="40% - Accent1 2 3 3 5" xfId="3949"/>
    <cellStyle name="40% - Accent1 2 3 4" xfId="2741"/>
    <cellStyle name="40% - Accent1 2 3 5" xfId="1827"/>
    <cellStyle name="40% - Accent1 2 3 6" xfId="1126"/>
    <cellStyle name="40% - Accent1 2 3 7" xfId="3487"/>
    <cellStyle name="40% - Accent1 2 4" xfId="553"/>
    <cellStyle name="40% - Accent1 2 4 2" xfId="2444"/>
    <cellStyle name="40% - Accent1 2 4 3" xfId="2907"/>
    <cellStyle name="40% - Accent1 2 4 4" xfId="1988"/>
    <cellStyle name="40% - Accent1 2 4 5" xfId="1291"/>
    <cellStyle name="40% - Accent1 2 4 6" xfId="3649"/>
    <cellStyle name="40% - Accent1 2 5" xfId="793"/>
    <cellStyle name="40% - Accent1 2 5 2" xfId="3138"/>
    <cellStyle name="40% - Accent1 2 5 3" xfId="2215"/>
    <cellStyle name="40% - Accent1 2 5 4" xfId="1522"/>
    <cellStyle name="40% - Accent1 2 5 5" xfId="3880"/>
    <cellStyle name="40% - Accent1 2 6" xfId="2671"/>
    <cellStyle name="40% - Accent1 2 7" xfId="1757"/>
    <cellStyle name="40% - Accent1 2 8" xfId="1056"/>
    <cellStyle name="40% - Accent1 2 9" xfId="3418"/>
    <cellStyle name="40% - Accent1 3" xfId="26"/>
    <cellStyle name="40% - Accent1 3 2" xfId="199"/>
    <cellStyle name="40% - Accent1 3 2 2" xfId="623"/>
    <cellStyle name="40% - Accent1 3 2 2 2" xfId="2514"/>
    <cellStyle name="40% - Accent1 3 2 2 3" xfId="2977"/>
    <cellStyle name="40% - Accent1 3 2 2 4" xfId="2058"/>
    <cellStyle name="40% - Accent1 3 2 2 5" xfId="1361"/>
    <cellStyle name="40% - Accent1 3 2 2 6" xfId="3719"/>
    <cellStyle name="40% - Accent1 3 2 3" xfId="866"/>
    <cellStyle name="40% - Accent1 3 2 3 2" xfId="3211"/>
    <cellStyle name="40% - Accent1 3 2 3 3" xfId="2286"/>
    <cellStyle name="40% - Accent1 3 2 3 4" xfId="1593"/>
    <cellStyle name="40% - Accent1 3 2 3 5" xfId="3950"/>
    <cellStyle name="40% - Accent1 3 2 4" xfId="2742"/>
    <cellStyle name="40% - Accent1 3 2 5" xfId="1828"/>
    <cellStyle name="40% - Accent1 3 2 6" xfId="1127"/>
    <cellStyle name="40% - Accent1 3 2 7" xfId="3488"/>
    <cellStyle name="40% - Accent1 3 3" xfId="552"/>
    <cellStyle name="40% - Accent1 3 3 2" xfId="2443"/>
    <cellStyle name="40% - Accent1 3 3 3" xfId="2906"/>
    <cellStyle name="40% - Accent1 3 3 4" xfId="1987"/>
    <cellStyle name="40% - Accent1 3 3 5" xfId="1290"/>
    <cellStyle name="40% - Accent1 3 3 6" xfId="3648"/>
    <cellStyle name="40% - Accent1 3 4" xfId="792"/>
    <cellStyle name="40% - Accent1 3 4 2" xfId="3137"/>
    <cellStyle name="40% - Accent1 3 4 3" xfId="2214"/>
    <cellStyle name="40% - Accent1 3 4 4" xfId="1521"/>
    <cellStyle name="40% - Accent1 3 4 5" xfId="3879"/>
    <cellStyle name="40% - Accent1 3 5" xfId="2670"/>
    <cellStyle name="40% - Accent1 3 6" xfId="1756"/>
    <cellStyle name="40% - Accent1 3 7" xfId="1055"/>
    <cellStyle name="40% - Accent1 3 8" xfId="3417"/>
    <cellStyle name="40% - Accent1 4" xfId="200"/>
    <cellStyle name="40% - Accent1 4 2" xfId="201"/>
    <cellStyle name="40% - Accent1 4 2 2" xfId="625"/>
    <cellStyle name="40% - Accent1 4 2 2 2" xfId="2516"/>
    <cellStyle name="40% - Accent1 4 2 2 3" xfId="2979"/>
    <cellStyle name="40% - Accent1 4 2 2 4" xfId="2060"/>
    <cellStyle name="40% - Accent1 4 2 2 5" xfId="1363"/>
    <cellStyle name="40% - Accent1 4 2 2 6" xfId="3721"/>
    <cellStyle name="40% - Accent1 4 2 3" xfId="868"/>
    <cellStyle name="40% - Accent1 4 2 3 2" xfId="3213"/>
    <cellStyle name="40% - Accent1 4 2 3 3" xfId="2288"/>
    <cellStyle name="40% - Accent1 4 2 3 4" xfId="1595"/>
    <cellStyle name="40% - Accent1 4 2 3 5" xfId="3952"/>
    <cellStyle name="40% - Accent1 4 2 4" xfId="2744"/>
    <cellStyle name="40% - Accent1 4 2 5" xfId="1830"/>
    <cellStyle name="40% - Accent1 4 2 6" xfId="1129"/>
    <cellStyle name="40% - Accent1 4 2 7" xfId="3490"/>
    <cellStyle name="40% - Accent1 4 3" xfId="624"/>
    <cellStyle name="40% - Accent1 4 3 2" xfId="2515"/>
    <cellStyle name="40% - Accent1 4 3 3" xfId="2978"/>
    <cellStyle name="40% - Accent1 4 3 4" xfId="2059"/>
    <cellStyle name="40% - Accent1 4 3 5" xfId="1362"/>
    <cellStyle name="40% - Accent1 4 3 6" xfId="3720"/>
    <cellStyle name="40% - Accent1 4 4" xfId="867"/>
    <cellStyle name="40% - Accent1 4 4 2" xfId="3212"/>
    <cellStyle name="40% - Accent1 4 4 3" xfId="2287"/>
    <cellStyle name="40% - Accent1 4 4 4" xfId="1594"/>
    <cellStyle name="40% - Accent1 4 4 5" xfId="3951"/>
    <cellStyle name="40% - Accent1 4 5" xfId="2743"/>
    <cellStyle name="40% - Accent1 4 6" xfId="1829"/>
    <cellStyle name="40% - Accent1 4 7" xfId="1128"/>
    <cellStyle name="40% - Accent1 4 8" xfId="3489"/>
    <cellStyle name="40% - Accent2 2" xfId="29"/>
    <cellStyle name="40% - Accent2 2 2" xfId="202"/>
    <cellStyle name="40% - Accent2 2 2 2" xfId="203"/>
    <cellStyle name="40% - Accent2 2 2 2 2" xfId="627"/>
    <cellStyle name="40% - Accent2 2 2 2 2 2" xfId="2518"/>
    <cellStyle name="40% - Accent2 2 2 2 2 3" xfId="2981"/>
    <cellStyle name="40% - Accent2 2 2 2 2 4" xfId="2062"/>
    <cellStyle name="40% - Accent2 2 2 2 2 5" xfId="1365"/>
    <cellStyle name="40% - Accent2 2 2 2 2 6" xfId="3723"/>
    <cellStyle name="40% - Accent2 2 2 2 3" xfId="870"/>
    <cellStyle name="40% - Accent2 2 2 2 3 2" xfId="3215"/>
    <cellStyle name="40% - Accent2 2 2 2 3 3" xfId="2290"/>
    <cellStyle name="40% - Accent2 2 2 2 3 4" xfId="1597"/>
    <cellStyle name="40% - Accent2 2 2 2 3 5" xfId="3954"/>
    <cellStyle name="40% - Accent2 2 2 2 4" xfId="2746"/>
    <cellStyle name="40% - Accent2 2 2 2 5" xfId="1832"/>
    <cellStyle name="40% - Accent2 2 2 2 6" xfId="1131"/>
    <cellStyle name="40% - Accent2 2 2 2 7" xfId="3492"/>
    <cellStyle name="40% - Accent2 2 2 3" xfId="626"/>
    <cellStyle name="40% - Accent2 2 2 3 2" xfId="2517"/>
    <cellStyle name="40% - Accent2 2 2 3 3" xfId="2980"/>
    <cellStyle name="40% - Accent2 2 2 3 4" xfId="2061"/>
    <cellStyle name="40% - Accent2 2 2 3 5" xfId="1364"/>
    <cellStyle name="40% - Accent2 2 2 3 6" xfId="3722"/>
    <cellStyle name="40% - Accent2 2 2 4" xfId="869"/>
    <cellStyle name="40% - Accent2 2 2 4 2" xfId="3214"/>
    <cellStyle name="40% - Accent2 2 2 4 3" xfId="2289"/>
    <cellStyle name="40% - Accent2 2 2 4 4" xfId="1596"/>
    <cellStyle name="40% - Accent2 2 2 4 5" xfId="3953"/>
    <cellStyle name="40% - Accent2 2 2 5" xfId="2745"/>
    <cellStyle name="40% - Accent2 2 2 6" xfId="1831"/>
    <cellStyle name="40% - Accent2 2 2 7" xfId="1130"/>
    <cellStyle name="40% - Accent2 2 2 8" xfId="3491"/>
    <cellStyle name="40% - Accent2 2 3" xfId="204"/>
    <cellStyle name="40% - Accent2 2 3 2" xfId="628"/>
    <cellStyle name="40% - Accent2 2 3 2 2" xfId="2519"/>
    <cellStyle name="40% - Accent2 2 3 2 3" xfId="2982"/>
    <cellStyle name="40% - Accent2 2 3 2 4" xfId="2063"/>
    <cellStyle name="40% - Accent2 2 3 2 5" xfId="1366"/>
    <cellStyle name="40% - Accent2 2 3 2 6" xfId="3724"/>
    <cellStyle name="40% - Accent2 2 3 3" xfId="871"/>
    <cellStyle name="40% - Accent2 2 3 3 2" xfId="3216"/>
    <cellStyle name="40% - Accent2 2 3 3 3" xfId="2291"/>
    <cellStyle name="40% - Accent2 2 3 3 4" xfId="1598"/>
    <cellStyle name="40% - Accent2 2 3 3 5" xfId="3955"/>
    <cellStyle name="40% - Accent2 2 3 4" xfId="2747"/>
    <cellStyle name="40% - Accent2 2 3 5" xfId="1833"/>
    <cellStyle name="40% - Accent2 2 3 6" xfId="1132"/>
    <cellStyle name="40% - Accent2 2 3 7" xfId="3493"/>
    <cellStyle name="40% - Accent2 2 4" xfId="555"/>
    <cellStyle name="40% - Accent2 2 4 2" xfId="2446"/>
    <cellStyle name="40% - Accent2 2 4 3" xfId="2909"/>
    <cellStyle name="40% - Accent2 2 4 4" xfId="1990"/>
    <cellStyle name="40% - Accent2 2 4 5" xfId="1293"/>
    <cellStyle name="40% - Accent2 2 4 6" xfId="3651"/>
    <cellStyle name="40% - Accent2 2 5" xfId="795"/>
    <cellStyle name="40% - Accent2 2 5 2" xfId="3140"/>
    <cellStyle name="40% - Accent2 2 5 3" xfId="2217"/>
    <cellStyle name="40% - Accent2 2 5 4" xfId="1524"/>
    <cellStyle name="40% - Accent2 2 5 5" xfId="3882"/>
    <cellStyle name="40% - Accent2 2 6" xfId="2673"/>
    <cellStyle name="40% - Accent2 2 7" xfId="1759"/>
    <cellStyle name="40% - Accent2 2 8" xfId="1058"/>
    <cellStyle name="40% - Accent2 2 9" xfId="3420"/>
    <cellStyle name="40% - Accent2 3" xfId="28"/>
    <cellStyle name="40% - Accent2 3 2" xfId="205"/>
    <cellStyle name="40% - Accent2 3 2 2" xfId="629"/>
    <cellStyle name="40% - Accent2 3 2 2 2" xfId="2520"/>
    <cellStyle name="40% - Accent2 3 2 2 3" xfId="2983"/>
    <cellStyle name="40% - Accent2 3 2 2 4" xfId="2064"/>
    <cellStyle name="40% - Accent2 3 2 2 5" xfId="1367"/>
    <cellStyle name="40% - Accent2 3 2 2 6" xfId="3725"/>
    <cellStyle name="40% - Accent2 3 2 3" xfId="872"/>
    <cellStyle name="40% - Accent2 3 2 3 2" xfId="3217"/>
    <cellStyle name="40% - Accent2 3 2 3 3" xfId="2292"/>
    <cellStyle name="40% - Accent2 3 2 3 4" xfId="1599"/>
    <cellStyle name="40% - Accent2 3 2 3 5" xfId="3956"/>
    <cellStyle name="40% - Accent2 3 2 4" xfId="2748"/>
    <cellStyle name="40% - Accent2 3 2 5" xfId="1834"/>
    <cellStyle name="40% - Accent2 3 2 6" xfId="1133"/>
    <cellStyle name="40% - Accent2 3 2 7" xfId="3494"/>
    <cellStyle name="40% - Accent2 3 3" xfId="554"/>
    <cellStyle name="40% - Accent2 3 3 2" xfId="2445"/>
    <cellStyle name="40% - Accent2 3 3 3" xfId="2908"/>
    <cellStyle name="40% - Accent2 3 3 4" xfId="1989"/>
    <cellStyle name="40% - Accent2 3 3 5" xfId="1292"/>
    <cellStyle name="40% - Accent2 3 3 6" xfId="3650"/>
    <cellStyle name="40% - Accent2 3 4" xfId="794"/>
    <cellStyle name="40% - Accent2 3 4 2" xfId="3139"/>
    <cellStyle name="40% - Accent2 3 4 3" xfId="2216"/>
    <cellStyle name="40% - Accent2 3 4 4" xfId="1523"/>
    <cellStyle name="40% - Accent2 3 4 5" xfId="3881"/>
    <cellStyle name="40% - Accent2 3 5" xfId="2672"/>
    <cellStyle name="40% - Accent2 3 6" xfId="1758"/>
    <cellStyle name="40% - Accent2 3 7" xfId="1057"/>
    <cellStyle name="40% - Accent2 3 8" xfId="3419"/>
    <cellStyle name="40% - Accent2 4" xfId="206"/>
    <cellStyle name="40% - Accent2 4 2" xfId="207"/>
    <cellStyle name="40% - Accent2 4 2 2" xfId="631"/>
    <cellStyle name="40% - Accent2 4 2 2 2" xfId="2522"/>
    <cellStyle name="40% - Accent2 4 2 2 3" xfId="2985"/>
    <cellStyle name="40% - Accent2 4 2 2 4" xfId="2066"/>
    <cellStyle name="40% - Accent2 4 2 2 5" xfId="1369"/>
    <cellStyle name="40% - Accent2 4 2 2 6" xfId="3727"/>
    <cellStyle name="40% - Accent2 4 2 3" xfId="874"/>
    <cellStyle name="40% - Accent2 4 2 3 2" xfId="3219"/>
    <cellStyle name="40% - Accent2 4 2 3 3" xfId="2294"/>
    <cellStyle name="40% - Accent2 4 2 3 4" xfId="1601"/>
    <cellStyle name="40% - Accent2 4 2 3 5" xfId="3958"/>
    <cellStyle name="40% - Accent2 4 2 4" xfId="2750"/>
    <cellStyle name="40% - Accent2 4 2 5" xfId="1836"/>
    <cellStyle name="40% - Accent2 4 2 6" xfId="1135"/>
    <cellStyle name="40% - Accent2 4 2 7" xfId="3496"/>
    <cellStyle name="40% - Accent2 4 3" xfId="630"/>
    <cellStyle name="40% - Accent2 4 3 2" xfId="2521"/>
    <cellStyle name="40% - Accent2 4 3 3" xfId="2984"/>
    <cellStyle name="40% - Accent2 4 3 4" xfId="2065"/>
    <cellStyle name="40% - Accent2 4 3 5" xfId="1368"/>
    <cellStyle name="40% - Accent2 4 3 6" xfId="3726"/>
    <cellStyle name="40% - Accent2 4 4" xfId="873"/>
    <cellStyle name="40% - Accent2 4 4 2" xfId="3218"/>
    <cellStyle name="40% - Accent2 4 4 3" xfId="2293"/>
    <cellStyle name="40% - Accent2 4 4 4" xfId="1600"/>
    <cellStyle name="40% - Accent2 4 4 5" xfId="3957"/>
    <cellStyle name="40% - Accent2 4 5" xfId="2749"/>
    <cellStyle name="40% - Accent2 4 6" xfId="1835"/>
    <cellStyle name="40% - Accent2 4 7" xfId="1134"/>
    <cellStyle name="40% - Accent2 4 8" xfId="3495"/>
    <cellStyle name="40% - Accent3 2" xfId="31"/>
    <cellStyle name="40% - Accent3 2 2" xfId="208"/>
    <cellStyle name="40% - Accent3 2 2 2" xfId="209"/>
    <cellStyle name="40% - Accent3 2 2 2 2" xfId="633"/>
    <cellStyle name="40% - Accent3 2 2 2 2 2" xfId="2524"/>
    <cellStyle name="40% - Accent3 2 2 2 2 3" xfId="2987"/>
    <cellStyle name="40% - Accent3 2 2 2 2 4" xfId="2068"/>
    <cellStyle name="40% - Accent3 2 2 2 2 5" xfId="1371"/>
    <cellStyle name="40% - Accent3 2 2 2 2 6" xfId="3729"/>
    <cellStyle name="40% - Accent3 2 2 2 3" xfId="876"/>
    <cellStyle name="40% - Accent3 2 2 2 3 2" xfId="3221"/>
    <cellStyle name="40% - Accent3 2 2 2 3 3" xfId="2296"/>
    <cellStyle name="40% - Accent3 2 2 2 3 4" xfId="1603"/>
    <cellStyle name="40% - Accent3 2 2 2 3 5" xfId="3960"/>
    <cellStyle name="40% - Accent3 2 2 2 4" xfId="2752"/>
    <cellStyle name="40% - Accent3 2 2 2 5" xfId="1838"/>
    <cellStyle name="40% - Accent3 2 2 2 6" xfId="1137"/>
    <cellStyle name="40% - Accent3 2 2 2 7" xfId="3498"/>
    <cellStyle name="40% - Accent3 2 2 3" xfId="632"/>
    <cellStyle name="40% - Accent3 2 2 3 2" xfId="2523"/>
    <cellStyle name="40% - Accent3 2 2 3 3" xfId="2986"/>
    <cellStyle name="40% - Accent3 2 2 3 4" xfId="2067"/>
    <cellStyle name="40% - Accent3 2 2 3 5" xfId="1370"/>
    <cellStyle name="40% - Accent3 2 2 3 6" xfId="3728"/>
    <cellStyle name="40% - Accent3 2 2 4" xfId="875"/>
    <cellStyle name="40% - Accent3 2 2 4 2" xfId="3220"/>
    <cellStyle name="40% - Accent3 2 2 4 3" xfId="2295"/>
    <cellStyle name="40% - Accent3 2 2 4 4" xfId="1602"/>
    <cellStyle name="40% - Accent3 2 2 4 5" xfId="3959"/>
    <cellStyle name="40% - Accent3 2 2 5" xfId="2751"/>
    <cellStyle name="40% - Accent3 2 2 6" xfId="1837"/>
    <cellStyle name="40% - Accent3 2 2 7" xfId="1136"/>
    <cellStyle name="40% - Accent3 2 2 8" xfId="3497"/>
    <cellStyle name="40% - Accent3 2 3" xfId="210"/>
    <cellStyle name="40% - Accent3 2 3 2" xfId="634"/>
    <cellStyle name="40% - Accent3 2 3 2 2" xfId="2525"/>
    <cellStyle name="40% - Accent3 2 3 2 3" xfId="2988"/>
    <cellStyle name="40% - Accent3 2 3 2 4" xfId="2069"/>
    <cellStyle name="40% - Accent3 2 3 2 5" xfId="1372"/>
    <cellStyle name="40% - Accent3 2 3 2 6" xfId="3730"/>
    <cellStyle name="40% - Accent3 2 3 3" xfId="877"/>
    <cellStyle name="40% - Accent3 2 3 3 2" xfId="3222"/>
    <cellStyle name="40% - Accent3 2 3 3 3" xfId="2297"/>
    <cellStyle name="40% - Accent3 2 3 3 4" xfId="1604"/>
    <cellStyle name="40% - Accent3 2 3 3 5" xfId="3961"/>
    <cellStyle name="40% - Accent3 2 3 4" xfId="2753"/>
    <cellStyle name="40% - Accent3 2 3 5" xfId="1839"/>
    <cellStyle name="40% - Accent3 2 3 6" xfId="1138"/>
    <cellStyle name="40% - Accent3 2 3 7" xfId="3499"/>
    <cellStyle name="40% - Accent3 2 4" xfId="557"/>
    <cellStyle name="40% - Accent3 2 4 2" xfId="2448"/>
    <cellStyle name="40% - Accent3 2 4 3" xfId="2911"/>
    <cellStyle name="40% - Accent3 2 4 4" xfId="1992"/>
    <cellStyle name="40% - Accent3 2 4 5" xfId="1295"/>
    <cellStyle name="40% - Accent3 2 4 6" xfId="3653"/>
    <cellStyle name="40% - Accent3 2 5" xfId="797"/>
    <cellStyle name="40% - Accent3 2 5 2" xfId="3142"/>
    <cellStyle name="40% - Accent3 2 5 3" xfId="2219"/>
    <cellStyle name="40% - Accent3 2 5 4" xfId="1526"/>
    <cellStyle name="40% - Accent3 2 5 5" xfId="3884"/>
    <cellStyle name="40% - Accent3 2 6" xfId="2675"/>
    <cellStyle name="40% - Accent3 2 7" xfId="1761"/>
    <cellStyle name="40% - Accent3 2 8" xfId="1060"/>
    <cellStyle name="40% - Accent3 2 9" xfId="3422"/>
    <cellStyle name="40% - Accent3 3" xfId="30"/>
    <cellStyle name="40% - Accent3 3 2" xfId="211"/>
    <cellStyle name="40% - Accent3 3 2 2" xfId="635"/>
    <cellStyle name="40% - Accent3 3 2 2 2" xfId="2526"/>
    <cellStyle name="40% - Accent3 3 2 2 3" xfId="2989"/>
    <cellStyle name="40% - Accent3 3 2 2 4" xfId="2070"/>
    <cellStyle name="40% - Accent3 3 2 2 5" xfId="1373"/>
    <cellStyle name="40% - Accent3 3 2 2 6" xfId="3731"/>
    <cellStyle name="40% - Accent3 3 2 3" xfId="878"/>
    <cellStyle name="40% - Accent3 3 2 3 2" xfId="3223"/>
    <cellStyle name="40% - Accent3 3 2 3 3" xfId="2298"/>
    <cellStyle name="40% - Accent3 3 2 3 4" xfId="1605"/>
    <cellStyle name="40% - Accent3 3 2 3 5" xfId="3962"/>
    <cellStyle name="40% - Accent3 3 2 4" xfId="2754"/>
    <cellStyle name="40% - Accent3 3 2 5" xfId="1840"/>
    <cellStyle name="40% - Accent3 3 2 6" xfId="1139"/>
    <cellStyle name="40% - Accent3 3 2 7" xfId="3500"/>
    <cellStyle name="40% - Accent3 3 3" xfId="556"/>
    <cellStyle name="40% - Accent3 3 3 2" xfId="2447"/>
    <cellStyle name="40% - Accent3 3 3 3" xfId="2910"/>
    <cellStyle name="40% - Accent3 3 3 4" xfId="1991"/>
    <cellStyle name="40% - Accent3 3 3 5" xfId="1294"/>
    <cellStyle name="40% - Accent3 3 3 6" xfId="3652"/>
    <cellStyle name="40% - Accent3 3 4" xfId="796"/>
    <cellStyle name="40% - Accent3 3 4 2" xfId="3141"/>
    <cellStyle name="40% - Accent3 3 4 3" xfId="2218"/>
    <cellStyle name="40% - Accent3 3 4 4" xfId="1525"/>
    <cellStyle name="40% - Accent3 3 4 5" xfId="3883"/>
    <cellStyle name="40% - Accent3 3 5" xfId="2674"/>
    <cellStyle name="40% - Accent3 3 6" xfId="1760"/>
    <cellStyle name="40% - Accent3 3 7" xfId="1059"/>
    <cellStyle name="40% - Accent3 3 8" xfId="3421"/>
    <cellStyle name="40% - Accent3 4" xfId="212"/>
    <cellStyle name="40% - Accent3 4 2" xfId="213"/>
    <cellStyle name="40% - Accent3 4 2 2" xfId="637"/>
    <cellStyle name="40% - Accent3 4 2 2 2" xfId="2528"/>
    <cellStyle name="40% - Accent3 4 2 2 3" xfId="2991"/>
    <cellStyle name="40% - Accent3 4 2 2 4" xfId="2072"/>
    <cellStyle name="40% - Accent3 4 2 2 5" xfId="1375"/>
    <cellStyle name="40% - Accent3 4 2 2 6" xfId="3733"/>
    <cellStyle name="40% - Accent3 4 2 3" xfId="880"/>
    <cellStyle name="40% - Accent3 4 2 3 2" xfId="3225"/>
    <cellStyle name="40% - Accent3 4 2 3 3" xfId="2300"/>
    <cellStyle name="40% - Accent3 4 2 3 4" xfId="1607"/>
    <cellStyle name="40% - Accent3 4 2 3 5" xfId="3964"/>
    <cellStyle name="40% - Accent3 4 2 4" xfId="2756"/>
    <cellStyle name="40% - Accent3 4 2 5" xfId="1842"/>
    <cellStyle name="40% - Accent3 4 2 6" xfId="1141"/>
    <cellStyle name="40% - Accent3 4 2 7" xfId="3502"/>
    <cellStyle name="40% - Accent3 4 3" xfId="636"/>
    <cellStyle name="40% - Accent3 4 3 2" xfId="2527"/>
    <cellStyle name="40% - Accent3 4 3 3" xfId="2990"/>
    <cellStyle name="40% - Accent3 4 3 4" xfId="2071"/>
    <cellStyle name="40% - Accent3 4 3 5" xfId="1374"/>
    <cellStyle name="40% - Accent3 4 3 6" xfId="3732"/>
    <cellStyle name="40% - Accent3 4 4" xfId="879"/>
    <cellStyle name="40% - Accent3 4 4 2" xfId="3224"/>
    <cellStyle name="40% - Accent3 4 4 3" xfId="2299"/>
    <cellStyle name="40% - Accent3 4 4 4" xfId="1606"/>
    <cellStyle name="40% - Accent3 4 4 5" xfId="3963"/>
    <cellStyle name="40% - Accent3 4 5" xfId="2755"/>
    <cellStyle name="40% - Accent3 4 6" xfId="1841"/>
    <cellStyle name="40% - Accent3 4 7" xfId="1140"/>
    <cellStyle name="40% - Accent3 4 8" xfId="3501"/>
    <cellStyle name="40% - Accent4 2" xfId="33"/>
    <cellStyle name="40% - Accent4 2 2" xfId="214"/>
    <cellStyle name="40% - Accent4 2 2 2" xfId="215"/>
    <cellStyle name="40% - Accent4 2 2 2 2" xfId="639"/>
    <cellStyle name="40% - Accent4 2 2 2 2 2" xfId="2530"/>
    <cellStyle name="40% - Accent4 2 2 2 2 3" xfId="2993"/>
    <cellStyle name="40% - Accent4 2 2 2 2 4" xfId="2074"/>
    <cellStyle name="40% - Accent4 2 2 2 2 5" xfId="1377"/>
    <cellStyle name="40% - Accent4 2 2 2 2 6" xfId="3735"/>
    <cellStyle name="40% - Accent4 2 2 2 3" xfId="882"/>
    <cellStyle name="40% - Accent4 2 2 2 3 2" xfId="3227"/>
    <cellStyle name="40% - Accent4 2 2 2 3 3" xfId="2302"/>
    <cellStyle name="40% - Accent4 2 2 2 3 4" xfId="1609"/>
    <cellStyle name="40% - Accent4 2 2 2 3 5" xfId="3966"/>
    <cellStyle name="40% - Accent4 2 2 2 4" xfId="2758"/>
    <cellStyle name="40% - Accent4 2 2 2 5" xfId="1844"/>
    <cellStyle name="40% - Accent4 2 2 2 6" xfId="1143"/>
    <cellStyle name="40% - Accent4 2 2 2 7" xfId="3504"/>
    <cellStyle name="40% - Accent4 2 2 3" xfId="638"/>
    <cellStyle name="40% - Accent4 2 2 3 2" xfId="2529"/>
    <cellStyle name="40% - Accent4 2 2 3 3" xfId="2992"/>
    <cellStyle name="40% - Accent4 2 2 3 4" xfId="2073"/>
    <cellStyle name="40% - Accent4 2 2 3 5" xfId="1376"/>
    <cellStyle name="40% - Accent4 2 2 3 6" xfId="3734"/>
    <cellStyle name="40% - Accent4 2 2 4" xfId="881"/>
    <cellStyle name="40% - Accent4 2 2 4 2" xfId="3226"/>
    <cellStyle name="40% - Accent4 2 2 4 3" xfId="2301"/>
    <cellStyle name="40% - Accent4 2 2 4 4" xfId="1608"/>
    <cellStyle name="40% - Accent4 2 2 4 5" xfId="3965"/>
    <cellStyle name="40% - Accent4 2 2 5" xfId="2757"/>
    <cellStyle name="40% - Accent4 2 2 6" xfId="1843"/>
    <cellStyle name="40% - Accent4 2 2 7" xfId="1142"/>
    <cellStyle name="40% - Accent4 2 2 8" xfId="3503"/>
    <cellStyle name="40% - Accent4 2 3" xfId="216"/>
    <cellStyle name="40% - Accent4 2 3 2" xfId="640"/>
    <cellStyle name="40% - Accent4 2 3 2 2" xfId="2531"/>
    <cellStyle name="40% - Accent4 2 3 2 3" xfId="2994"/>
    <cellStyle name="40% - Accent4 2 3 2 4" xfId="2075"/>
    <cellStyle name="40% - Accent4 2 3 2 5" xfId="1378"/>
    <cellStyle name="40% - Accent4 2 3 2 6" xfId="3736"/>
    <cellStyle name="40% - Accent4 2 3 3" xfId="883"/>
    <cellStyle name="40% - Accent4 2 3 3 2" xfId="3228"/>
    <cellStyle name="40% - Accent4 2 3 3 3" xfId="2303"/>
    <cellStyle name="40% - Accent4 2 3 3 4" xfId="1610"/>
    <cellStyle name="40% - Accent4 2 3 3 5" xfId="3967"/>
    <cellStyle name="40% - Accent4 2 3 4" xfId="2759"/>
    <cellStyle name="40% - Accent4 2 3 5" xfId="1845"/>
    <cellStyle name="40% - Accent4 2 3 6" xfId="1144"/>
    <cellStyle name="40% - Accent4 2 3 7" xfId="3505"/>
    <cellStyle name="40% - Accent4 2 4" xfId="559"/>
    <cellStyle name="40% - Accent4 2 4 2" xfId="2450"/>
    <cellStyle name="40% - Accent4 2 4 3" xfId="2913"/>
    <cellStyle name="40% - Accent4 2 4 4" xfId="1994"/>
    <cellStyle name="40% - Accent4 2 4 5" xfId="1297"/>
    <cellStyle name="40% - Accent4 2 4 6" xfId="3655"/>
    <cellStyle name="40% - Accent4 2 5" xfId="799"/>
    <cellStyle name="40% - Accent4 2 5 2" xfId="3144"/>
    <cellStyle name="40% - Accent4 2 5 3" xfId="2221"/>
    <cellStyle name="40% - Accent4 2 5 4" xfId="1528"/>
    <cellStyle name="40% - Accent4 2 5 5" xfId="3886"/>
    <cellStyle name="40% - Accent4 2 6" xfId="2677"/>
    <cellStyle name="40% - Accent4 2 7" xfId="1763"/>
    <cellStyle name="40% - Accent4 2 8" xfId="1062"/>
    <cellStyle name="40% - Accent4 2 9" xfId="3424"/>
    <cellStyle name="40% - Accent4 3" xfId="32"/>
    <cellStyle name="40% - Accent4 3 2" xfId="217"/>
    <cellStyle name="40% - Accent4 3 2 2" xfId="641"/>
    <cellStyle name="40% - Accent4 3 2 2 2" xfId="2532"/>
    <cellStyle name="40% - Accent4 3 2 2 3" xfId="2995"/>
    <cellStyle name="40% - Accent4 3 2 2 4" xfId="2076"/>
    <cellStyle name="40% - Accent4 3 2 2 5" xfId="1379"/>
    <cellStyle name="40% - Accent4 3 2 2 6" xfId="3737"/>
    <cellStyle name="40% - Accent4 3 2 3" xfId="884"/>
    <cellStyle name="40% - Accent4 3 2 3 2" xfId="3229"/>
    <cellStyle name="40% - Accent4 3 2 3 3" xfId="2304"/>
    <cellStyle name="40% - Accent4 3 2 3 4" xfId="1611"/>
    <cellStyle name="40% - Accent4 3 2 3 5" xfId="3968"/>
    <cellStyle name="40% - Accent4 3 2 4" xfId="2760"/>
    <cellStyle name="40% - Accent4 3 2 5" xfId="1846"/>
    <cellStyle name="40% - Accent4 3 2 6" xfId="1145"/>
    <cellStyle name="40% - Accent4 3 2 7" xfId="3506"/>
    <cellStyle name="40% - Accent4 3 3" xfId="558"/>
    <cellStyle name="40% - Accent4 3 3 2" xfId="2449"/>
    <cellStyle name="40% - Accent4 3 3 3" xfId="2912"/>
    <cellStyle name="40% - Accent4 3 3 4" xfId="1993"/>
    <cellStyle name="40% - Accent4 3 3 5" xfId="1296"/>
    <cellStyle name="40% - Accent4 3 3 6" xfId="3654"/>
    <cellStyle name="40% - Accent4 3 4" xfId="798"/>
    <cellStyle name="40% - Accent4 3 4 2" xfId="3143"/>
    <cellStyle name="40% - Accent4 3 4 3" xfId="2220"/>
    <cellStyle name="40% - Accent4 3 4 4" xfId="1527"/>
    <cellStyle name="40% - Accent4 3 4 5" xfId="3885"/>
    <cellStyle name="40% - Accent4 3 5" xfId="2676"/>
    <cellStyle name="40% - Accent4 3 6" xfId="1762"/>
    <cellStyle name="40% - Accent4 3 7" xfId="1061"/>
    <cellStyle name="40% - Accent4 3 8" xfId="3423"/>
    <cellStyle name="40% - Accent4 4" xfId="218"/>
    <cellStyle name="40% - Accent4 4 2" xfId="219"/>
    <cellStyle name="40% - Accent4 4 2 2" xfId="643"/>
    <cellStyle name="40% - Accent4 4 2 2 2" xfId="2534"/>
    <cellStyle name="40% - Accent4 4 2 2 3" xfId="2997"/>
    <cellStyle name="40% - Accent4 4 2 2 4" xfId="2078"/>
    <cellStyle name="40% - Accent4 4 2 2 5" xfId="1381"/>
    <cellStyle name="40% - Accent4 4 2 2 6" xfId="3739"/>
    <cellStyle name="40% - Accent4 4 2 3" xfId="886"/>
    <cellStyle name="40% - Accent4 4 2 3 2" xfId="3231"/>
    <cellStyle name="40% - Accent4 4 2 3 3" xfId="2306"/>
    <cellStyle name="40% - Accent4 4 2 3 4" xfId="1613"/>
    <cellStyle name="40% - Accent4 4 2 3 5" xfId="3970"/>
    <cellStyle name="40% - Accent4 4 2 4" xfId="2762"/>
    <cellStyle name="40% - Accent4 4 2 5" xfId="1848"/>
    <cellStyle name="40% - Accent4 4 2 6" xfId="1147"/>
    <cellStyle name="40% - Accent4 4 2 7" xfId="3508"/>
    <cellStyle name="40% - Accent4 4 3" xfId="642"/>
    <cellStyle name="40% - Accent4 4 3 2" xfId="2533"/>
    <cellStyle name="40% - Accent4 4 3 3" xfId="2996"/>
    <cellStyle name="40% - Accent4 4 3 4" xfId="2077"/>
    <cellStyle name="40% - Accent4 4 3 5" xfId="1380"/>
    <cellStyle name="40% - Accent4 4 3 6" xfId="3738"/>
    <cellStyle name="40% - Accent4 4 4" xfId="885"/>
    <cellStyle name="40% - Accent4 4 4 2" xfId="3230"/>
    <cellStyle name="40% - Accent4 4 4 3" xfId="2305"/>
    <cellStyle name="40% - Accent4 4 4 4" xfId="1612"/>
    <cellStyle name="40% - Accent4 4 4 5" xfId="3969"/>
    <cellStyle name="40% - Accent4 4 5" xfId="2761"/>
    <cellStyle name="40% - Accent4 4 6" xfId="1847"/>
    <cellStyle name="40% - Accent4 4 7" xfId="1146"/>
    <cellStyle name="40% - Accent4 4 8" xfId="3507"/>
    <cellStyle name="40% - Accent5 2" xfId="35"/>
    <cellStyle name="40% - Accent5 2 2" xfId="220"/>
    <cellStyle name="40% - Accent5 2 2 2" xfId="221"/>
    <cellStyle name="40% - Accent5 2 2 2 2" xfId="645"/>
    <cellStyle name="40% - Accent5 2 2 2 2 2" xfId="2536"/>
    <cellStyle name="40% - Accent5 2 2 2 2 3" xfId="2999"/>
    <cellStyle name="40% - Accent5 2 2 2 2 4" xfId="2080"/>
    <cellStyle name="40% - Accent5 2 2 2 2 5" xfId="1383"/>
    <cellStyle name="40% - Accent5 2 2 2 2 6" xfId="3741"/>
    <cellStyle name="40% - Accent5 2 2 2 3" xfId="888"/>
    <cellStyle name="40% - Accent5 2 2 2 3 2" xfId="3233"/>
    <cellStyle name="40% - Accent5 2 2 2 3 3" xfId="2308"/>
    <cellStyle name="40% - Accent5 2 2 2 3 4" xfId="1615"/>
    <cellStyle name="40% - Accent5 2 2 2 3 5" xfId="3972"/>
    <cellStyle name="40% - Accent5 2 2 2 4" xfId="2764"/>
    <cellStyle name="40% - Accent5 2 2 2 5" xfId="1850"/>
    <cellStyle name="40% - Accent5 2 2 2 6" xfId="1149"/>
    <cellStyle name="40% - Accent5 2 2 2 7" xfId="3510"/>
    <cellStyle name="40% - Accent5 2 2 3" xfId="644"/>
    <cellStyle name="40% - Accent5 2 2 3 2" xfId="2535"/>
    <cellStyle name="40% - Accent5 2 2 3 3" xfId="2998"/>
    <cellStyle name="40% - Accent5 2 2 3 4" xfId="2079"/>
    <cellStyle name="40% - Accent5 2 2 3 5" xfId="1382"/>
    <cellStyle name="40% - Accent5 2 2 3 6" xfId="3740"/>
    <cellStyle name="40% - Accent5 2 2 4" xfId="887"/>
    <cellStyle name="40% - Accent5 2 2 4 2" xfId="3232"/>
    <cellStyle name="40% - Accent5 2 2 4 3" xfId="2307"/>
    <cellStyle name="40% - Accent5 2 2 4 4" xfId="1614"/>
    <cellStyle name="40% - Accent5 2 2 4 5" xfId="3971"/>
    <cellStyle name="40% - Accent5 2 2 5" xfId="2763"/>
    <cellStyle name="40% - Accent5 2 2 6" xfId="1849"/>
    <cellStyle name="40% - Accent5 2 2 7" xfId="1148"/>
    <cellStyle name="40% - Accent5 2 2 8" xfId="3509"/>
    <cellStyle name="40% - Accent5 2 3" xfId="222"/>
    <cellStyle name="40% - Accent5 2 3 2" xfId="646"/>
    <cellStyle name="40% - Accent5 2 3 2 2" xfId="2537"/>
    <cellStyle name="40% - Accent5 2 3 2 3" xfId="3000"/>
    <cellStyle name="40% - Accent5 2 3 2 4" xfId="2081"/>
    <cellStyle name="40% - Accent5 2 3 2 5" xfId="1384"/>
    <cellStyle name="40% - Accent5 2 3 2 6" xfId="3742"/>
    <cellStyle name="40% - Accent5 2 3 3" xfId="889"/>
    <cellStyle name="40% - Accent5 2 3 3 2" xfId="3234"/>
    <cellStyle name="40% - Accent5 2 3 3 3" xfId="2309"/>
    <cellStyle name="40% - Accent5 2 3 3 4" xfId="1616"/>
    <cellStyle name="40% - Accent5 2 3 3 5" xfId="3973"/>
    <cellStyle name="40% - Accent5 2 3 4" xfId="2765"/>
    <cellStyle name="40% - Accent5 2 3 5" xfId="1851"/>
    <cellStyle name="40% - Accent5 2 3 6" xfId="1150"/>
    <cellStyle name="40% - Accent5 2 3 7" xfId="3511"/>
    <cellStyle name="40% - Accent5 2 4" xfId="561"/>
    <cellStyle name="40% - Accent5 2 4 2" xfId="2452"/>
    <cellStyle name="40% - Accent5 2 4 3" xfId="2915"/>
    <cellStyle name="40% - Accent5 2 4 4" xfId="1996"/>
    <cellStyle name="40% - Accent5 2 4 5" xfId="1299"/>
    <cellStyle name="40% - Accent5 2 4 6" xfId="3657"/>
    <cellStyle name="40% - Accent5 2 5" xfId="801"/>
    <cellStyle name="40% - Accent5 2 5 2" xfId="3146"/>
    <cellStyle name="40% - Accent5 2 5 3" xfId="2223"/>
    <cellStyle name="40% - Accent5 2 5 4" xfId="1530"/>
    <cellStyle name="40% - Accent5 2 5 5" xfId="3888"/>
    <cellStyle name="40% - Accent5 2 6" xfId="2679"/>
    <cellStyle name="40% - Accent5 2 7" xfId="1765"/>
    <cellStyle name="40% - Accent5 2 8" xfId="1064"/>
    <cellStyle name="40% - Accent5 2 9" xfId="3426"/>
    <cellStyle name="40% - Accent5 3" xfId="34"/>
    <cellStyle name="40% - Accent5 3 2" xfId="223"/>
    <cellStyle name="40% - Accent5 3 2 2" xfId="647"/>
    <cellStyle name="40% - Accent5 3 2 2 2" xfId="2538"/>
    <cellStyle name="40% - Accent5 3 2 2 3" xfId="3001"/>
    <cellStyle name="40% - Accent5 3 2 2 4" xfId="2082"/>
    <cellStyle name="40% - Accent5 3 2 2 5" xfId="1385"/>
    <cellStyle name="40% - Accent5 3 2 2 6" xfId="3743"/>
    <cellStyle name="40% - Accent5 3 2 3" xfId="890"/>
    <cellStyle name="40% - Accent5 3 2 3 2" xfId="3235"/>
    <cellStyle name="40% - Accent5 3 2 3 3" xfId="2310"/>
    <cellStyle name="40% - Accent5 3 2 3 4" xfId="1617"/>
    <cellStyle name="40% - Accent5 3 2 3 5" xfId="3974"/>
    <cellStyle name="40% - Accent5 3 2 4" xfId="2766"/>
    <cellStyle name="40% - Accent5 3 2 5" xfId="1852"/>
    <cellStyle name="40% - Accent5 3 2 6" xfId="1151"/>
    <cellStyle name="40% - Accent5 3 2 7" xfId="3512"/>
    <cellStyle name="40% - Accent5 3 3" xfId="560"/>
    <cellStyle name="40% - Accent5 3 3 2" xfId="2451"/>
    <cellStyle name="40% - Accent5 3 3 3" xfId="2914"/>
    <cellStyle name="40% - Accent5 3 3 4" xfId="1995"/>
    <cellStyle name="40% - Accent5 3 3 5" xfId="1298"/>
    <cellStyle name="40% - Accent5 3 3 6" xfId="3656"/>
    <cellStyle name="40% - Accent5 3 4" xfId="800"/>
    <cellStyle name="40% - Accent5 3 4 2" xfId="3145"/>
    <cellStyle name="40% - Accent5 3 4 3" xfId="2222"/>
    <cellStyle name="40% - Accent5 3 4 4" xfId="1529"/>
    <cellStyle name="40% - Accent5 3 4 5" xfId="3887"/>
    <cellStyle name="40% - Accent5 3 5" xfId="2678"/>
    <cellStyle name="40% - Accent5 3 6" xfId="1764"/>
    <cellStyle name="40% - Accent5 3 7" xfId="1063"/>
    <cellStyle name="40% - Accent5 3 8" xfId="3425"/>
    <cellStyle name="40% - Accent5 4" xfId="224"/>
    <cellStyle name="40% - Accent5 4 2" xfId="225"/>
    <cellStyle name="40% - Accent5 4 2 2" xfId="649"/>
    <cellStyle name="40% - Accent5 4 2 2 2" xfId="2540"/>
    <cellStyle name="40% - Accent5 4 2 2 3" xfId="3003"/>
    <cellStyle name="40% - Accent5 4 2 2 4" xfId="2084"/>
    <cellStyle name="40% - Accent5 4 2 2 5" xfId="1387"/>
    <cellStyle name="40% - Accent5 4 2 2 6" xfId="3745"/>
    <cellStyle name="40% - Accent5 4 2 3" xfId="892"/>
    <cellStyle name="40% - Accent5 4 2 3 2" xfId="3237"/>
    <cellStyle name="40% - Accent5 4 2 3 3" xfId="2312"/>
    <cellStyle name="40% - Accent5 4 2 3 4" xfId="1619"/>
    <cellStyle name="40% - Accent5 4 2 3 5" xfId="3976"/>
    <cellStyle name="40% - Accent5 4 2 4" xfId="2768"/>
    <cellStyle name="40% - Accent5 4 2 5" xfId="1854"/>
    <cellStyle name="40% - Accent5 4 2 6" xfId="1153"/>
    <cellStyle name="40% - Accent5 4 2 7" xfId="3514"/>
    <cellStyle name="40% - Accent5 4 3" xfId="648"/>
    <cellStyle name="40% - Accent5 4 3 2" xfId="2539"/>
    <cellStyle name="40% - Accent5 4 3 3" xfId="3002"/>
    <cellStyle name="40% - Accent5 4 3 4" xfId="2083"/>
    <cellStyle name="40% - Accent5 4 3 5" xfId="1386"/>
    <cellStyle name="40% - Accent5 4 3 6" xfId="3744"/>
    <cellStyle name="40% - Accent5 4 4" xfId="891"/>
    <cellStyle name="40% - Accent5 4 4 2" xfId="3236"/>
    <cellStyle name="40% - Accent5 4 4 3" xfId="2311"/>
    <cellStyle name="40% - Accent5 4 4 4" xfId="1618"/>
    <cellStyle name="40% - Accent5 4 4 5" xfId="3975"/>
    <cellStyle name="40% - Accent5 4 5" xfId="2767"/>
    <cellStyle name="40% - Accent5 4 6" xfId="1853"/>
    <cellStyle name="40% - Accent5 4 7" xfId="1152"/>
    <cellStyle name="40% - Accent5 4 8" xfId="3513"/>
    <cellStyle name="40% - Accent6 2" xfId="37"/>
    <cellStyle name="40% - Accent6 2 2" xfId="226"/>
    <cellStyle name="40% - Accent6 2 2 2" xfId="227"/>
    <cellStyle name="40% - Accent6 2 2 2 2" xfId="651"/>
    <cellStyle name="40% - Accent6 2 2 2 2 2" xfId="2542"/>
    <cellStyle name="40% - Accent6 2 2 2 2 3" xfId="3005"/>
    <cellStyle name="40% - Accent6 2 2 2 2 4" xfId="2086"/>
    <cellStyle name="40% - Accent6 2 2 2 2 5" xfId="1389"/>
    <cellStyle name="40% - Accent6 2 2 2 2 6" xfId="3747"/>
    <cellStyle name="40% - Accent6 2 2 2 3" xfId="894"/>
    <cellStyle name="40% - Accent6 2 2 2 3 2" xfId="3239"/>
    <cellStyle name="40% - Accent6 2 2 2 3 3" xfId="2314"/>
    <cellStyle name="40% - Accent6 2 2 2 3 4" xfId="1621"/>
    <cellStyle name="40% - Accent6 2 2 2 3 5" xfId="3978"/>
    <cellStyle name="40% - Accent6 2 2 2 4" xfId="2770"/>
    <cellStyle name="40% - Accent6 2 2 2 5" xfId="1856"/>
    <cellStyle name="40% - Accent6 2 2 2 6" xfId="1155"/>
    <cellStyle name="40% - Accent6 2 2 2 7" xfId="3516"/>
    <cellStyle name="40% - Accent6 2 2 3" xfId="650"/>
    <cellStyle name="40% - Accent6 2 2 3 2" xfId="2541"/>
    <cellStyle name="40% - Accent6 2 2 3 3" xfId="3004"/>
    <cellStyle name="40% - Accent6 2 2 3 4" xfId="2085"/>
    <cellStyle name="40% - Accent6 2 2 3 5" xfId="1388"/>
    <cellStyle name="40% - Accent6 2 2 3 6" xfId="3746"/>
    <cellStyle name="40% - Accent6 2 2 4" xfId="893"/>
    <cellStyle name="40% - Accent6 2 2 4 2" xfId="3238"/>
    <cellStyle name="40% - Accent6 2 2 4 3" xfId="2313"/>
    <cellStyle name="40% - Accent6 2 2 4 4" xfId="1620"/>
    <cellStyle name="40% - Accent6 2 2 4 5" xfId="3977"/>
    <cellStyle name="40% - Accent6 2 2 5" xfId="2769"/>
    <cellStyle name="40% - Accent6 2 2 6" xfId="1855"/>
    <cellStyle name="40% - Accent6 2 2 7" xfId="1154"/>
    <cellStyle name="40% - Accent6 2 2 8" xfId="3515"/>
    <cellStyle name="40% - Accent6 2 3" xfId="228"/>
    <cellStyle name="40% - Accent6 2 3 2" xfId="652"/>
    <cellStyle name="40% - Accent6 2 3 2 2" xfId="2543"/>
    <cellStyle name="40% - Accent6 2 3 2 3" xfId="3006"/>
    <cellStyle name="40% - Accent6 2 3 2 4" xfId="2087"/>
    <cellStyle name="40% - Accent6 2 3 2 5" xfId="1390"/>
    <cellStyle name="40% - Accent6 2 3 2 6" xfId="3748"/>
    <cellStyle name="40% - Accent6 2 3 3" xfId="895"/>
    <cellStyle name="40% - Accent6 2 3 3 2" xfId="3240"/>
    <cellStyle name="40% - Accent6 2 3 3 3" xfId="2315"/>
    <cellStyle name="40% - Accent6 2 3 3 4" xfId="1622"/>
    <cellStyle name="40% - Accent6 2 3 3 5" xfId="3979"/>
    <cellStyle name="40% - Accent6 2 3 4" xfId="2771"/>
    <cellStyle name="40% - Accent6 2 3 5" xfId="1857"/>
    <cellStyle name="40% - Accent6 2 3 6" xfId="1156"/>
    <cellStyle name="40% - Accent6 2 3 7" xfId="3517"/>
    <cellStyle name="40% - Accent6 2 4" xfId="563"/>
    <cellStyle name="40% - Accent6 2 4 2" xfId="2454"/>
    <cellStyle name="40% - Accent6 2 4 3" xfId="2917"/>
    <cellStyle name="40% - Accent6 2 4 4" xfId="1998"/>
    <cellStyle name="40% - Accent6 2 4 5" xfId="1301"/>
    <cellStyle name="40% - Accent6 2 4 6" xfId="3659"/>
    <cellStyle name="40% - Accent6 2 5" xfId="803"/>
    <cellStyle name="40% - Accent6 2 5 2" xfId="3148"/>
    <cellStyle name="40% - Accent6 2 5 3" xfId="2225"/>
    <cellStyle name="40% - Accent6 2 5 4" xfId="1532"/>
    <cellStyle name="40% - Accent6 2 5 5" xfId="3890"/>
    <cellStyle name="40% - Accent6 2 6" xfId="2681"/>
    <cellStyle name="40% - Accent6 2 7" xfId="1767"/>
    <cellStyle name="40% - Accent6 2 8" xfId="1066"/>
    <cellStyle name="40% - Accent6 2 9" xfId="3428"/>
    <cellStyle name="40% - Accent6 3" xfId="36"/>
    <cellStyle name="40% - Accent6 3 2" xfId="229"/>
    <cellStyle name="40% - Accent6 3 2 2" xfId="653"/>
    <cellStyle name="40% - Accent6 3 2 2 2" xfId="2544"/>
    <cellStyle name="40% - Accent6 3 2 2 3" xfId="3007"/>
    <cellStyle name="40% - Accent6 3 2 2 4" xfId="2088"/>
    <cellStyle name="40% - Accent6 3 2 2 5" xfId="1391"/>
    <cellStyle name="40% - Accent6 3 2 2 6" xfId="3749"/>
    <cellStyle name="40% - Accent6 3 2 3" xfId="896"/>
    <cellStyle name="40% - Accent6 3 2 3 2" xfId="3241"/>
    <cellStyle name="40% - Accent6 3 2 3 3" xfId="2316"/>
    <cellStyle name="40% - Accent6 3 2 3 4" xfId="1623"/>
    <cellStyle name="40% - Accent6 3 2 3 5" xfId="3980"/>
    <cellStyle name="40% - Accent6 3 2 4" xfId="2772"/>
    <cellStyle name="40% - Accent6 3 2 5" xfId="1858"/>
    <cellStyle name="40% - Accent6 3 2 6" xfId="1157"/>
    <cellStyle name="40% - Accent6 3 2 7" xfId="3518"/>
    <cellStyle name="40% - Accent6 3 3" xfId="562"/>
    <cellStyle name="40% - Accent6 3 3 2" xfId="2453"/>
    <cellStyle name="40% - Accent6 3 3 3" xfId="2916"/>
    <cellStyle name="40% - Accent6 3 3 4" xfId="1997"/>
    <cellStyle name="40% - Accent6 3 3 5" xfId="1300"/>
    <cellStyle name="40% - Accent6 3 3 6" xfId="3658"/>
    <cellStyle name="40% - Accent6 3 4" xfId="802"/>
    <cellStyle name="40% - Accent6 3 4 2" xfId="3147"/>
    <cellStyle name="40% - Accent6 3 4 3" xfId="2224"/>
    <cellStyle name="40% - Accent6 3 4 4" xfId="1531"/>
    <cellStyle name="40% - Accent6 3 4 5" xfId="3889"/>
    <cellStyle name="40% - Accent6 3 5" xfId="2680"/>
    <cellStyle name="40% - Accent6 3 6" xfId="1766"/>
    <cellStyle name="40% - Accent6 3 7" xfId="1065"/>
    <cellStyle name="40% - Accent6 3 8" xfId="3427"/>
    <cellStyle name="40% - Accent6 4" xfId="230"/>
    <cellStyle name="40% - Accent6 4 2" xfId="231"/>
    <cellStyle name="40% - Accent6 4 2 2" xfId="655"/>
    <cellStyle name="40% - Accent6 4 2 2 2" xfId="2546"/>
    <cellStyle name="40% - Accent6 4 2 2 3" xfId="3009"/>
    <cellStyle name="40% - Accent6 4 2 2 4" xfId="2090"/>
    <cellStyle name="40% - Accent6 4 2 2 5" xfId="1393"/>
    <cellStyle name="40% - Accent6 4 2 2 6" xfId="3751"/>
    <cellStyle name="40% - Accent6 4 2 3" xfId="898"/>
    <cellStyle name="40% - Accent6 4 2 3 2" xfId="3243"/>
    <cellStyle name="40% - Accent6 4 2 3 3" xfId="2318"/>
    <cellStyle name="40% - Accent6 4 2 3 4" xfId="1625"/>
    <cellStyle name="40% - Accent6 4 2 3 5" xfId="3982"/>
    <cellStyle name="40% - Accent6 4 2 4" xfId="2774"/>
    <cellStyle name="40% - Accent6 4 2 5" xfId="1860"/>
    <cellStyle name="40% - Accent6 4 2 6" xfId="1159"/>
    <cellStyle name="40% - Accent6 4 2 7" xfId="3520"/>
    <cellStyle name="40% - Accent6 4 3" xfId="654"/>
    <cellStyle name="40% - Accent6 4 3 2" xfId="2545"/>
    <cellStyle name="40% - Accent6 4 3 3" xfId="3008"/>
    <cellStyle name="40% - Accent6 4 3 4" xfId="2089"/>
    <cellStyle name="40% - Accent6 4 3 5" xfId="1392"/>
    <cellStyle name="40% - Accent6 4 3 6" xfId="3750"/>
    <cellStyle name="40% - Accent6 4 4" xfId="897"/>
    <cellStyle name="40% - Accent6 4 4 2" xfId="3242"/>
    <cellStyle name="40% - Accent6 4 4 3" xfId="2317"/>
    <cellStyle name="40% - Accent6 4 4 4" xfId="1624"/>
    <cellStyle name="40% - Accent6 4 4 5" xfId="3981"/>
    <cellStyle name="40% - Accent6 4 5" xfId="2773"/>
    <cellStyle name="40% - Accent6 4 6" xfId="1859"/>
    <cellStyle name="40% - Accent6 4 7" xfId="1158"/>
    <cellStyle name="40% - Accent6 4 8" xfId="3519"/>
    <cellStyle name="40% - Accent6 5" xfId="538"/>
    <cellStyle name="5x indented GHG Textfiels" xfId="232"/>
    <cellStyle name="5x indented GHG Textfiels 2" xfId="804"/>
    <cellStyle name="5x indented GHG Textfiels 2 2" xfId="3149"/>
    <cellStyle name="60% - Accent1 2" xfId="39"/>
    <cellStyle name="60% - Accent1 3" xfId="38"/>
    <cellStyle name="60% - Accent2 2" xfId="41"/>
    <cellStyle name="60% - Accent2 3" xfId="40"/>
    <cellStyle name="60% - Accent3 2" xfId="43"/>
    <cellStyle name="60% - Accent3 3" xfId="42"/>
    <cellStyle name="60% - Accent4 2" xfId="45"/>
    <cellStyle name="60% - Accent4 3" xfId="44"/>
    <cellStyle name="60% - Accent5 2" xfId="47"/>
    <cellStyle name="60% - Accent5 3" xfId="46"/>
    <cellStyle name="60% - Accent6 2" xfId="49"/>
    <cellStyle name="60% - Accent6 3" xfId="48"/>
    <cellStyle name="60% - Accent6 4" xfId="537"/>
    <cellStyle name="Accent1 2" xfId="51"/>
    <cellStyle name="Accent1 3" xfId="50"/>
    <cellStyle name="Accent2 2" xfId="53"/>
    <cellStyle name="Accent2 3" xfId="52"/>
    <cellStyle name="Accent3 2" xfId="55"/>
    <cellStyle name="Accent3 3" xfId="54"/>
    <cellStyle name="Accent4 2" xfId="57"/>
    <cellStyle name="Accent4 3" xfId="56"/>
    <cellStyle name="Accent5 2" xfId="59"/>
    <cellStyle name="Accent5 3" xfId="58"/>
    <cellStyle name="Accent6 2" xfId="61"/>
    <cellStyle name="Accent6 3" xfId="60"/>
    <cellStyle name="Bad" xfId="8" builtinId="27" customBuiltin="1"/>
    <cellStyle name="Bold GHG Numbers (0.00)" xfId="233"/>
    <cellStyle name="Calculation 2" xfId="63"/>
    <cellStyle name="Calculation 3" xfId="62"/>
    <cellStyle name="Check Cell" xfId="12" builtinId="23" customBuiltin="1"/>
    <cellStyle name="clsAltData" xfId="64"/>
    <cellStyle name="clsAltData 2" xfId="1038"/>
    <cellStyle name="clsAltData 2 2" xfId="3381"/>
    <cellStyle name="clsAltMRVData" xfId="65"/>
    <cellStyle name="clsAltMRVData 2" xfId="910"/>
    <cellStyle name="clsAltMRVData 2 2" xfId="3255"/>
    <cellStyle name="clsAltRowHeader" xfId="66"/>
    <cellStyle name="clsAltRowHeader 2" xfId="909"/>
    <cellStyle name="clsAltRowHeader 2 2" xfId="3254"/>
    <cellStyle name="clsBlank" xfId="67"/>
    <cellStyle name="clsColumnHeader" xfId="68"/>
    <cellStyle name="clsColumnHeader 2" xfId="1020"/>
    <cellStyle name="clsColumnHeader 2 2" xfId="3364"/>
    <cellStyle name="clsColumnHeader1" xfId="69"/>
    <cellStyle name="clsColumnHeader1 2" xfId="907"/>
    <cellStyle name="clsColumnHeader1 2 2" xfId="3252"/>
    <cellStyle name="clsColumnHeader2" xfId="70"/>
    <cellStyle name="clsColumnHeader2 2" xfId="904"/>
    <cellStyle name="clsColumnHeader2 2 2" xfId="3249"/>
    <cellStyle name="clsData" xfId="71"/>
    <cellStyle name="clsData 2" xfId="1039"/>
    <cellStyle name="clsData 2 2" xfId="3382"/>
    <cellStyle name="clsDefault" xfId="72"/>
    <cellStyle name="clsIndexTableData" xfId="73"/>
    <cellStyle name="clsIndexTableHdr" xfId="74"/>
    <cellStyle name="clsIndexTableTitle" xfId="75"/>
    <cellStyle name="clsIndexTableTitle 2" xfId="805"/>
    <cellStyle name="clsIndexTableTitle 2 2" xfId="3150"/>
    <cellStyle name="clsMRVData" xfId="76"/>
    <cellStyle name="clsMRVData 2" xfId="1021"/>
    <cellStyle name="clsMRVData 2 2" xfId="3365"/>
    <cellStyle name="clsMRVRow" xfId="77"/>
    <cellStyle name="clsMRVRow 2" xfId="1029"/>
    <cellStyle name="clsMRVRow 2 2" xfId="3373"/>
    <cellStyle name="clsReportFooter" xfId="78"/>
    <cellStyle name="clsReportFooter 2" xfId="1023"/>
    <cellStyle name="clsReportFooter 2 2" xfId="3367"/>
    <cellStyle name="clsReportHeader" xfId="79"/>
    <cellStyle name="clsReportHeader 2" xfId="902"/>
    <cellStyle name="clsReportHeader 2 2" xfId="3247"/>
    <cellStyle name="clsRowHeader" xfId="80"/>
    <cellStyle name="clsRowHeader 2" xfId="1019"/>
    <cellStyle name="clsRowHeader 2 2" xfId="3363"/>
    <cellStyle name="clsRptComment" xfId="81"/>
    <cellStyle name="clsRptComment 2" xfId="901"/>
    <cellStyle name="clsRptComment 2 2" xfId="3246"/>
    <cellStyle name="clsScale" xfId="82"/>
    <cellStyle name="clsScale 2" xfId="1040"/>
    <cellStyle name="clsScale 2 2" xfId="3383"/>
    <cellStyle name="clsSection" xfId="83"/>
    <cellStyle name="clsSection 2" xfId="1024"/>
    <cellStyle name="clsSection 2 2" xfId="3368"/>
    <cellStyle name="Comma" xfId="1" builtinId="3"/>
    <cellStyle name="Comma  - Style1" xfId="234"/>
    <cellStyle name="Comma  - Style1 2" xfId="235"/>
    <cellStyle name="Comma  - Style2" xfId="236"/>
    <cellStyle name="Comma  - Style2 2" xfId="237"/>
    <cellStyle name="Comma  - Style3" xfId="238"/>
    <cellStyle name="Comma  - Style3 2" xfId="239"/>
    <cellStyle name="Comma 10" xfId="240"/>
    <cellStyle name="Comma 10 2" xfId="1043"/>
    <cellStyle name="Comma 11" xfId="241"/>
    <cellStyle name="Comma 12" xfId="242"/>
    <cellStyle name="Comma 13" xfId="243"/>
    <cellStyle name="Comma 14" xfId="244"/>
    <cellStyle name="Comma 15" xfId="245"/>
    <cellStyle name="Comma 16" xfId="246"/>
    <cellStyle name="Comma 17" xfId="247"/>
    <cellStyle name="Comma 18" xfId="248"/>
    <cellStyle name="Comma 19" xfId="249"/>
    <cellStyle name="Comma 2" xfId="84"/>
    <cellStyle name="Comma 2 2" xfId="85"/>
    <cellStyle name="Comma 2 2 2" xfId="250"/>
    <cellStyle name="Comma 2 2 3" xfId="251"/>
    <cellStyle name="Comma 2 2 4" xfId="252"/>
    <cellStyle name="Comma 2 3" xfId="86"/>
    <cellStyle name="Comma 2 3 2" xfId="253"/>
    <cellStyle name="Comma 2 4" xfId="254"/>
    <cellStyle name="Comma 2 5" xfId="535"/>
    <cellStyle name="Comma 2 5 2" xfId="777"/>
    <cellStyle name="Comma 2 5 2 2" xfId="3124"/>
    <cellStyle name="Comma 2 5 2 3" xfId="1508"/>
    <cellStyle name="Comma 2 5 2 4" xfId="3866"/>
    <cellStyle name="Comma 2 5 3" xfId="1027"/>
    <cellStyle name="Comma 2 5 3 2" xfId="3371"/>
    <cellStyle name="Comma 2 5 3 3" xfId="1740"/>
    <cellStyle name="Comma 2 5 3 4" xfId="4097"/>
    <cellStyle name="Comma 2 5 4" xfId="2893"/>
    <cellStyle name="Comma 2 5 5" xfId="1277"/>
    <cellStyle name="Comma 2 5 6" xfId="3635"/>
    <cellStyle name="Comma 20" xfId="255"/>
    <cellStyle name="Comma 21" xfId="256"/>
    <cellStyle name="Comma 22" xfId="257"/>
    <cellStyle name="Comma 23" xfId="258"/>
    <cellStyle name="Comma 24" xfId="259"/>
    <cellStyle name="Comma 25" xfId="260"/>
    <cellStyle name="Comma 26" xfId="261"/>
    <cellStyle name="Comma 27" xfId="262"/>
    <cellStyle name="Comma 28" xfId="263"/>
    <cellStyle name="Comma 29" xfId="264"/>
    <cellStyle name="Comma 3" xfId="87"/>
    <cellStyle name="Comma 3 2" xfId="265"/>
    <cellStyle name="Comma 3 2 2" xfId="266"/>
    <cellStyle name="Comma 3 2 2 2" xfId="657"/>
    <cellStyle name="Comma 3 2 2 2 2" xfId="2548"/>
    <cellStyle name="Comma 3 2 2 2 3" xfId="3011"/>
    <cellStyle name="Comma 3 2 2 2 4" xfId="2092"/>
    <cellStyle name="Comma 3 2 2 2 5" xfId="1395"/>
    <cellStyle name="Comma 3 2 2 2 6" xfId="3753"/>
    <cellStyle name="Comma 3 2 2 3" xfId="900"/>
    <cellStyle name="Comma 3 2 2 3 2" xfId="3245"/>
    <cellStyle name="Comma 3 2 2 3 3" xfId="2320"/>
    <cellStyle name="Comma 3 2 2 3 4" xfId="1627"/>
    <cellStyle name="Comma 3 2 2 3 5" xfId="3984"/>
    <cellStyle name="Comma 3 2 2 4" xfId="2776"/>
    <cellStyle name="Comma 3 2 2 5" xfId="1862"/>
    <cellStyle name="Comma 3 2 2 6" xfId="1161"/>
    <cellStyle name="Comma 3 2 2 7" xfId="3522"/>
    <cellStyle name="Comma 3 2 3" xfId="656"/>
    <cellStyle name="Comma 3 2 3 2" xfId="2547"/>
    <cellStyle name="Comma 3 2 3 3" xfId="3010"/>
    <cellStyle name="Comma 3 2 3 4" xfId="2091"/>
    <cellStyle name="Comma 3 2 3 5" xfId="1394"/>
    <cellStyle name="Comma 3 2 3 6" xfId="3752"/>
    <cellStyle name="Comma 3 2 4" xfId="899"/>
    <cellStyle name="Comma 3 2 4 2" xfId="3244"/>
    <cellStyle name="Comma 3 2 4 3" xfId="2319"/>
    <cellStyle name="Comma 3 2 4 4" xfId="1626"/>
    <cellStyle name="Comma 3 2 4 5" xfId="3983"/>
    <cellStyle name="Comma 3 2 5" xfId="2775"/>
    <cellStyle name="Comma 3 2 6" xfId="1861"/>
    <cellStyle name="Comma 3 2 7" xfId="1160"/>
    <cellStyle name="Comma 3 2 8" xfId="3521"/>
    <cellStyle name="Comma 3 3" xfId="267"/>
    <cellStyle name="Comma 3 4" xfId="531"/>
    <cellStyle name="Comma 30" xfId="268"/>
    <cellStyle name="Comma 31" xfId="269"/>
    <cellStyle name="Comma 32" xfId="270"/>
    <cellStyle name="Comma 32 2" xfId="658"/>
    <cellStyle name="Comma 32 2 2" xfId="2549"/>
    <cellStyle name="Comma 32 2 3" xfId="3012"/>
    <cellStyle name="Comma 32 2 4" xfId="2093"/>
    <cellStyle name="Comma 32 2 5" xfId="1396"/>
    <cellStyle name="Comma 32 2 6" xfId="3754"/>
    <cellStyle name="Comma 32 3" xfId="903"/>
    <cellStyle name="Comma 32 3 2" xfId="3248"/>
    <cellStyle name="Comma 32 3 3" xfId="2321"/>
    <cellStyle name="Comma 32 3 4" xfId="1628"/>
    <cellStyle name="Comma 32 3 5" xfId="3985"/>
    <cellStyle name="Comma 32 4" xfId="2777"/>
    <cellStyle name="Comma 32 5" xfId="1863"/>
    <cellStyle name="Comma 32 6" xfId="1162"/>
    <cellStyle name="Comma 32 7" xfId="3523"/>
    <cellStyle name="Comma 33" xfId="525"/>
    <cellStyle name="Comma 34" xfId="540"/>
    <cellStyle name="Comma 35" xfId="3387"/>
    <cellStyle name="Comma 36" xfId="3396"/>
    <cellStyle name="Comma 37" xfId="3398"/>
    <cellStyle name="Comma 38" xfId="3400"/>
    <cellStyle name="Comma 39" xfId="3403"/>
    <cellStyle name="Comma 4" xfId="88"/>
    <cellStyle name="Comma 4 2" xfId="271"/>
    <cellStyle name="Comma 4 2 2" xfId="272"/>
    <cellStyle name="Comma 4 2 2 2" xfId="273"/>
    <cellStyle name="Comma 4 2 2 2 2" xfId="660"/>
    <cellStyle name="Comma 4 2 2 2 2 2" xfId="2551"/>
    <cellStyle name="Comma 4 2 2 2 2 3" xfId="3014"/>
    <cellStyle name="Comma 4 2 2 2 2 4" xfId="2095"/>
    <cellStyle name="Comma 4 2 2 2 2 5" xfId="1398"/>
    <cellStyle name="Comma 4 2 2 2 2 6" xfId="3756"/>
    <cellStyle name="Comma 4 2 2 2 3" xfId="906"/>
    <cellStyle name="Comma 4 2 2 2 3 2" xfId="3251"/>
    <cellStyle name="Comma 4 2 2 2 3 3" xfId="2323"/>
    <cellStyle name="Comma 4 2 2 2 3 4" xfId="1630"/>
    <cellStyle name="Comma 4 2 2 2 3 5" xfId="3987"/>
    <cellStyle name="Comma 4 2 2 2 4" xfId="2779"/>
    <cellStyle name="Comma 4 2 2 2 5" xfId="1865"/>
    <cellStyle name="Comma 4 2 2 2 6" xfId="1164"/>
    <cellStyle name="Comma 4 2 2 2 7" xfId="3525"/>
    <cellStyle name="Comma 4 2 2 3" xfId="659"/>
    <cellStyle name="Comma 4 2 2 3 2" xfId="2550"/>
    <cellStyle name="Comma 4 2 2 3 3" xfId="3013"/>
    <cellStyle name="Comma 4 2 2 3 4" xfId="2094"/>
    <cellStyle name="Comma 4 2 2 3 5" xfId="1397"/>
    <cellStyle name="Comma 4 2 2 3 6" xfId="3755"/>
    <cellStyle name="Comma 4 2 2 4" xfId="905"/>
    <cellStyle name="Comma 4 2 2 4 2" xfId="3250"/>
    <cellStyle name="Comma 4 2 2 4 3" xfId="2322"/>
    <cellStyle name="Comma 4 2 2 4 4" xfId="1629"/>
    <cellStyle name="Comma 4 2 2 4 5" xfId="3986"/>
    <cellStyle name="Comma 4 2 2 5" xfId="2778"/>
    <cellStyle name="Comma 4 2 2 6" xfId="1864"/>
    <cellStyle name="Comma 4 2 2 7" xfId="1163"/>
    <cellStyle name="Comma 4 2 2 8" xfId="3524"/>
    <cellStyle name="Comma 4 3" xfId="274"/>
    <cellStyle name="Comma 40" xfId="4100"/>
    <cellStyle name="Comma 5" xfId="89"/>
    <cellStyle name="Comma 5 2" xfId="90"/>
    <cellStyle name="Comma 5 2 2" xfId="275"/>
    <cellStyle name="Comma 5 2 2 2" xfId="661"/>
    <cellStyle name="Comma 5 2 2 2 2" xfId="2552"/>
    <cellStyle name="Comma 5 2 2 2 3" xfId="3015"/>
    <cellStyle name="Comma 5 2 2 2 4" xfId="2096"/>
    <cellStyle name="Comma 5 2 2 2 5" xfId="1399"/>
    <cellStyle name="Comma 5 2 2 2 6" xfId="3757"/>
    <cellStyle name="Comma 5 2 2 3" xfId="908"/>
    <cellStyle name="Comma 5 2 2 3 2" xfId="3253"/>
    <cellStyle name="Comma 5 2 2 3 3" xfId="2324"/>
    <cellStyle name="Comma 5 2 2 3 4" xfId="1631"/>
    <cellStyle name="Comma 5 2 2 3 5" xfId="3988"/>
    <cellStyle name="Comma 5 2 2 4" xfId="2780"/>
    <cellStyle name="Comma 5 2 2 5" xfId="1866"/>
    <cellStyle name="Comma 5 2 2 6" xfId="1165"/>
    <cellStyle name="Comma 5 2 2 7" xfId="3526"/>
    <cellStyle name="Comma 5 2 3" xfId="564"/>
    <cellStyle name="Comma 5 2 3 2" xfId="2455"/>
    <cellStyle name="Comma 5 2 3 3" xfId="2918"/>
    <cellStyle name="Comma 5 2 3 4" xfId="1999"/>
    <cellStyle name="Comma 5 2 3 5" xfId="1302"/>
    <cellStyle name="Comma 5 2 3 6" xfId="3660"/>
    <cellStyle name="Comma 5 2 4" xfId="806"/>
    <cellStyle name="Comma 5 2 4 2" xfId="3151"/>
    <cellStyle name="Comma 5 2 4 3" xfId="2226"/>
    <cellStyle name="Comma 5 2 4 4" xfId="1533"/>
    <cellStyle name="Comma 5 2 4 5" xfId="3891"/>
    <cellStyle name="Comma 5 2 5" xfId="2682"/>
    <cellStyle name="Comma 5 2 6" xfId="1768"/>
    <cellStyle name="Comma 5 2 7" xfId="1067"/>
    <cellStyle name="Comma 5 2 8" xfId="3429"/>
    <cellStyle name="Comma 5 3" xfId="276"/>
    <cellStyle name="Comma 5 3 2" xfId="277"/>
    <cellStyle name="Comma 5 4" xfId="278"/>
    <cellStyle name="Comma 5 4 2" xfId="279"/>
    <cellStyle name="Comma 5 4 2 2" xfId="663"/>
    <cellStyle name="Comma 5 4 2 2 2" xfId="2554"/>
    <cellStyle name="Comma 5 4 2 2 3" xfId="3017"/>
    <cellStyle name="Comma 5 4 2 2 4" xfId="2098"/>
    <cellStyle name="Comma 5 4 2 2 5" xfId="1401"/>
    <cellStyle name="Comma 5 4 2 2 6" xfId="3759"/>
    <cellStyle name="Comma 5 4 2 3" xfId="912"/>
    <cellStyle name="Comma 5 4 2 3 2" xfId="3257"/>
    <cellStyle name="Comma 5 4 2 3 3" xfId="2326"/>
    <cellStyle name="Comma 5 4 2 3 4" xfId="1633"/>
    <cellStyle name="Comma 5 4 2 3 5" xfId="3990"/>
    <cellStyle name="Comma 5 4 2 4" xfId="2782"/>
    <cellStyle name="Comma 5 4 2 5" xfId="1868"/>
    <cellStyle name="Comma 5 4 2 6" xfId="1167"/>
    <cellStyle name="Comma 5 4 2 7" xfId="3528"/>
    <cellStyle name="Comma 5 4 3" xfId="662"/>
    <cellStyle name="Comma 5 4 3 2" xfId="2553"/>
    <cellStyle name="Comma 5 4 3 3" xfId="3016"/>
    <cellStyle name="Comma 5 4 3 4" xfId="2097"/>
    <cellStyle name="Comma 5 4 3 5" xfId="1400"/>
    <cellStyle name="Comma 5 4 3 6" xfId="3758"/>
    <cellStyle name="Comma 5 4 4" xfId="911"/>
    <cellStyle name="Comma 5 4 4 2" xfId="3256"/>
    <cellStyle name="Comma 5 4 4 3" xfId="2325"/>
    <cellStyle name="Comma 5 4 4 4" xfId="1632"/>
    <cellStyle name="Comma 5 4 4 5" xfId="3989"/>
    <cellStyle name="Comma 5 4 5" xfId="2781"/>
    <cellStyle name="Comma 5 4 6" xfId="1867"/>
    <cellStyle name="Comma 5 4 7" xfId="1166"/>
    <cellStyle name="Comma 5 4 8" xfId="3527"/>
    <cellStyle name="Comma 6" xfId="280"/>
    <cellStyle name="Comma 6 2" xfId="281"/>
    <cellStyle name="Comma 6 2 2" xfId="282"/>
    <cellStyle name="Comma 6 2 2 2" xfId="666"/>
    <cellStyle name="Comma 6 2 2 2 2" xfId="2557"/>
    <cellStyle name="Comma 6 2 2 2 3" xfId="3020"/>
    <cellStyle name="Comma 6 2 2 2 4" xfId="2101"/>
    <cellStyle name="Comma 6 2 2 2 5" xfId="1404"/>
    <cellStyle name="Comma 6 2 2 2 6" xfId="3762"/>
    <cellStyle name="Comma 6 2 2 3" xfId="915"/>
    <cellStyle name="Comma 6 2 2 3 2" xfId="3260"/>
    <cellStyle name="Comma 6 2 2 3 3" xfId="2329"/>
    <cellStyle name="Comma 6 2 2 3 4" xfId="1636"/>
    <cellStyle name="Comma 6 2 2 3 5" xfId="3993"/>
    <cellStyle name="Comma 6 2 2 4" xfId="2785"/>
    <cellStyle name="Comma 6 2 2 5" xfId="1871"/>
    <cellStyle name="Comma 6 2 2 6" xfId="1170"/>
    <cellStyle name="Comma 6 2 2 7" xfId="3531"/>
    <cellStyle name="Comma 6 2 3" xfId="665"/>
    <cellStyle name="Comma 6 2 3 2" xfId="2556"/>
    <cellStyle name="Comma 6 2 3 3" xfId="3019"/>
    <cellStyle name="Comma 6 2 3 4" xfId="2100"/>
    <cellStyle name="Comma 6 2 3 5" xfId="1403"/>
    <cellStyle name="Comma 6 2 3 6" xfId="3761"/>
    <cellStyle name="Comma 6 2 4" xfId="914"/>
    <cellStyle name="Comma 6 2 4 2" xfId="3259"/>
    <cellStyle name="Comma 6 2 4 3" xfId="2328"/>
    <cellStyle name="Comma 6 2 4 4" xfId="1635"/>
    <cellStyle name="Comma 6 2 4 5" xfId="3992"/>
    <cellStyle name="Comma 6 2 5" xfId="2784"/>
    <cellStyle name="Comma 6 2 6" xfId="1870"/>
    <cellStyle name="Comma 6 2 7" xfId="1169"/>
    <cellStyle name="Comma 6 2 8" xfId="3395"/>
    <cellStyle name="Comma 6 2 9" xfId="3530"/>
    <cellStyle name="Comma 6 3" xfId="283"/>
    <cellStyle name="Comma 6 3 2" xfId="667"/>
    <cellStyle name="Comma 6 3 2 2" xfId="2558"/>
    <cellStyle name="Comma 6 3 2 3" xfId="3021"/>
    <cellStyle name="Comma 6 3 2 4" xfId="2102"/>
    <cellStyle name="Comma 6 3 2 5" xfId="1405"/>
    <cellStyle name="Comma 6 3 2 6" xfId="3763"/>
    <cellStyle name="Comma 6 3 3" xfId="916"/>
    <cellStyle name="Comma 6 3 3 2" xfId="3261"/>
    <cellStyle name="Comma 6 3 3 3" xfId="2330"/>
    <cellStyle name="Comma 6 3 3 4" xfId="1637"/>
    <cellStyle name="Comma 6 3 3 5" xfId="3994"/>
    <cellStyle name="Comma 6 3 4" xfId="2786"/>
    <cellStyle name="Comma 6 3 5" xfId="1872"/>
    <cellStyle name="Comma 6 3 6" xfId="1171"/>
    <cellStyle name="Comma 6 3 7" xfId="3532"/>
    <cellStyle name="Comma 6 4" xfId="664"/>
    <cellStyle name="Comma 6 4 2" xfId="2555"/>
    <cellStyle name="Comma 6 4 3" xfId="3018"/>
    <cellStyle name="Comma 6 4 4" xfId="2099"/>
    <cellStyle name="Comma 6 4 5" xfId="1402"/>
    <cellStyle name="Comma 6 4 6" xfId="3760"/>
    <cellStyle name="Comma 6 5" xfId="913"/>
    <cellStyle name="Comma 6 5 2" xfId="3258"/>
    <cellStyle name="Comma 6 5 3" xfId="2327"/>
    <cellStyle name="Comma 6 5 4" xfId="1634"/>
    <cellStyle name="Comma 6 5 5" xfId="3991"/>
    <cellStyle name="Comma 6 6" xfId="2783"/>
    <cellStyle name="Comma 6 7" xfId="1869"/>
    <cellStyle name="Comma 6 8" xfId="1168"/>
    <cellStyle name="Comma 6 9" xfId="3529"/>
    <cellStyle name="Comma 7" xfId="284"/>
    <cellStyle name="Comma 8" xfId="285"/>
    <cellStyle name="Comma 9" xfId="286"/>
    <cellStyle name="Curren - Style7" xfId="287"/>
    <cellStyle name="Curren - Style7 2" xfId="288"/>
    <cellStyle name="Curren - Style8" xfId="289"/>
    <cellStyle name="Curren - Style8 2" xfId="290"/>
    <cellStyle name="Currency" xfId="2" builtinId="4"/>
    <cellStyle name="Currency 10" xfId="3404"/>
    <cellStyle name="Currency 11" xfId="4102"/>
    <cellStyle name="Currency 2" xfId="91"/>
    <cellStyle name="Currency 2 2" xfId="92"/>
    <cellStyle name="Currency 2 2 2" xfId="291"/>
    <cellStyle name="Currency 2 2 3" xfId="292"/>
    <cellStyle name="Currency 2 3" xfId="93"/>
    <cellStyle name="Currency 2 3 2" xfId="293"/>
    <cellStyle name="Currency 2 4" xfId="294"/>
    <cellStyle name="Currency 2 5" xfId="295"/>
    <cellStyle name="Currency 2 6" xfId="534"/>
    <cellStyle name="Currency 2 6 2" xfId="776"/>
    <cellStyle name="Currency 2 6 2 2" xfId="3123"/>
    <cellStyle name="Currency 2 6 2 3" xfId="1507"/>
    <cellStyle name="Currency 2 6 2 4" xfId="3865"/>
    <cellStyle name="Currency 2 6 3" xfId="1026"/>
    <cellStyle name="Currency 2 6 3 2" xfId="3370"/>
    <cellStyle name="Currency 2 6 3 3" xfId="1739"/>
    <cellStyle name="Currency 2 6 3 4" xfId="4096"/>
    <cellStyle name="Currency 2 6 4" xfId="2892"/>
    <cellStyle name="Currency 2 6 5" xfId="1276"/>
    <cellStyle name="Currency 2 6 6" xfId="3634"/>
    <cellStyle name="Currency 3" xfId="94"/>
    <cellStyle name="Currency 3 2" xfId="95"/>
    <cellStyle name="Currency 3 2 2" xfId="96"/>
    <cellStyle name="Currency 3 2 2 2" xfId="296"/>
    <cellStyle name="Currency 3 2 2 2 2" xfId="668"/>
    <cellStyle name="Currency 3 2 2 2 2 2" xfId="2559"/>
    <cellStyle name="Currency 3 2 2 2 2 3" xfId="3022"/>
    <cellStyle name="Currency 3 2 2 2 2 4" xfId="2103"/>
    <cellStyle name="Currency 3 2 2 2 2 5" xfId="1406"/>
    <cellStyle name="Currency 3 2 2 2 2 6" xfId="3764"/>
    <cellStyle name="Currency 3 2 2 2 3" xfId="917"/>
    <cellStyle name="Currency 3 2 2 2 3 2" xfId="3262"/>
    <cellStyle name="Currency 3 2 2 2 3 3" xfId="2331"/>
    <cellStyle name="Currency 3 2 2 2 3 4" xfId="1638"/>
    <cellStyle name="Currency 3 2 2 2 3 5" xfId="3995"/>
    <cellStyle name="Currency 3 2 2 2 4" xfId="2787"/>
    <cellStyle name="Currency 3 2 2 2 5" xfId="1873"/>
    <cellStyle name="Currency 3 2 2 2 6" xfId="1172"/>
    <cellStyle name="Currency 3 2 2 2 7" xfId="3533"/>
    <cellStyle name="Currency 3 2 2 3" xfId="565"/>
    <cellStyle name="Currency 3 2 2 3 2" xfId="2456"/>
    <cellStyle name="Currency 3 2 2 3 3" xfId="2919"/>
    <cellStyle name="Currency 3 2 2 3 4" xfId="2000"/>
    <cellStyle name="Currency 3 2 2 3 5" xfId="1303"/>
    <cellStyle name="Currency 3 2 2 3 6" xfId="3661"/>
    <cellStyle name="Currency 3 2 2 4" xfId="807"/>
    <cellStyle name="Currency 3 2 2 4 2" xfId="3152"/>
    <cellStyle name="Currency 3 2 2 4 3" xfId="2227"/>
    <cellStyle name="Currency 3 2 2 4 4" xfId="1534"/>
    <cellStyle name="Currency 3 2 2 4 5" xfId="3892"/>
    <cellStyle name="Currency 3 2 2 5" xfId="2683"/>
    <cellStyle name="Currency 3 2 2 6" xfId="1769"/>
    <cellStyle name="Currency 3 2 2 7" xfId="1068"/>
    <cellStyle name="Currency 3 2 2 8" xfId="3430"/>
    <cellStyle name="Currency 3 2 3" xfId="297"/>
    <cellStyle name="Currency 3 2 4" xfId="298"/>
    <cellStyle name="Currency 3 2 4 2" xfId="299"/>
    <cellStyle name="Currency 3 2 4 2 2" xfId="670"/>
    <cellStyle name="Currency 3 2 4 2 2 2" xfId="2561"/>
    <cellStyle name="Currency 3 2 4 2 2 3" xfId="3024"/>
    <cellStyle name="Currency 3 2 4 2 2 4" xfId="2105"/>
    <cellStyle name="Currency 3 2 4 2 2 5" xfId="1408"/>
    <cellStyle name="Currency 3 2 4 2 2 6" xfId="3766"/>
    <cellStyle name="Currency 3 2 4 2 3" xfId="919"/>
    <cellStyle name="Currency 3 2 4 2 3 2" xfId="3264"/>
    <cellStyle name="Currency 3 2 4 2 3 3" xfId="2333"/>
    <cellStyle name="Currency 3 2 4 2 3 4" xfId="1640"/>
    <cellStyle name="Currency 3 2 4 2 3 5" xfId="3997"/>
    <cellStyle name="Currency 3 2 4 2 4" xfId="2789"/>
    <cellStyle name="Currency 3 2 4 2 5" xfId="1875"/>
    <cellStyle name="Currency 3 2 4 2 6" xfId="1174"/>
    <cellStyle name="Currency 3 2 4 2 7" xfId="3535"/>
    <cellStyle name="Currency 3 2 4 3" xfId="669"/>
    <cellStyle name="Currency 3 2 4 3 2" xfId="2560"/>
    <cellStyle name="Currency 3 2 4 3 3" xfId="3023"/>
    <cellStyle name="Currency 3 2 4 3 4" xfId="2104"/>
    <cellStyle name="Currency 3 2 4 3 5" xfId="1407"/>
    <cellStyle name="Currency 3 2 4 3 6" xfId="3765"/>
    <cellStyle name="Currency 3 2 4 4" xfId="918"/>
    <cellStyle name="Currency 3 2 4 4 2" xfId="3263"/>
    <cellStyle name="Currency 3 2 4 4 3" xfId="2332"/>
    <cellStyle name="Currency 3 2 4 4 4" xfId="1639"/>
    <cellStyle name="Currency 3 2 4 4 5" xfId="3996"/>
    <cellStyle name="Currency 3 2 4 5" xfId="2788"/>
    <cellStyle name="Currency 3 2 4 6" xfId="1874"/>
    <cellStyle name="Currency 3 2 4 7" xfId="1173"/>
    <cellStyle name="Currency 3 2 4 8" xfId="3534"/>
    <cellStyle name="Currency 3 3" xfId="97"/>
    <cellStyle name="Currency 3 3 2" xfId="300"/>
    <cellStyle name="Currency 3 3 2 2" xfId="671"/>
    <cellStyle name="Currency 3 3 2 2 2" xfId="2562"/>
    <cellStyle name="Currency 3 3 2 2 3" xfId="3025"/>
    <cellStyle name="Currency 3 3 2 2 4" xfId="2106"/>
    <cellStyle name="Currency 3 3 2 2 5" xfId="1409"/>
    <cellStyle name="Currency 3 3 2 2 6" xfId="3767"/>
    <cellStyle name="Currency 3 3 2 3" xfId="920"/>
    <cellStyle name="Currency 3 3 2 3 2" xfId="3265"/>
    <cellStyle name="Currency 3 3 2 3 3" xfId="2334"/>
    <cellStyle name="Currency 3 3 2 3 4" xfId="1641"/>
    <cellStyle name="Currency 3 3 2 3 5" xfId="3998"/>
    <cellStyle name="Currency 3 3 2 4" xfId="2790"/>
    <cellStyle name="Currency 3 3 2 5" xfId="1876"/>
    <cellStyle name="Currency 3 3 2 6" xfId="1175"/>
    <cellStyle name="Currency 3 3 2 7" xfId="3536"/>
    <cellStyle name="Currency 3 3 3" xfId="566"/>
    <cellStyle name="Currency 3 3 3 2" xfId="2457"/>
    <cellStyle name="Currency 3 3 3 3" xfId="2920"/>
    <cellStyle name="Currency 3 3 3 4" xfId="2001"/>
    <cellStyle name="Currency 3 3 3 5" xfId="1304"/>
    <cellStyle name="Currency 3 3 3 6" xfId="3662"/>
    <cellStyle name="Currency 3 3 4" xfId="808"/>
    <cellStyle name="Currency 3 3 4 2" xfId="3153"/>
    <cellStyle name="Currency 3 3 4 3" xfId="2228"/>
    <cellStyle name="Currency 3 3 4 4" xfId="1535"/>
    <cellStyle name="Currency 3 3 4 5" xfId="3893"/>
    <cellStyle name="Currency 3 3 5" xfId="2684"/>
    <cellStyle name="Currency 3 3 6" xfId="1770"/>
    <cellStyle name="Currency 3 3 7" xfId="1069"/>
    <cellStyle name="Currency 3 3 8" xfId="3431"/>
    <cellStyle name="Currency 3 4" xfId="301"/>
    <cellStyle name="Currency 3 5" xfId="302"/>
    <cellStyle name="Currency 3 5 2" xfId="303"/>
    <cellStyle name="Currency 3 5 2 2" xfId="673"/>
    <cellStyle name="Currency 3 5 2 2 2" xfId="2564"/>
    <cellStyle name="Currency 3 5 2 2 3" xfId="3027"/>
    <cellStyle name="Currency 3 5 2 2 4" xfId="2108"/>
    <cellStyle name="Currency 3 5 2 2 5" xfId="1411"/>
    <cellStyle name="Currency 3 5 2 2 6" xfId="3769"/>
    <cellStyle name="Currency 3 5 2 3" xfId="922"/>
    <cellStyle name="Currency 3 5 2 3 2" xfId="3267"/>
    <cellStyle name="Currency 3 5 2 3 3" xfId="2336"/>
    <cellStyle name="Currency 3 5 2 3 4" xfId="1643"/>
    <cellStyle name="Currency 3 5 2 3 5" xfId="4000"/>
    <cellStyle name="Currency 3 5 2 4" xfId="2792"/>
    <cellStyle name="Currency 3 5 2 5" xfId="1878"/>
    <cellStyle name="Currency 3 5 2 6" xfId="1177"/>
    <cellStyle name="Currency 3 5 2 7" xfId="3538"/>
    <cellStyle name="Currency 3 5 3" xfId="672"/>
    <cellStyle name="Currency 3 5 3 2" xfId="2563"/>
    <cellStyle name="Currency 3 5 3 3" xfId="3026"/>
    <cellStyle name="Currency 3 5 3 4" xfId="2107"/>
    <cellStyle name="Currency 3 5 3 5" xfId="1410"/>
    <cellStyle name="Currency 3 5 3 6" xfId="3768"/>
    <cellStyle name="Currency 3 5 4" xfId="921"/>
    <cellStyle name="Currency 3 5 4 2" xfId="3266"/>
    <cellStyle name="Currency 3 5 4 3" xfId="2335"/>
    <cellStyle name="Currency 3 5 4 4" xfId="1642"/>
    <cellStyle name="Currency 3 5 4 5" xfId="3999"/>
    <cellStyle name="Currency 3 5 5" xfId="2791"/>
    <cellStyle name="Currency 3 5 6" xfId="1877"/>
    <cellStyle name="Currency 3 5 7" xfId="1176"/>
    <cellStyle name="Currency 3 5 8" xfId="3537"/>
    <cellStyle name="Currency 3 6" xfId="530"/>
    <cellStyle name="Currency 4" xfId="98"/>
    <cellStyle name="Currency 4 2" xfId="99"/>
    <cellStyle name="Currency 4 2 2" xfId="100"/>
    <cellStyle name="Currency 4 2 2 2" xfId="304"/>
    <cellStyle name="Currency 4 2 2 2 2" xfId="674"/>
    <cellStyle name="Currency 4 2 2 2 2 2" xfId="2565"/>
    <cellStyle name="Currency 4 2 2 2 2 3" xfId="3028"/>
    <cellStyle name="Currency 4 2 2 2 2 4" xfId="2109"/>
    <cellStyle name="Currency 4 2 2 2 2 5" xfId="1412"/>
    <cellStyle name="Currency 4 2 2 2 2 6" xfId="3770"/>
    <cellStyle name="Currency 4 2 2 2 3" xfId="923"/>
    <cellStyle name="Currency 4 2 2 2 3 2" xfId="3268"/>
    <cellStyle name="Currency 4 2 2 2 3 3" xfId="2337"/>
    <cellStyle name="Currency 4 2 2 2 3 4" xfId="1644"/>
    <cellStyle name="Currency 4 2 2 2 3 5" xfId="4001"/>
    <cellStyle name="Currency 4 2 2 2 4" xfId="2793"/>
    <cellStyle name="Currency 4 2 2 2 5" xfId="1879"/>
    <cellStyle name="Currency 4 2 2 2 6" xfId="1178"/>
    <cellStyle name="Currency 4 2 2 2 7" xfId="3539"/>
    <cellStyle name="Currency 4 2 2 3" xfId="567"/>
    <cellStyle name="Currency 4 2 2 3 2" xfId="2458"/>
    <cellStyle name="Currency 4 2 2 3 3" xfId="2921"/>
    <cellStyle name="Currency 4 2 2 3 4" xfId="2002"/>
    <cellStyle name="Currency 4 2 2 3 5" xfId="1305"/>
    <cellStyle name="Currency 4 2 2 3 6" xfId="3663"/>
    <cellStyle name="Currency 4 2 2 4" xfId="809"/>
    <cellStyle name="Currency 4 2 2 4 2" xfId="3154"/>
    <cellStyle name="Currency 4 2 2 4 3" xfId="2229"/>
    <cellStyle name="Currency 4 2 2 4 4" xfId="1536"/>
    <cellStyle name="Currency 4 2 2 4 5" xfId="3894"/>
    <cellStyle name="Currency 4 2 2 5" xfId="2685"/>
    <cellStyle name="Currency 4 2 2 6" xfId="1771"/>
    <cellStyle name="Currency 4 2 2 7" xfId="1070"/>
    <cellStyle name="Currency 4 2 2 8" xfId="3432"/>
    <cellStyle name="Currency 4 2 3" xfId="305"/>
    <cellStyle name="Currency 4 3" xfId="101"/>
    <cellStyle name="Currency 4 3 2" xfId="102"/>
    <cellStyle name="Currency 4 3 2 2" xfId="306"/>
    <cellStyle name="Currency 4 3 2 2 2" xfId="675"/>
    <cellStyle name="Currency 4 3 2 2 2 2" xfId="2566"/>
    <cellStyle name="Currency 4 3 2 2 2 3" xfId="3029"/>
    <cellStyle name="Currency 4 3 2 2 2 4" xfId="2110"/>
    <cellStyle name="Currency 4 3 2 2 2 5" xfId="1413"/>
    <cellStyle name="Currency 4 3 2 2 2 6" xfId="3771"/>
    <cellStyle name="Currency 4 3 2 2 3" xfId="924"/>
    <cellStyle name="Currency 4 3 2 2 3 2" xfId="3269"/>
    <cellStyle name="Currency 4 3 2 2 3 3" xfId="2338"/>
    <cellStyle name="Currency 4 3 2 2 3 4" xfId="1645"/>
    <cellStyle name="Currency 4 3 2 2 3 5" xfId="4002"/>
    <cellStyle name="Currency 4 3 2 2 4" xfId="2794"/>
    <cellStyle name="Currency 4 3 2 2 5" xfId="1880"/>
    <cellStyle name="Currency 4 3 2 2 6" xfId="1179"/>
    <cellStyle name="Currency 4 3 2 2 7" xfId="3540"/>
    <cellStyle name="Currency 4 3 2 3" xfId="568"/>
    <cellStyle name="Currency 4 3 2 3 2" xfId="2459"/>
    <cellStyle name="Currency 4 3 2 3 3" xfId="2922"/>
    <cellStyle name="Currency 4 3 2 3 4" xfId="2003"/>
    <cellStyle name="Currency 4 3 2 3 5" xfId="1306"/>
    <cellStyle name="Currency 4 3 2 3 6" xfId="3664"/>
    <cellStyle name="Currency 4 3 2 4" xfId="810"/>
    <cellStyle name="Currency 4 3 2 4 2" xfId="3155"/>
    <cellStyle name="Currency 4 3 2 4 3" xfId="2230"/>
    <cellStyle name="Currency 4 3 2 4 4" xfId="1537"/>
    <cellStyle name="Currency 4 3 2 4 5" xfId="3895"/>
    <cellStyle name="Currency 4 3 2 5" xfId="2686"/>
    <cellStyle name="Currency 4 3 2 6" xfId="1772"/>
    <cellStyle name="Currency 4 3 2 7" xfId="1071"/>
    <cellStyle name="Currency 4 3 2 8" xfId="3433"/>
    <cellStyle name="Currency 4 3 3" xfId="307"/>
    <cellStyle name="Currency 4 4" xfId="103"/>
    <cellStyle name="Currency 4 4 2" xfId="308"/>
    <cellStyle name="Currency 4 4 2 2" xfId="676"/>
    <cellStyle name="Currency 4 4 2 2 2" xfId="2567"/>
    <cellStyle name="Currency 4 4 2 2 3" xfId="3030"/>
    <cellStyle name="Currency 4 4 2 2 4" xfId="2111"/>
    <cellStyle name="Currency 4 4 2 2 5" xfId="1414"/>
    <cellStyle name="Currency 4 4 2 2 6" xfId="3772"/>
    <cellStyle name="Currency 4 4 2 3" xfId="925"/>
    <cellStyle name="Currency 4 4 2 3 2" xfId="3270"/>
    <cellStyle name="Currency 4 4 2 3 3" xfId="2339"/>
    <cellStyle name="Currency 4 4 2 3 4" xfId="1646"/>
    <cellStyle name="Currency 4 4 2 3 5" xfId="4003"/>
    <cellStyle name="Currency 4 4 2 4" xfId="2795"/>
    <cellStyle name="Currency 4 4 2 5" xfId="1881"/>
    <cellStyle name="Currency 4 4 2 6" xfId="1180"/>
    <cellStyle name="Currency 4 4 2 7" xfId="3541"/>
    <cellStyle name="Currency 4 4 3" xfId="569"/>
    <cellStyle name="Currency 4 4 3 2" xfId="2460"/>
    <cellStyle name="Currency 4 4 3 3" xfId="2923"/>
    <cellStyle name="Currency 4 4 3 4" xfId="2004"/>
    <cellStyle name="Currency 4 4 3 5" xfId="1307"/>
    <cellStyle name="Currency 4 4 3 6" xfId="3665"/>
    <cellStyle name="Currency 4 4 4" xfId="811"/>
    <cellStyle name="Currency 4 4 4 2" xfId="3156"/>
    <cellStyle name="Currency 4 4 4 3" xfId="2231"/>
    <cellStyle name="Currency 4 4 4 4" xfId="1538"/>
    <cellStyle name="Currency 4 4 4 5" xfId="3896"/>
    <cellStyle name="Currency 4 4 5" xfId="2687"/>
    <cellStyle name="Currency 4 4 6" xfId="1773"/>
    <cellStyle name="Currency 4 4 7" xfId="1072"/>
    <cellStyle name="Currency 4 4 8" xfId="3434"/>
    <cellStyle name="Currency 4 5" xfId="309"/>
    <cellStyle name="Currency 5" xfId="104"/>
    <cellStyle name="Currency 6" xfId="310"/>
    <cellStyle name="Currency 6 2" xfId="311"/>
    <cellStyle name="Currency 6 2 2" xfId="678"/>
    <cellStyle name="Currency 6 2 2 2" xfId="2569"/>
    <cellStyle name="Currency 6 2 2 3" xfId="3032"/>
    <cellStyle name="Currency 6 2 2 4" xfId="2113"/>
    <cellStyle name="Currency 6 2 2 5" xfId="1416"/>
    <cellStyle name="Currency 6 2 2 6" xfId="3774"/>
    <cellStyle name="Currency 6 2 3" xfId="927"/>
    <cellStyle name="Currency 6 2 3 2" xfId="3272"/>
    <cellStyle name="Currency 6 2 3 3" xfId="2341"/>
    <cellStyle name="Currency 6 2 3 4" xfId="1648"/>
    <cellStyle name="Currency 6 2 3 5" xfId="4005"/>
    <cellStyle name="Currency 6 2 4" xfId="2797"/>
    <cellStyle name="Currency 6 2 5" xfId="1883"/>
    <cellStyle name="Currency 6 2 6" xfId="1182"/>
    <cellStyle name="Currency 6 2 7" xfId="3543"/>
    <cellStyle name="Currency 6 3" xfId="677"/>
    <cellStyle name="Currency 6 3 2" xfId="2568"/>
    <cellStyle name="Currency 6 3 3" xfId="3031"/>
    <cellStyle name="Currency 6 3 4" xfId="2112"/>
    <cellStyle name="Currency 6 3 5" xfId="1415"/>
    <cellStyle name="Currency 6 3 6" xfId="3773"/>
    <cellStyle name="Currency 6 4" xfId="926"/>
    <cellStyle name="Currency 6 4 2" xfId="3271"/>
    <cellStyle name="Currency 6 4 3" xfId="2340"/>
    <cellStyle name="Currency 6 4 4" xfId="1647"/>
    <cellStyle name="Currency 6 4 5" xfId="4004"/>
    <cellStyle name="Currency 6 5" xfId="2796"/>
    <cellStyle name="Currency 6 6" xfId="1882"/>
    <cellStyle name="Currency 6 7" xfId="1181"/>
    <cellStyle name="Currency 6 8" xfId="3542"/>
    <cellStyle name="Currency 7" xfId="312"/>
    <cellStyle name="Currency 8" xfId="526"/>
    <cellStyle name="Currency 9" xfId="3388"/>
    <cellStyle name="Data" xfId="313"/>
    <cellStyle name="Detail ligne" xfId="314"/>
    <cellStyle name="Explanatory Text" xfId="14" builtinId="53" customBuiltin="1"/>
    <cellStyle name="Followed Hyperlink" xfId="105" builtinId="9" customBuiltin="1"/>
    <cellStyle name="Good 2" xfId="107"/>
    <cellStyle name="Good 3" xfId="106"/>
    <cellStyle name="Heading 1 2" xfId="109"/>
    <cellStyle name="Heading 1 3" xfId="108"/>
    <cellStyle name="Heading 2 2" xfId="111"/>
    <cellStyle name="Heading 2 3" xfId="110"/>
    <cellStyle name="Heading 3 2" xfId="113"/>
    <cellStyle name="Heading 3 3" xfId="112"/>
    <cellStyle name="Heading 3 3 2" xfId="2232"/>
    <cellStyle name="Heading 3 4" xfId="315"/>
    <cellStyle name="Heading 3 4 2" xfId="2342"/>
    <cellStyle name="Heading 4 2" xfId="115"/>
    <cellStyle name="Heading 4 3" xfId="114"/>
    <cellStyle name="Hed Side" xfId="316"/>
    <cellStyle name="Hyperlink" xfId="3" builtinId="8"/>
    <cellStyle name="Hyperlink 2" xfId="116"/>
    <cellStyle name="Hyperlink 2 2" xfId="317"/>
    <cellStyle name="Hyperlink 2 3" xfId="318"/>
    <cellStyle name="Hyperlink 3" xfId="117"/>
    <cellStyle name="Hyperlink 3 2" xfId="319"/>
    <cellStyle name="Hyperlink 3 2 2" xfId="320"/>
    <cellStyle name="Hyperlink 3 3" xfId="321"/>
    <cellStyle name="Hyperlink 3 4" xfId="322"/>
    <cellStyle name="Hyperlink 4" xfId="118"/>
    <cellStyle name="Hyperlink 4 2" xfId="323"/>
    <cellStyle name="Hyperlink 5" xfId="119"/>
    <cellStyle name="Hyperlink 6" xfId="120"/>
    <cellStyle name="Hyperlink 7" xfId="324"/>
    <cellStyle name="Hyperlink 7 2" xfId="325"/>
    <cellStyle name="Identification requete" xfId="326"/>
    <cellStyle name="Input" xfId="10" builtinId="20" customBuiltin="1"/>
    <cellStyle name="Input 2" xfId="532"/>
    <cellStyle name="Lien hypertexte" xfId="327"/>
    <cellStyle name="Lien hypertexte visité" xfId="328"/>
    <cellStyle name="Ligne détail" xfId="329"/>
    <cellStyle name="Ligne détail 2" xfId="330"/>
    <cellStyle name="Ligne détail 3" xfId="331"/>
    <cellStyle name="Linked Cell" xfId="11" builtinId="24" customBuiltin="1"/>
    <cellStyle name="MEV1" xfId="332"/>
    <cellStyle name="MEV2" xfId="333"/>
    <cellStyle name="MEV3" xfId="334"/>
    <cellStyle name="Neutral" xfId="9" builtinId="28" customBuiltin="1"/>
    <cellStyle name="Normal" xfId="0" builtinId="0"/>
    <cellStyle name="Normal - Style1" xfId="335"/>
    <cellStyle name="Normal - Style1 2" xfId="336"/>
    <cellStyle name="Normal - Style2" xfId="337"/>
    <cellStyle name="Normal - Style3" xfId="338"/>
    <cellStyle name="Normal - Style4" xfId="339"/>
    <cellStyle name="Normal - Style5" xfId="340"/>
    <cellStyle name="Normal - Style6" xfId="341"/>
    <cellStyle name="Normal - Style7" xfId="342"/>
    <cellStyle name="Normal - Style8" xfId="343"/>
    <cellStyle name="Normal 10" xfId="121"/>
    <cellStyle name="Normal 10 2" xfId="344"/>
    <cellStyle name="Normal 10 2 2" xfId="345"/>
    <cellStyle name="Normal 10 2 2 2" xfId="680"/>
    <cellStyle name="Normal 10 2 2 2 2" xfId="2571"/>
    <cellStyle name="Normal 10 2 2 2 3" xfId="3034"/>
    <cellStyle name="Normal 10 2 2 2 4" xfId="2115"/>
    <cellStyle name="Normal 10 2 2 2 5" xfId="1418"/>
    <cellStyle name="Normal 10 2 2 2 6" xfId="3776"/>
    <cellStyle name="Normal 10 2 2 3" xfId="931"/>
    <cellStyle name="Normal 10 2 2 3 2" xfId="3275"/>
    <cellStyle name="Normal 10 2 2 3 3" xfId="2344"/>
    <cellStyle name="Normal 10 2 2 3 4" xfId="1650"/>
    <cellStyle name="Normal 10 2 2 3 5" xfId="4007"/>
    <cellStyle name="Normal 10 2 2 4" xfId="2799"/>
    <cellStyle name="Normal 10 2 2 5" xfId="1885"/>
    <cellStyle name="Normal 10 2 2 6" xfId="1184"/>
    <cellStyle name="Normal 10 2 2 7" xfId="3545"/>
    <cellStyle name="Normal 10 2 3" xfId="679"/>
    <cellStyle name="Normal 10 2 3 2" xfId="2570"/>
    <cellStyle name="Normal 10 2 3 3" xfId="3033"/>
    <cellStyle name="Normal 10 2 3 4" xfId="2114"/>
    <cellStyle name="Normal 10 2 3 5" xfId="1417"/>
    <cellStyle name="Normal 10 2 3 6" xfId="3775"/>
    <cellStyle name="Normal 10 2 4" xfId="930"/>
    <cellStyle name="Normal 10 2 4 2" xfId="3274"/>
    <cellStyle name="Normal 10 2 4 3" xfId="2343"/>
    <cellStyle name="Normal 10 2 4 4" xfId="1649"/>
    <cellStyle name="Normal 10 2 4 5" xfId="4006"/>
    <cellStyle name="Normal 10 2 5" xfId="2798"/>
    <cellStyle name="Normal 10 2 6" xfId="1884"/>
    <cellStyle name="Normal 10 2 7" xfId="1183"/>
    <cellStyle name="Normal 10 2 8" xfId="3544"/>
    <cellStyle name="Normal 10 3" xfId="346"/>
    <cellStyle name="Normal 10 3 2" xfId="681"/>
    <cellStyle name="Normal 10 3 2 2" xfId="2572"/>
    <cellStyle name="Normal 10 3 2 3" xfId="3035"/>
    <cellStyle name="Normal 10 3 2 4" xfId="2116"/>
    <cellStyle name="Normal 10 3 2 5" xfId="1419"/>
    <cellStyle name="Normal 10 3 2 6" xfId="3777"/>
    <cellStyle name="Normal 10 3 3" xfId="932"/>
    <cellStyle name="Normal 10 3 3 2" xfId="3276"/>
    <cellStyle name="Normal 10 3 3 3" xfId="2345"/>
    <cellStyle name="Normal 10 3 3 4" xfId="1651"/>
    <cellStyle name="Normal 10 3 3 5" xfId="4008"/>
    <cellStyle name="Normal 10 3 4" xfId="2800"/>
    <cellStyle name="Normal 10 3 5" xfId="1886"/>
    <cellStyle name="Normal 10 3 6" xfId="1185"/>
    <cellStyle name="Normal 10 3 7" xfId="3546"/>
    <cellStyle name="Normal 10 4" xfId="570"/>
    <cellStyle name="Normal 10 4 2" xfId="2461"/>
    <cellStyle name="Normal 10 4 3" xfId="2924"/>
    <cellStyle name="Normal 10 4 4" xfId="2005"/>
    <cellStyle name="Normal 10 4 5" xfId="1308"/>
    <cellStyle name="Normal 10 4 6" xfId="3666"/>
    <cellStyle name="Normal 10 5" xfId="812"/>
    <cellStyle name="Normal 10 5 2" xfId="3157"/>
    <cellStyle name="Normal 10 5 3" xfId="2233"/>
    <cellStyle name="Normal 10 5 4" xfId="1539"/>
    <cellStyle name="Normal 10 5 5" xfId="3897"/>
    <cellStyle name="Normal 10 6" xfId="2688"/>
    <cellStyle name="Normal 10 7" xfId="1774"/>
    <cellStyle name="Normal 10 8" xfId="1073"/>
    <cellStyle name="Normal 10 9" xfId="3435"/>
    <cellStyle name="Normal 11" xfId="122"/>
    <cellStyle name="Normal 12" xfId="123"/>
    <cellStyle name="Normal 12 2" xfId="347"/>
    <cellStyle name="Normal 12 2 2" xfId="682"/>
    <cellStyle name="Normal 12 2 2 2" xfId="2573"/>
    <cellStyle name="Normal 12 2 2 3" xfId="3036"/>
    <cellStyle name="Normal 12 2 2 4" xfId="2117"/>
    <cellStyle name="Normal 12 2 2 5" xfId="1420"/>
    <cellStyle name="Normal 12 2 2 6" xfId="3778"/>
    <cellStyle name="Normal 12 2 3" xfId="933"/>
    <cellStyle name="Normal 12 2 3 2" xfId="3277"/>
    <cellStyle name="Normal 12 2 3 3" xfId="2346"/>
    <cellStyle name="Normal 12 2 3 4" xfId="1652"/>
    <cellStyle name="Normal 12 2 3 5" xfId="4009"/>
    <cellStyle name="Normal 12 2 4" xfId="2801"/>
    <cellStyle name="Normal 12 2 5" xfId="1887"/>
    <cellStyle name="Normal 12 2 6" xfId="1186"/>
    <cellStyle name="Normal 12 2 7" xfId="3547"/>
    <cellStyle name="Normal 12 3" xfId="571"/>
    <cellStyle name="Normal 12 3 2" xfId="2462"/>
    <cellStyle name="Normal 12 3 3" xfId="2925"/>
    <cellStyle name="Normal 12 3 4" xfId="2006"/>
    <cellStyle name="Normal 12 3 5" xfId="1309"/>
    <cellStyle name="Normal 12 3 6" xfId="3667"/>
    <cellStyle name="Normal 12 4" xfId="813"/>
    <cellStyle name="Normal 12 4 2" xfId="3158"/>
    <cellStyle name="Normal 12 4 3" xfId="2234"/>
    <cellStyle name="Normal 12 4 4" xfId="1540"/>
    <cellStyle name="Normal 12 4 5" xfId="3898"/>
    <cellStyle name="Normal 12 5" xfId="2689"/>
    <cellStyle name="Normal 12 6" xfId="1775"/>
    <cellStyle name="Normal 12 7" xfId="1074"/>
    <cellStyle name="Normal 12 8" xfId="3436"/>
    <cellStyle name="Normal 13" xfId="124"/>
    <cellStyle name="Normal 13 2" xfId="348"/>
    <cellStyle name="Normal 13 2 2" xfId="683"/>
    <cellStyle name="Normal 13 2 2 2" xfId="2574"/>
    <cellStyle name="Normal 13 2 2 3" xfId="3037"/>
    <cellStyle name="Normal 13 2 2 4" xfId="2118"/>
    <cellStyle name="Normal 13 2 2 5" xfId="1421"/>
    <cellStyle name="Normal 13 2 2 6" xfId="3779"/>
    <cellStyle name="Normal 13 2 3" xfId="934"/>
    <cellStyle name="Normal 13 2 3 2" xfId="3278"/>
    <cellStyle name="Normal 13 2 3 3" xfId="2347"/>
    <cellStyle name="Normal 13 2 3 4" xfId="1653"/>
    <cellStyle name="Normal 13 2 3 5" xfId="4010"/>
    <cellStyle name="Normal 13 2 4" xfId="2802"/>
    <cellStyle name="Normal 13 2 5" xfId="1888"/>
    <cellStyle name="Normal 13 2 6" xfId="1187"/>
    <cellStyle name="Normal 13 2 7" xfId="3548"/>
    <cellStyle name="Normal 13 3" xfId="572"/>
    <cellStyle name="Normal 13 3 2" xfId="2463"/>
    <cellStyle name="Normal 13 3 3" xfId="2926"/>
    <cellStyle name="Normal 13 3 4" xfId="2007"/>
    <cellStyle name="Normal 13 3 5" xfId="1310"/>
    <cellStyle name="Normal 13 3 6" xfId="3668"/>
    <cellStyle name="Normal 13 4" xfId="814"/>
    <cellStyle name="Normal 13 4 2" xfId="3159"/>
    <cellStyle name="Normal 13 4 3" xfId="2235"/>
    <cellStyle name="Normal 13 4 4" xfId="1541"/>
    <cellStyle name="Normal 13 4 5" xfId="3899"/>
    <cellStyle name="Normal 13 5" xfId="2690"/>
    <cellStyle name="Normal 13 6" xfId="1776"/>
    <cellStyle name="Normal 13 7" xfId="1075"/>
    <cellStyle name="Normal 13 8" xfId="3437"/>
    <cellStyle name="Normal 14" xfId="349"/>
    <cellStyle name="Normal 14 10" xfId="3549"/>
    <cellStyle name="Normal 14 2" xfId="350"/>
    <cellStyle name="Normal 14 2 2" xfId="351"/>
    <cellStyle name="Normal 14 2 2 2" xfId="686"/>
    <cellStyle name="Normal 14 2 2 2 2" xfId="2577"/>
    <cellStyle name="Normal 14 2 2 2 3" xfId="3040"/>
    <cellStyle name="Normal 14 2 2 2 4" xfId="2121"/>
    <cellStyle name="Normal 14 2 2 2 5" xfId="1424"/>
    <cellStyle name="Normal 14 2 2 2 6" xfId="3782"/>
    <cellStyle name="Normal 14 2 2 3" xfId="937"/>
    <cellStyle name="Normal 14 2 2 3 2" xfId="3281"/>
    <cellStyle name="Normal 14 2 2 3 3" xfId="2350"/>
    <cellStyle name="Normal 14 2 2 3 4" xfId="1656"/>
    <cellStyle name="Normal 14 2 2 3 5" xfId="4013"/>
    <cellStyle name="Normal 14 2 2 4" xfId="2805"/>
    <cellStyle name="Normal 14 2 2 5" xfId="1891"/>
    <cellStyle name="Normal 14 2 2 6" xfId="1190"/>
    <cellStyle name="Normal 14 2 2 7" xfId="3551"/>
    <cellStyle name="Normal 14 2 3" xfId="685"/>
    <cellStyle name="Normal 14 2 3 2" xfId="2576"/>
    <cellStyle name="Normal 14 2 3 3" xfId="3039"/>
    <cellStyle name="Normal 14 2 3 4" xfId="2120"/>
    <cellStyle name="Normal 14 2 3 5" xfId="1423"/>
    <cellStyle name="Normal 14 2 3 6" xfId="3781"/>
    <cellStyle name="Normal 14 2 4" xfId="936"/>
    <cellStyle name="Normal 14 2 4 2" xfId="3280"/>
    <cellStyle name="Normal 14 2 4 3" xfId="2349"/>
    <cellStyle name="Normal 14 2 4 4" xfId="1655"/>
    <cellStyle name="Normal 14 2 4 5" xfId="4012"/>
    <cellStyle name="Normal 14 2 5" xfId="2804"/>
    <cellStyle name="Normal 14 2 6" xfId="1890"/>
    <cellStyle name="Normal 14 2 7" xfId="1189"/>
    <cellStyle name="Normal 14 2 8" xfId="3550"/>
    <cellStyle name="Normal 14 3" xfId="352"/>
    <cellStyle name="Normal 14 3 2" xfId="353"/>
    <cellStyle name="Normal 14 3 2 2" xfId="688"/>
    <cellStyle name="Normal 14 3 2 2 2" xfId="2579"/>
    <cellStyle name="Normal 14 3 2 2 3" xfId="3042"/>
    <cellStyle name="Normal 14 3 2 2 4" xfId="2123"/>
    <cellStyle name="Normal 14 3 2 2 5" xfId="1426"/>
    <cellStyle name="Normal 14 3 2 2 6" xfId="3784"/>
    <cellStyle name="Normal 14 3 2 3" xfId="939"/>
    <cellStyle name="Normal 14 3 2 3 2" xfId="3283"/>
    <cellStyle name="Normal 14 3 2 3 3" xfId="2352"/>
    <cellStyle name="Normal 14 3 2 3 4" xfId="1658"/>
    <cellStyle name="Normal 14 3 2 3 5" xfId="4015"/>
    <cellStyle name="Normal 14 3 2 4" xfId="2807"/>
    <cellStyle name="Normal 14 3 2 5" xfId="1893"/>
    <cellStyle name="Normal 14 3 2 6" xfId="1192"/>
    <cellStyle name="Normal 14 3 2 7" xfId="3553"/>
    <cellStyle name="Normal 14 3 3" xfId="354"/>
    <cellStyle name="Normal 14 3 3 2" xfId="689"/>
    <cellStyle name="Normal 14 3 3 2 2" xfId="2580"/>
    <cellStyle name="Normal 14 3 3 2 3" xfId="3043"/>
    <cellStyle name="Normal 14 3 3 2 4" xfId="2124"/>
    <cellStyle name="Normal 14 3 3 2 5" xfId="1427"/>
    <cellStyle name="Normal 14 3 3 2 6" xfId="3785"/>
    <cellStyle name="Normal 14 3 3 3" xfId="940"/>
    <cellStyle name="Normal 14 3 3 3 2" xfId="3284"/>
    <cellStyle name="Normal 14 3 3 3 3" xfId="2353"/>
    <cellStyle name="Normal 14 3 3 3 4" xfId="1659"/>
    <cellStyle name="Normal 14 3 3 3 5" xfId="4016"/>
    <cellStyle name="Normal 14 3 3 4" xfId="2808"/>
    <cellStyle name="Normal 14 3 3 5" xfId="1894"/>
    <cellStyle name="Normal 14 3 3 6" xfId="1193"/>
    <cellStyle name="Normal 14 3 3 7" xfId="3554"/>
    <cellStyle name="Normal 14 3 4" xfId="687"/>
    <cellStyle name="Normal 14 3 4 2" xfId="2578"/>
    <cellStyle name="Normal 14 3 4 3" xfId="3041"/>
    <cellStyle name="Normal 14 3 4 4" xfId="2122"/>
    <cellStyle name="Normal 14 3 4 5" xfId="1425"/>
    <cellStyle name="Normal 14 3 4 6" xfId="3783"/>
    <cellStyle name="Normal 14 3 5" xfId="938"/>
    <cellStyle name="Normal 14 3 5 2" xfId="3282"/>
    <cellStyle name="Normal 14 3 5 3" xfId="2351"/>
    <cellStyle name="Normal 14 3 5 4" xfId="1657"/>
    <cellStyle name="Normal 14 3 5 5" xfId="4014"/>
    <cellStyle name="Normal 14 3 6" xfId="2806"/>
    <cellStyle name="Normal 14 3 7" xfId="1892"/>
    <cellStyle name="Normal 14 3 8" xfId="1191"/>
    <cellStyle name="Normal 14 3 9" xfId="3552"/>
    <cellStyle name="Normal 14 4" xfId="355"/>
    <cellStyle name="Normal 14 4 2" xfId="690"/>
    <cellStyle name="Normal 14 4 2 2" xfId="2581"/>
    <cellStyle name="Normal 14 4 2 3" xfId="3044"/>
    <cellStyle name="Normal 14 4 2 4" xfId="2125"/>
    <cellStyle name="Normal 14 4 2 5" xfId="1428"/>
    <cellStyle name="Normal 14 4 2 6" xfId="3786"/>
    <cellStyle name="Normal 14 4 3" xfId="941"/>
    <cellStyle name="Normal 14 4 3 2" xfId="3285"/>
    <cellStyle name="Normal 14 4 3 3" xfId="2354"/>
    <cellStyle name="Normal 14 4 3 4" xfId="1660"/>
    <cellStyle name="Normal 14 4 3 5" xfId="4017"/>
    <cellStyle name="Normal 14 4 4" xfId="2809"/>
    <cellStyle name="Normal 14 4 5" xfId="1895"/>
    <cellStyle name="Normal 14 4 6" xfId="1194"/>
    <cellStyle name="Normal 14 4 7" xfId="3555"/>
    <cellStyle name="Normal 14 5" xfId="684"/>
    <cellStyle name="Normal 14 5 2" xfId="2575"/>
    <cellStyle name="Normal 14 5 3" xfId="3038"/>
    <cellStyle name="Normal 14 5 4" xfId="2119"/>
    <cellStyle name="Normal 14 5 5" xfId="1422"/>
    <cellStyle name="Normal 14 5 6" xfId="3780"/>
    <cellStyle name="Normal 14 6" xfId="935"/>
    <cellStyle name="Normal 14 6 2" xfId="3279"/>
    <cellStyle name="Normal 14 6 3" xfId="2348"/>
    <cellStyle name="Normal 14 6 4" xfId="1654"/>
    <cellStyle name="Normal 14 6 5" xfId="4011"/>
    <cellStyle name="Normal 14 7" xfId="2803"/>
    <cellStyle name="Normal 14 8" xfId="1889"/>
    <cellStyle name="Normal 14 9" xfId="1188"/>
    <cellStyle name="Normal 15" xfId="356"/>
    <cellStyle name="Normal 15 2" xfId="357"/>
    <cellStyle name="Normal 15 2 2" xfId="358"/>
    <cellStyle name="Normal 15 2 2 2" xfId="693"/>
    <cellStyle name="Normal 15 2 2 2 2" xfId="2584"/>
    <cellStyle name="Normal 15 2 2 2 3" xfId="3047"/>
    <cellStyle name="Normal 15 2 2 2 4" xfId="2128"/>
    <cellStyle name="Normal 15 2 2 2 5" xfId="1431"/>
    <cellStyle name="Normal 15 2 2 2 6" xfId="3789"/>
    <cellStyle name="Normal 15 2 2 3" xfId="944"/>
    <cellStyle name="Normal 15 2 2 3 2" xfId="3288"/>
    <cellStyle name="Normal 15 2 2 3 3" xfId="2357"/>
    <cellStyle name="Normal 15 2 2 3 4" xfId="1663"/>
    <cellStyle name="Normal 15 2 2 3 5" xfId="4020"/>
    <cellStyle name="Normal 15 2 2 4" xfId="2812"/>
    <cellStyle name="Normal 15 2 2 5" xfId="1898"/>
    <cellStyle name="Normal 15 2 2 6" xfId="1197"/>
    <cellStyle name="Normal 15 2 2 7" xfId="3558"/>
    <cellStyle name="Normal 15 2 3" xfId="692"/>
    <cellStyle name="Normal 15 2 3 2" xfId="2583"/>
    <cellStyle name="Normal 15 2 3 3" xfId="3046"/>
    <cellStyle name="Normal 15 2 3 4" xfId="2127"/>
    <cellStyle name="Normal 15 2 3 5" xfId="1430"/>
    <cellStyle name="Normal 15 2 3 6" xfId="3788"/>
    <cellStyle name="Normal 15 2 4" xfId="943"/>
    <cellStyle name="Normal 15 2 4 2" xfId="3287"/>
    <cellStyle name="Normal 15 2 4 3" xfId="2356"/>
    <cellStyle name="Normal 15 2 4 4" xfId="1662"/>
    <cellStyle name="Normal 15 2 4 5" xfId="4019"/>
    <cellStyle name="Normal 15 2 5" xfId="2811"/>
    <cellStyle name="Normal 15 2 6" xfId="1897"/>
    <cellStyle name="Normal 15 2 7" xfId="1196"/>
    <cellStyle name="Normal 15 2 8" xfId="3557"/>
    <cellStyle name="Normal 15 3" xfId="359"/>
    <cellStyle name="Normal 15 3 2" xfId="694"/>
    <cellStyle name="Normal 15 3 2 2" xfId="2585"/>
    <cellStyle name="Normal 15 3 2 3" xfId="3048"/>
    <cellStyle name="Normal 15 3 2 4" xfId="2129"/>
    <cellStyle name="Normal 15 3 2 5" xfId="1432"/>
    <cellStyle name="Normal 15 3 2 6" xfId="3790"/>
    <cellStyle name="Normal 15 3 3" xfId="945"/>
    <cellStyle name="Normal 15 3 3 2" xfId="3289"/>
    <cellStyle name="Normal 15 3 3 3" xfId="2358"/>
    <cellStyle name="Normal 15 3 3 4" xfId="1664"/>
    <cellStyle name="Normal 15 3 3 5" xfId="4021"/>
    <cellStyle name="Normal 15 3 4" xfId="2813"/>
    <cellStyle name="Normal 15 3 5" xfId="1899"/>
    <cellStyle name="Normal 15 3 6" xfId="1198"/>
    <cellStyle name="Normal 15 3 7" xfId="3559"/>
    <cellStyle name="Normal 15 4" xfId="691"/>
    <cellStyle name="Normal 15 4 2" xfId="2582"/>
    <cellStyle name="Normal 15 4 3" xfId="3045"/>
    <cellStyle name="Normal 15 4 4" xfId="2126"/>
    <cellStyle name="Normal 15 4 5" xfId="1429"/>
    <cellStyle name="Normal 15 4 6" xfId="3787"/>
    <cellStyle name="Normal 15 5" xfId="942"/>
    <cellStyle name="Normal 15 5 2" xfId="3286"/>
    <cellStyle name="Normal 15 5 3" xfId="2355"/>
    <cellStyle name="Normal 15 5 4" xfId="1661"/>
    <cellStyle name="Normal 15 5 5" xfId="4018"/>
    <cellStyle name="Normal 15 6" xfId="2810"/>
    <cellStyle name="Normal 15 7" xfId="1896"/>
    <cellStyle name="Normal 15 8" xfId="1195"/>
    <cellStyle name="Normal 15 9" xfId="3556"/>
    <cellStyle name="Normal 16" xfId="360"/>
    <cellStyle name="Normal 16 2" xfId="361"/>
    <cellStyle name="Normal 16 2 2" xfId="696"/>
    <cellStyle name="Normal 16 2 2 2" xfId="2587"/>
    <cellStyle name="Normal 16 2 2 3" xfId="3050"/>
    <cellStyle name="Normal 16 2 2 4" xfId="2131"/>
    <cellStyle name="Normal 16 2 2 5" xfId="1434"/>
    <cellStyle name="Normal 16 2 2 6" xfId="3792"/>
    <cellStyle name="Normal 16 2 3" xfId="947"/>
    <cellStyle name="Normal 16 2 3 2" xfId="3291"/>
    <cellStyle name="Normal 16 2 3 3" xfId="2360"/>
    <cellStyle name="Normal 16 2 3 4" xfId="1666"/>
    <cellStyle name="Normal 16 2 3 5" xfId="4023"/>
    <cellStyle name="Normal 16 2 4" xfId="2815"/>
    <cellStyle name="Normal 16 2 5" xfId="1901"/>
    <cellStyle name="Normal 16 2 6" xfId="1200"/>
    <cellStyle name="Normal 16 2 7" xfId="3561"/>
    <cellStyle name="Normal 16 3" xfId="695"/>
    <cellStyle name="Normal 16 3 2" xfId="2586"/>
    <cellStyle name="Normal 16 3 3" xfId="3049"/>
    <cellStyle name="Normal 16 3 4" xfId="2130"/>
    <cellStyle name="Normal 16 3 5" xfId="1433"/>
    <cellStyle name="Normal 16 3 6" xfId="3791"/>
    <cellStyle name="Normal 16 4" xfId="946"/>
    <cellStyle name="Normal 16 4 2" xfId="3290"/>
    <cellStyle name="Normal 16 4 3" xfId="2359"/>
    <cellStyle name="Normal 16 4 4" xfId="1665"/>
    <cellStyle name="Normal 16 4 5" xfId="4022"/>
    <cellStyle name="Normal 16 5" xfId="2814"/>
    <cellStyle name="Normal 16 6" xfId="1900"/>
    <cellStyle name="Normal 16 7" xfId="1199"/>
    <cellStyle name="Normal 16 8" xfId="3560"/>
    <cellStyle name="Normal 17" xfId="362"/>
    <cellStyle name="Normal 18" xfId="363"/>
    <cellStyle name="Normal 18 10" xfId="3562"/>
    <cellStyle name="Normal 18 2" xfId="364"/>
    <cellStyle name="Normal 18 2 2" xfId="365"/>
    <cellStyle name="Normal 18 2 2 2" xfId="699"/>
    <cellStyle name="Normal 18 2 2 2 2" xfId="2590"/>
    <cellStyle name="Normal 18 2 2 2 3" xfId="3053"/>
    <cellStyle name="Normal 18 2 2 2 4" xfId="2134"/>
    <cellStyle name="Normal 18 2 2 2 5" xfId="1437"/>
    <cellStyle name="Normal 18 2 2 2 6" xfId="3795"/>
    <cellStyle name="Normal 18 2 2 3" xfId="950"/>
    <cellStyle name="Normal 18 2 2 3 2" xfId="3294"/>
    <cellStyle name="Normal 18 2 2 3 3" xfId="2363"/>
    <cellStyle name="Normal 18 2 2 3 4" xfId="1669"/>
    <cellStyle name="Normal 18 2 2 3 5" xfId="4026"/>
    <cellStyle name="Normal 18 2 2 4" xfId="2818"/>
    <cellStyle name="Normal 18 2 2 5" xfId="1904"/>
    <cellStyle name="Normal 18 2 2 6" xfId="1203"/>
    <cellStyle name="Normal 18 2 2 7" xfId="3564"/>
    <cellStyle name="Normal 18 2 3" xfId="698"/>
    <cellStyle name="Normal 18 2 3 2" xfId="2589"/>
    <cellStyle name="Normal 18 2 3 3" xfId="3052"/>
    <cellStyle name="Normal 18 2 3 4" xfId="2133"/>
    <cellStyle name="Normal 18 2 3 5" xfId="1436"/>
    <cellStyle name="Normal 18 2 3 6" xfId="3794"/>
    <cellStyle name="Normal 18 2 4" xfId="949"/>
    <cellStyle name="Normal 18 2 4 2" xfId="3293"/>
    <cellStyle name="Normal 18 2 4 3" xfId="2362"/>
    <cellStyle name="Normal 18 2 4 4" xfId="1668"/>
    <cellStyle name="Normal 18 2 4 5" xfId="4025"/>
    <cellStyle name="Normal 18 2 5" xfId="2817"/>
    <cellStyle name="Normal 18 2 6" xfId="1903"/>
    <cellStyle name="Normal 18 2 7" xfId="1202"/>
    <cellStyle name="Normal 18 2 8" xfId="3563"/>
    <cellStyle name="Normal 18 3" xfId="366"/>
    <cellStyle name="Normal 18 3 2" xfId="367"/>
    <cellStyle name="Normal 18 3 2 2" xfId="701"/>
    <cellStyle name="Normal 18 3 2 2 2" xfId="2592"/>
    <cellStyle name="Normal 18 3 2 2 3" xfId="3055"/>
    <cellStyle name="Normal 18 3 2 2 4" xfId="2136"/>
    <cellStyle name="Normal 18 3 2 2 5" xfId="1439"/>
    <cellStyle name="Normal 18 3 2 2 6" xfId="3797"/>
    <cellStyle name="Normal 18 3 2 3" xfId="952"/>
    <cellStyle name="Normal 18 3 2 3 2" xfId="3296"/>
    <cellStyle name="Normal 18 3 2 3 3" xfId="2365"/>
    <cellStyle name="Normal 18 3 2 3 4" xfId="1671"/>
    <cellStyle name="Normal 18 3 2 3 5" xfId="4028"/>
    <cellStyle name="Normal 18 3 2 4" xfId="2820"/>
    <cellStyle name="Normal 18 3 2 5" xfId="1906"/>
    <cellStyle name="Normal 18 3 2 6" xfId="1205"/>
    <cellStyle name="Normal 18 3 2 7" xfId="3566"/>
    <cellStyle name="Normal 18 3 3" xfId="700"/>
    <cellStyle name="Normal 18 3 3 2" xfId="2591"/>
    <cellStyle name="Normal 18 3 3 3" xfId="3054"/>
    <cellStyle name="Normal 18 3 3 4" xfId="2135"/>
    <cellStyle name="Normal 18 3 3 5" xfId="1438"/>
    <cellStyle name="Normal 18 3 3 6" xfId="3796"/>
    <cellStyle name="Normal 18 3 4" xfId="951"/>
    <cellStyle name="Normal 18 3 4 2" xfId="3295"/>
    <cellStyle name="Normal 18 3 4 3" xfId="2364"/>
    <cellStyle name="Normal 18 3 4 4" xfId="1670"/>
    <cellStyle name="Normal 18 3 4 5" xfId="4027"/>
    <cellStyle name="Normal 18 3 5" xfId="2819"/>
    <cellStyle name="Normal 18 3 6" xfId="1905"/>
    <cellStyle name="Normal 18 3 7" xfId="1204"/>
    <cellStyle name="Normal 18 3 8" xfId="3565"/>
    <cellStyle name="Normal 18 4" xfId="368"/>
    <cellStyle name="Normal 18 4 2" xfId="702"/>
    <cellStyle name="Normal 18 4 2 2" xfId="2593"/>
    <cellStyle name="Normal 18 4 2 3" xfId="3056"/>
    <cellStyle name="Normal 18 4 2 4" xfId="2137"/>
    <cellStyle name="Normal 18 4 2 5" xfId="1440"/>
    <cellStyle name="Normal 18 4 2 6" xfId="3798"/>
    <cellStyle name="Normal 18 4 3" xfId="953"/>
    <cellStyle name="Normal 18 4 3 2" xfId="3297"/>
    <cellStyle name="Normal 18 4 3 3" xfId="2366"/>
    <cellStyle name="Normal 18 4 3 4" xfId="1672"/>
    <cellStyle name="Normal 18 4 3 5" xfId="4029"/>
    <cellStyle name="Normal 18 4 4" xfId="2821"/>
    <cellStyle name="Normal 18 4 5" xfId="1907"/>
    <cellStyle name="Normal 18 4 6" xfId="1206"/>
    <cellStyle name="Normal 18 4 7" xfId="3567"/>
    <cellStyle name="Normal 18 5" xfId="697"/>
    <cellStyle name="Normal 18 5 2" xfId="2588"/>
    <cellStyle name="Normal 18 5 3" xfId="3051"/>
    <cellStyle name="Normal 18 5 4" xfId="2132"/>
    <cellStyle name="Normal 18 5 5" xfId="1435"/>
    <cellStyle name="Normal 18 5 6" xfId="3793"/>
    <cellStyle name="Normal 18 6" xfId="948"/>
    <cellStyle name="Normal 18 6 2" xfId="3292"/>
    <cellStyle name="Normal 18 6 3" xfId="2361"/>
    <cellStyle name="Normal 18 6 4" xfId="1667"/>
    <cellStyle name="Normal 18 6 5" xfId="4024"/>
    <cellStyle name="Normal 18 7" xfId="2816"/>
    <cellStyle name="Normal 18 8" xfId="1902"/>
    <cellStyle name="Normal 18 9" xfId="1201"/>
    <cellStyle name="Normal 19" xfId="369"/>
    <cellStyle name="Normal 19 2" xfId="370"/>
    <cellStyle name="Normal 19 3" xfId="371"/>
    <cellStyle name="Normal 19 3 2" xfId="704"/>
    <cellStyle name="Normal 19 3 2 2" xfId="2595"/>
    <cellStyle name="Normal 19 3 2 3" xfId="3058"/>
    <cellStyle name="Normal 19 3 2 4" xfId="2139"/>
    <cellStyle name="Normal 19 3 2 5" xfId="1442"/>
    <cellStyle name="Normal 19 3 2 6" xfId="3800"/>
    <cellStyle name="Normal 19 3 3" xfId="955"/>
    <cellStyle name="Normal 19 3 3 2" xfId="3299"/>
    <cellStyle name="Normal 19 3 3 3" xfId="2368"/>
    <cellStyle name="Normal 19 3 3 4" xfId="1674"/>
    <cellStyle name="Normal 19 3 3 5" xfId="4031"/>
    <cellStyle name="Normal 19 3 4" xfId="2823"/>
    <cellStyle name="Normal 19 3 5" xfId="1909"/>
    <cellStyle name="Normal 19 3 6" xfId="1208"/>
    <cellStyle name="Normal 19 3 7" xfId="3569"/>
    <cellStyle name="Normal 19 4" xfId="703"/>
    <cellStyle name="Normal 19 4 2" xfId="2594"/>
    <cellStyle name="Normal 19 4 3" xfId="3057"/>
    <cellStyle name="Normal 19 4 4" xfId="2138"/>
    <cellStyle name="Normal 19 4 5" xfId="1441"/>
    <cellStyle name="Normal 19 4 6" xfId="3799"/>
    <cellStyle name="Normal 19 5" xfId="954"/>
    <cellStyle name="Normal 19 5 2" xfId="3298"/>
    <cellStyle name="Normal 19 5 3" xfId="2367"/>
    <cellStyle name="Normal 19 5 4" xfId="1673"/>
    <cellStyle name="Normal 19 5 5" xfId="4030"/>
    <cellStyle name="Normal 19 6" xfId="2822"/>
    <cellStyle name="Normal 19 7" xfId="1908"/>
    <cellStyle name="Normal 19 8" xfId="1207"/>
    <cellStyle name="Normal 19 9" xfId="3568"/>
    <cellStyle name="Normal 2" xfId="125"/>
    <cellStyle name="Normal 2 2" xfId="372"/>
    <cellStyle name="Normal 2 2 2" xfId="373"/>
    <cellStyle name="Normal 2 2 2 2" xfId="374"/>
    <cellStyle name="Normal 2 254" xfId="3394"/>
    <cellStyle name="Normal 2 3" xfId="375"/>
    <cellStyle name="Normal 2 3 10" xfId="3570"/>
    <cellStyle name="Normal 2 3 2" xfId="376"/>
    <cellStyle name="Normal 2 3 2 2" xfId="377"/>
    <cellStyle name="Normal 2 3 2 2 2" xfId="707"/>
    <cellStyle name="Normal 2 3 2 2 2 2" xfId="2598"/>
    <cellStyle name="Normal 2 3 2 2 2 3" xfId="3061"/>
    <cellStyle name="Normal 2 3 2 2 2 4" xfId="2142"/>
    <cellStyle name="Normal 2 3 2 2 2 5" xfId="1445"/>
    <cellStyle name="Normal 2 3 2 2 2 6" xfId="3803"/>
    <cellStyle name="Normal 2 3 2 2 3" xfId="958"/>
    <cellStyle name="Normal 2 3 2 2 3 2" xfId="3302"/>
    <cellStyle name="Normal 2 3 2 2 3 3" xfId="2371"/>
    <cellStyle name="Normal 2 3 2 2 3 4" xfId="1677"/>
    <cellStyle name="Normal 2 3 2 2 3 5" xfId="4034"/>
    <cellStyle name="Normal 2 3 2 2 4" xfId="2826"/>
    <cellStyle name="Normal 2 3 2 2 5" xfId="1912"/>
    <cellStyle name="Normal 2 3 2 2 6" xfId="1211"/>
    <cellStyle name="Normal 2 3 2 2 7" xfId="3572"/>
    <cellStyle name="Normal 2 3 2 3" xfId="706"/>
    <cellStyle name="Normal 2 3 2 3 2" xfId="2597"/>
    <cellStyle name="Normal 2 3 2 3 3" xfId="3060"/>
    <cellStyle name="Normal 2 3 2 3 4" xfId="2141"/>
    <cellStyle name="Normal 2 3 2 3 5" xfId="1444"/>
    <cellStyle name="Normal 2 3 2 3 6" xfId="3802"/>
    <cellStyle name="Normal 2 3 2 4" xfId="957"/>
    <cellStyle name="Normal 2 3 2 4 2" xfId="3301"/>
    <cellStyle name="Normal 2 3 2 4 3" xfId="2370"/>
    <cellStyle name="Normal 2 3 2 4 4" xfId="1676"/>
    <cellStyle name="Normal 2 3 2 4 5" xfId="4033"/>
    <cellStyle name="Normal 2 3 2 5" xfId="2825"/>
    <cellStyle name="Normal 2 3 2 6" xfId="1911"/>
    <cellStyle name="Normal 2 3 2 7" xfId="1210"/>
    <cellStyle name="Normal 2 3 2 8" xfId="3571"/>
    <cellStyle name="Normal 2 3 3" xfId="378"/>
    <cellStyle name="Normal 2 3 3 2" xfId="708"/>
    <cellStyle name="Normal 2 3 3 2 2" xfId="2599"/>
    <cellStyle name="Normal 2 3 3 2 3" xfId="3062"/>
    <cellStyle name="Normal 2 3 3 2 4" xfId="2143"/>
    <cellStyle name="Normal 2 3 3 2 5" xfId="1446"/>
    <cellStyle name="Normal 2 3 3 2 6" xfId="3804"/>
    <cellStyle name="Normal 2 3 3 3" xfId="959"/>
    <cellStyle name="Normal 2 3 3 3 2" xfId="3303"/>
    <cellStyle name="Normal 2 3 3 3 3" xfId="2372"/>
    <cellStyle name="Normal 2 3 3 3 4" xfId="1678"/>
    <cellStyle name="Normal 2 3 3 3 5" xfId="4035"/>
    <cellStyle name="Normal 2 3 3 4" xfId="2827"/>
    <cellStyle name="Normal 2 3 3 5" xfId="1913"/>
    <cellStyle name="Normal 2 3 3 6" xfId="1212"/>
    <cellStyle name="Normal 2 3 3 7" xfId="3573"/>
    <cellStyle name="Normal 2 3 4" xfId="705"/>
    <cellStyle name="Normal 2 3 4 2" xfId="2596"/>
    <cellStyle name="Normal 2 3 4 3" xfId="3059"/>
    <cellStyle name="Normal 2 3 4 4" xfId="2140"/>
    <cellStyle name="Normal 2 3 4 5" xfId="1443"/>
    <cellStyle name="Normal 2 3 4 6" xfId="3801"/>
    <cellStyle name="Normal 2 3 5" xfId="956"/>
    <cellStyle name="Normal 2 3 5 2" xfId="3300"/>
    <cellStyle name="Normal 2 3 5 3" xfId="2369"/>
    <cellStyle name="Normal 2 3 5 4" xfId="1675"/>
    <cellStyle name="Normal 2 3 5 5" xfId="4032"/>
    <cellStyle name="Normal 2 3 6" xfId="2824"/>
    <cellStyle name="Normal 2 3 7" xfId="1910"/>
    <cellStyle name="Normal 2 3 8" xfId="1209"/>
    <cellStyle name="Normal 2 3 9" xfId="3392"/>
    <cellStyle name="Normal 2 4" xfId="379"/>
    <cellStyle name="Normal 2 4 2" xfId="380"/>
    <cellStyle name="Normal 2 4 2 2" xfId="710"/>
    <cellStyle name="Normal 2 4 2 2 2" xfId="2601"/>
    <cellStyle name="Normal 2 4 2 2 3" xfId="3064"/>
    <cellStyle name="Normal 2 4 2 2 4" xfId="2145"/>
    <cellStyle name="Normal 2 4 2 2 5" xfId="1448"/>
    <cellStyle name="Normal 2 4 2 2 6" xfId="3806"/>
    <cellStyle name="Normal 2 4 2 3" xfId="961"/>
    <cellStyle name="Normal 2 4 2 3 2" xfId="3305"/>
    <cellStyle name="Normal 2 4 2 3 3" xfId="2374"/>
    <cellStyle name="Normal 2 4 2 3 4" xfId="1680"/>
    <cellStyle name="Normal 2 4 2 3 5" xfId="4037"/>
    <cellStyle name="Normal 2 4 2 4" xfId="2829"/>
    <cellStyle name="Normal 2 4 2 5" xfId="1915"/>
    <cellStyle name="Normal 2 4 2 6" xfId="1214"/>
    <cellStyle name="Normal 2 4 2 7" xfId="3575"/>
    <cellStyle name="Normal 2 4 3" xfId="709"/>
    <cellStyle name="Normal 2 4 3 2" xfId="2600"/>
    <cellStyle name="Normal 2 4 3 3" xfId="3063"/>
    <cellStyle name="Normal 2 4 3 4" xfId="2144"/>
    <cellStyle name="Normal 2 4 3 5" xfId="1447"/>
    <cellStyle name="Normal 2 4 3 6" xfId="3805"/>
    <cellStyle name="Normal 2 4 4" xfId="960"/>
    <cellStyle name="Normal 2 4 4 2" xfId="3304"/>
    <cellStyle name="Normal 2 4 4 3" xfId="2373"/>
    <cellStyle name="Normal 2 4 4 4" xfId="1679"/>
    <cellStyle name="Normal 2 4 4 5" xfId="4036"/>
    <cellStyle name="Normal 2 4 5" xfId="2828"/>
    <cellStyle name="Normal 2 4 6" xfId="1914"/>
    <cellStyle name="Normal 2 4 7" xfId="1213"/>
    <cellStyle name="Normal 2 4 8" xfId="3574"/>
    <cellStyle name="Normal 2 5" xfId="381"/>
    <cellStyle name="Normal 2 6" xfId="533"/>
    <cellStyle name="Normal 2 6 2" xfId="775"/>
    <cellStyle name="Normal 2 6 2 2" xfId="3122"/>
    <cellStyle name="Normal 2 6 2 3" xfId="1506"/>
    <cellStyle name="Normal 2 6 2 4" xfId="3864"/>
    <cellStyle name="Normal 2 6 3" xfId="1025"/>
    <cellStyle name="Normal 2 6 3 2" xfId="3369"/>
    <cellStyle name="Normal 2 6 3 3" xfId="1738"/>
    <cellStyle name="Normal 2 6 3 4" xfId="4095"/>
    <cellStyle name="Normal 2 6 4" xfId="2891"/>
    <cellStyle name="Normal 2 6 5" xfId="1275"/>
    <cellStyle name="Normal 2 6 6" xfId="3633"/>
    <cellStyle name="Normal 20" xfId="382"/>
    <cellStyle name="Normal 21" xfId="383"/>
    <cellStyle name="Normal 22" xfId="384"/>
    <cellStyle name="Normal 23" xfId="385"/>
    <cellStyle name="Normal 24" xfId="386"/>
    <cellStyle name="Normal 25" xfId="387"/>
    <cellStyle name="Normal 26" xfId="388"/>
    <cellStyle name="Normal 26 2" xfId="389"/>
    <cellStyle name="Normal 26 2 2" xfId="712"/>
    <cellStyle name="Normal 26 2 2 2" xfId="2603"/>
    <cellStyle name="Normal 26 2 2 3" xfId="3066"/>
    <cellStyle name="Normal 26 2 2 4" xfId="2147"/>
    <cellStyle name="Normal 26 2 2 5" xfId="1450"/>
    <cellStyle name="Normal 26 2 2 6" xfId="3808"/>
    <cellStyle name="Normal 26 2 3" xfId="963"/>
    <cellStyle name="Normal 26 2 3 2" xfId="3307"/>
    <cellStyle name="Normal 26 2 3 3" xfId="2376"/>
    <cellStyle name="Normal 26 2 3 4" xfId="1682"/>
    <cellStyle name="Normal 26 2 3 5" xfId="4039"/>
    <cellStyle name="Normal 26 2 4" xfId="2831"/>
    <cellStyle name="Normal 26 2 5" xfId="1917"/>
    <cellStyle name="Normal 26 2 6" xfId="1216"/>
    <cellStyle name="Normal 26 2 7" xfId="3577"/>
    <cellStyle name="Normal 26 3" xfId="711"/>
    <cellStyle name="Normal 26 3 2" xfId="2602"/>
    <cellStyle name="Normal 26 3 3" xfId="3065"/>
    <cellStyle name="Normal 26 3 4" xfId="2146"/>
    <cellStyle name="Normal 26 3 5" xfId="1449"/>
    <cellStyle name="Normal 26 3 6" xfId="3807"/>
    <cellStyle name="Normal 26 4" xfId="962"/>
    <cellStyle name="Normal 26 4 2" xfId="3306"/>
    <cellStyle name="Normal 26 4 3" xfId="2375"/>
    <cellStyle name="Normal 26 4 4" xfId="1681"/>
    <cellStyle name="Normal 26 4 5" xfId="4038"/>
    <cellStyle name="Normal 26 5" xfId="2830"/>
    <cellStyle name="Normal 26 6" xfId="1916"/>
    <cellStyle name="Normal 26 7" xfId="1215"/>
    <cellStyle name="Normal 26 8" xfId="3576"/>
    <cellStyle name="Normal 27" xfId="390"/>
    <cellStyle name="Normal 28" xfId="391"/>
    <cellStyle name="Normal 29" xfId="392"/>
    <cellStyle name="Normal 3" xfId="126"/>
    <cellStyle name="Normal 3 10" xfId="1777"/>
    <cellStyle name="Normal 3 11" xfId="1076"/>
    <cellStyle name="Normal 3 12" xfId="3438"/>
    <cellStyle name="Normal 3 2" xfId="127"/>
    <cellStyle name="Normal 3 2 2" xfId="393"/>
    <cellStyle name="Normal 3 2 2 2" xfId="394"/>
    <cellStyle name="Normal 3 2 2 2 2" xfId="395"/>
    <cellStyle name="Normal 3 2 2 2 2 2" xfId="714"/>
    <cellStyle name="Normal 3 2 2 2 2 2 2" xfId="2605"/>
    <cellStyle name="Normal 3 2 2 2 2 2 3" xfId="3068"/>
    <cellStyle name="Normal 3 2 2 2 2 2 4" xfId="2149"/>
    <cellStyle name="Normal 3 2 2 2 2 2 5" xfId="1452"/>
    <cellStyle name="Normal 3 2 2 2 2 2 6" xfId="3810"/>
    <cellStyle name="Normal 3 2 2 2 2 3" xfId="965"/>
    <cellStyle name="Normal 3 2 2 2 2 3 2" xfId="3309"/>
    <cellStyle name="Normal 3 2 2 2 2 3 3" xfId="2378"/>
    <cellStyle name="Normal 3 2 2 2 2 3 4" xfId="1684"/>
    <cellStyle name="Normal 3 2 2 2 2 3 5" xfId="4041"/>
    <cellStyle name="Normal 3 2 2 2 2 4" xfId="2833"/>
    <cellStyle name="Normal 3 2 2 2 2 5" xfId="1919"/>
    <cellStyle name="Normal 3 2 2 2 2 6" xfId="1218"/>
    <cellStyle name="Normal 3 2 2 2 2 7" xfId="3579"/>
    <cellStyle name="Normal 3 2 2 2 3" xfId="713"/>
    <cellStyle name="Normal 3 2 2 2 3 2" xfId="2604"/>
    <cellStyle name="Normal 3 2 2 2 3 3" xfId="3067"/>
    <cellStyle name="Normal 3 2 2 2 3 4" xfId="2148"/>
    <cellStyle name="Normal 3 2 2 2 3 5" xfId="1451"/>
    <cellStyle name="Normal 3 2 2 2 3 6" xfId="3809"/>
    <cellStyle name="Normal 3 2 2 2 4" xfId="964"/>
    <cellStyle name="Normal 3 2 2 2 4 2" xfId="3308"/>
    <cellStyle name="Normal 3 2 2 2 4 3" xfId="2377"/>
    <cellStyle name="Normal 3 2 2 2 4 4" xfId="1683"/>
    <cellStyle name="Normal 3 2 2 2 4 5" xfId="4040"/>
    <cellStyle name="Normal 3 2 2 2 5" xfId="2832"/>
    <cellStyle name="Normal 3 2 2 2 6" xfId="1918"/>
    <cellStyle name="Normal 3 2 2 2 7" xfId="1217"/>
    <cellStyle name="Normal 3 2 2 2 8" xfId="3578"/>
    <cellStyle name="Normal 3 2 3" xfId="396"/>
    <cellStyle name="Normal 3 2 3 2" xfId="715"/>
    <cellStyle name="Normal 3 2 3 2 2" xfId="2606"/>
    <cellStyle name="Normal 3 2 3 2 3" xfId="3069"/>
    <cellStyle name="Normal 3 2 3 2 4" xfId="2150"/>
    <cellStyle name="Normal 3 2 3 2 5" xfId="1453"/>
    <cellStyle name="Normal 3 2 3 2 6" xfId="3811"/>
    <cellStyle name="Normal 3 2 3 3" xfId="966"/>
    <cellStyle name="Normal 3 2 3 3 2" xfId="3310"/>
    <cellStyle name="Normal 3 2 3 3 3" xfId="2379"/>
    <cellStyle name="Normal 3 2 3 3 4" xfId="1685"/>
    <cellStyle name="Normal 3 2 3 3 5" xfId="4042"/>
    <cellStyle name="Normal 3 2 3 4" xfId="2834"/>
    <cellStyle name="Normal 3 2 3 5" xfId="1920"/>
    <cellStyle name="Normal 3 2 3 6" xfId="1219"/>
    <cellStyle name="Normal 3 2 3 7" xfId="3580"/>
    <cellStyle name="Normal 3 2 4" xfId="574"/>
    <cellStyle name="Normal 3 2 4 2" xfId="2465"/>
    <cellStyle name="Normal 3 2 4 3" xfId="2928"/>
    <cellStyle name="Normal 3 2 4 4" xfId="2009"/>
    <cellStyle name="Normal 3 2 4 5" xfId="1312"/>
    <cellStyle name="Normal 3 2 4 6" xfId="3670"/>
    <cellStyle name="Normal 3 2 5" xfId="816"/>
    <cellStyle name="Normal 3 2 5 2" xfId="3161"/>
    <cellStyle name="Normal 3 2 5 3" xfId="2237"/>
    <cellStyle name="Normal 3 2 5 4" xfId="1543"/>
    <cellStyle name="Normal 3 2 5 5" xfId="3901"/>
    <cellStyle name="Normal 3 2 6" xfId="2692"/>
    <cellStyle name="Normal 3 2 7" xfId="1778"/>
    <cellStyle name="Normal 3 2 8" xfId="1077"/>
    <cellStyle name="Normal 3 2 9" xfId="3439"/>
    <cellStyle name="Normal 3 3" xfId="128"/>
    <cellStyle name="Normal 3 3 10" xfId="3440"/>
    <cellStyle name="Normal 3 3 2" xfId="397"/>
    <cellStyle name="Normal 3 3 2 2" xfId="398"/>
    <cellStyle name="Normal 3 3 2 2 2" xfId="717"/>
    <cellStyle name="Normal 3 3 2 2 2 2" xfId="2608"/>
    <cellStyle name="Normal 3 3 2 2 2 3" xfId="3071"/>
    <cellStyle name="Normal 3 3 2 2 2 4" xfId="2152"/>
    <cellStyle name="Normal 3 3 2 2 2 5" xfId="1455"/>
    <cellStyle name="Normal 3 3 2 2 2 6" xfId="3813"/>
    <cellStyle name="Normal 3 3 2 2 3" xfId="968"/>
    <cellStyle name="Normal 3 3 2 2 3 2" xfId="3312"/>
    <cellStyle name="Normal 3 3 2 2 3 3" xfId="2381"/>
    <cellStyle name="Normal 3 3 2 2 3 4" xfId="1687"/>
    <cellStyle name="Normal 3 3 2 2 3 5" xfId="4044"/>
    <cellStyle name="Normal 3 3 2 2 4" xfId="2836"/>
    <cellStyle name="Normal 3 3 2 2 5" xfId="1922"/>
    <cellStyle name="Normal 3 3 2 2 6" xfId="1221"/>
    <cellStyle name="Normal 3 3 2 2 7" xfId="3582"/>
    <cellStyle name="Normal 3 3 2 3" xfId="716"/>
    <cellStyle name="Normal 3 3 2 3 2" xfId="2607"/>
    <cellStyle name="Normal 3 3 2 3 3" xfId="3070"/>
    <cellStyle name="Normal 3 3 2 3 4" xfId="2151"/>
    <cellStyle name="Normal 3 3 2 3 5" xfId="1454"/>
    <cellStyle name="Normal 3 3 2 3 6" xfId="3812"/>
    <cellStyle name="Normal 3 3 2 4" xfId="967"/>
    <cellStyle name="Normal 3 3 2 4 2" xfId="3311"/>
    <cellStyle name="Normal 3 3 2 4 3" xfId="2380"/>
    <cellStyle name="Normal 3 3 2 4 4" xfId="1686"/>
    <cellStyle name="Normal 3 3 2 4 5" xfId="4043"/>
    <cellStyle name="Normal 3 3 2 5" xfId="2835"/>
    <cellStyle name="Normal 3 3 2 6" xfId="1921"/>
    <cellStyle name="Normal 3 3 2 7" xfId="1220"/>
    <cellStyle name="Normal 3 3 2 8" xfId="3581"/>
    <cellStyle name="Normal 3 3 3" xfId="399"/>
    <cellStyle name="Normal 3 3 3 2" xfId="718"/>
    <cellStyle name="Normal 3 3 3 2 2" xfId="2609"/>
    <cellStyle name="Normal 3 3 3 2 3" xfId="3072"/>
    <cellStyle name="Normal 3 3 3 2 4" xfId="2153"/>
    <cellStyle name="Normal 3 3 3 2 5" xfId="1456"/>
    <cellStyle name="Normal 3 3 3 2 6" xfId="3814"/>
    <cellStyle name="Normal 3 3 3 3" xfId="969"/>
    <cellStyle name="Normal 3 3 3 3 2" xfId="3313"/>
    <cellStyle name="Normal 3 3 3 3 3" xfId="2382"/>
    <cellStyle name="Normal 3 3 3 3 4" xfId="1688"/>
    <cellStyle name="Normal 3 3 3 3 5" xfId="4045"/>
    <cellStyle name="Normal 3 3 3 4" xfId="2837"/>
    <cellStyle name="Normal 3 3 3 5" xfId="1923"/>
    <cellStyle name="Normal 3 3 3 6" xfId="1222"/>
    <cellStyle name="Normal 3 3 3 7" xfId="3583"/>
    <cellStyle name="Normal 3 3 4" xfId="575"/>
    <cellStyle name="Normal 3 3 4 2" xfId="2466"/>
    <cellStyle name="Normal 3 3 4 3" xfId="2929"/>
    <cellStyle name="Normal 3 3 4 4" xfId="2010"/>
    <cellStyle name="Normal 3 3 4 5" xfId="1313"/>
    <cellStyle name="Normal 3 3 4 6" xfId="3671"/>
    <cellStyle name="Normal 3 3 5" xfId="817"/>
    <cellStyle name="Normal 3 3 5 2" xfId="3162"/>
    <cellStyle name="Normal 3 3 5 3" xfId="2238"/>
    <cellStyle name="Normal 3 3 5 4" xfId="1544"/>
    <cellStyle name="Normal 3 3 5 5" xfId="3902"/>
    <cellStyle name="Normal 3 3 6" xfId="2693"/>
    <cellStyle name="Normal 3 3 7" xfId="1779"/>
    <cellStyle name="Normal 3 3 8" xfId="1078"/>
    <cellStyle name="Normal 3 3 9" xfId="3393"/>
    <cellStyle name="Normal 3 4" xfId="400"/>
    <cellStyle name="Normal 3 5" xfId="401"/>
    <cellStyle name="Normal 3 6" xfId="402"/>
    <cellStyle name="Normal 3 6 2" xfId="719"/>
    <cellStyle name="Normal 3 6 2 2" xfId="2610"/>
    <cellStyle name="Normal 3 6 2 3" xfId="3073"/>
    <cellStyle name="Normal 3 6 2 4" xfId="2154"/>
    <cellStyle name="Normal 3 6 2 5" xfId="1457"/>
    <cellStyle name="Normal 3 6 2 6" xfId="3815"/>
    <cellStyle name="Normal 3 6 3" xfId="970"/>
    <cellStyle name="Normal 3 6 3 2" xfId="3314"/>
    <cellStyle name="Normal 3 6 3 3" xfId="2383"/>
    <cellStyle name="Normal 3 6 3 4" xfId="1689"/>
    <cellStyle name="Normal 3 6 3 5" xfId="4046"/>
    <cellStyle name="Normal 3 6 4" xfId="2838"/>
    <cellStyle name="Normal 3 6 5" xfId="1924"/>
    <cellStyle name="Normal 3 6 6" xfId="1223"/>
    <cellStyle name="Normal 3 6 7" xfId="3584"/>
    <cellStyle name="Normal 3 7" xfId="573"/>
    <cellStyle name="Normal 3 7 2" xfId="2464"/>
    <cellStyle name="Normal 3 7 3" xfId="2927"/>
    <cellStyle name="Normal 3 7 4" xfId="2008"/>
    <cellStyle name="Normal 3 7 5" xfId="1311"/>
    <cellStyle name="Normal 3 7 6" xfId="3669"/>
    <cellStyle name="Normal 3 8" xfId="815"/>
    <cellStyle name="Normal 3 8 2" xfId="3160"/>
    <cellStyle name="Normal 3 8 3" xfId="2236"/>
    <cellStyle name="Normal 3 8 4" xfId="1542"/>
    <cellStyle name="Normal 3 8 5" xfId="3900"/>
    <cellStyle name="Normal 3 9" xfId="2691"/>
    <cellStyle name="Normal 30" xfId="403"/>
    <cellStyle name="Normal 31" xfId="404"/>
    <cellStyle name="Normal 32" xfId="405"/>
    <cellStyle name="Normal 32 2" xfId="406"/>
    <cellStyle name="Normal 32 2 2" xfId="721"/>
    <cellStyle name="Normal 32 2 2 2" xfId="2612"/>
    <cellStyle name="Normal 32 2 2 3" xfId="3075"/>
    <cellStyle name="Normal 32 2 2 4" xfId="2156"/>
    <cellStyle name="Normal 32 2 2 5" xfId="1459"/>
    <cellStyle name="Normal 32 2 2 6" xfId="3817"/>
    <cellStyle name="Normal 32 2 3" xfId="972"/>
    <cellStyle name="Normal 32 2 3 2" xfId="3316"/>
    <cellStyle name="Normal 32 2 3 3" xfId="2385"/>
    <cellStyle name="Normal 32 2 3 4" xfId="1691"/>
    <cellStyle name="Normal 32 2 3 5" xfId="4048"/>
    <cellStyle name="Normal 32 2 4" xfId="2840"/>
    <cellStyle name="Normal 32 2 5" xfId="1926"/>
    <cellStyle name="Normal 32 2 6" xfId="1225"/>
    <cellStyle name="Normal 32 2 7" xfId="3586"/>
    <cellStyle name="Normal 32 3" xfId="720"/>
    <cellStyle name="Normal 32 3 2" xfId="2611"/>
    <cellStyle name="Normal 32 3 3" xfId="3074"/>
    <cellStyle name="Normal 32 3 4" xfId="2155"/>
    <cellStyle name="Normal 32 3 5" xfId="1458"/>
    <cellStyle name="Normal 32 3 6" xfId="3816"/>
    <cellStyle name="Normal 32 4" xfId="971"/>
    <cellStyle name="Normal 32 4 2" xfId="3315"/>
    <cellStyle name="Normal 32 4 3" xfId="2384"/>
    <cellStyle name="Normal 32 4 4" xfId="1690"/>
    <cellStyle name="Normal 32 4 5" xfId="4047"/>
    <cellStyle name="Normal 32 5" xfId="2839"/>
    <cellStyle name="Normal 32 6" xfId="1925"/>
    <cellStyle name="Normal 32 7" xfId="1224"/>
    <cellStyle name="Normal 32 8" xfId="3585"/>
    <cellStyle name="Normal 33" xfId="407"/>
    <cellStyle name="Normal 33 2" xfId="408"/>
    <cellStyle name="Normal 33 2 2" xfId="409"/>
    <cellStyle name="Normal 33 2 2 2" xfId="723"/>
    <cellStyle name="Normal 33 2 2 2 2" xfId="2614"/>
    <cellStyle name="Normal 33 2 2 2 3" xfId="3077"/>
    <cellStyle name="Normal 33 2 2 2 4" xfId="2158"/>
    <cellStyle name="Normal 33 2 2 2 5" xfId="1461"/>
    <cellStyle name="Normal 33 2 2 2 6" xfId="3819"/>
    <cellStyle name="Normal 33 2 2 3" xfId="974"/>
    <cellStyle name="Normal 33 2 2 3 2" xfId="3318"/>
    <cellStyle name="Normal 33 2 2 3 3" xfId="2387"/>
    <cellStyle name="Normal 33 2 2 3 4" xfId="1693"/>
    <cellStyle name="Normal 33 2 2 3 5" xfId="4050"/>
    <cellStyle name="Normal 33 2 2 4" xfId="2842"/>
    <cellStyle name="Normal 33 2 2 5" xfId="1928"/>
    <cellStyle name="Normal 33 2 2 6" xfId="1227"/>
    <cellStyle name="Normal 33 2 2 7" xfId="3588"/>
    <cellStyle name="Normal 33 2 3" xfId="722"/>
    <cellStyle name="Normal 33 2 3 2" xfId="2613"/>
    <cellStyle name="Normal 33 2 3 3" xfId="3076"/>
    <cellStyle name="Normal 33 2 3 4" xfId="2157"/>
    <cellStyle name="Normal 33 2 3 5" xfId="1460"/>
    <cellStyle name="Normal 33 2 3 6" xfId="3818"/>
    <cellStyle name="Normal 33 2 4" xfId="973"/>
    <cellStyle name="Normal 33 2 4 2" xfId="3317"/>
    <cellStyle name="Normal 33 2 4 3" xfId="2386"/>
    <cellStyle name="Normal 33 2 4 4" xfId="1692"/>
    <cellStyle name="Normal 33 2 4 5" xfId="4049"/>
    <cellStyle name="Normal 33 2 5" xfId="2841"/>
    <cellStyle name="Normal 33 2 6" xfId="1927"/>
    <cellStyle name="Normal 33 2 7" xfId="1226"/>
    <cellStyle name="Normal 33 2 8" xfId="3587"/>
    <cellStyle name="Normal 34" xfId="410"/>
    <cellStyle name="Normal 35" xfId="411"/>
    <cellStyle name="Normal 36" xfId="412"/>
    <cellStyle name="Normal 36 2" xfId="413"/>
    <cellStyle name="Normal 36 2 2" xfId="725"/>
    <cellStyle name="Normal 36 2 2 2" xfId="2616"/>
    <cellStyle name="Normal 36 2 2 3" xfId="3079"/>
    <cellStyle name="Normal 36 2 2 4" xfId="2160"/>
    <cellStyle name="Normal 36 2 2 5" xfId="1463"/>
    <cellStyle name="Normal 36 2 2 6" xfId="3821"/>
    <cellStyle name="Normal 36 2 3" xfId="976"/>
    <cellStyle name="Normal 36 2 3 2" xfId="3320"/>
    <cellStyle name="Normal 36 2 3 3" xfId="2389"/>
    <cellStyle name="Normal 36 2 3 4" xfId="1695"/>
    <cellStyle name="Normal 36 2 3 5" xfId="4052"/>
    <cellStyle name="Normal 36 2 4" xfId="2844"/>
    <cellStyle name="Normal 36 2 5" xfId="1930"/>
    <cellStyle name="Normal 36 2 6" xfId="1229"/>
    <cellStyle name="Normal 36 2 7" xfId="3590"/>
    <cellStyle name="Normal 36 3" xfId="724"/>
    <cellStyle name="Normal 36 3 2" xfId="2615"/>
    <cellStyle name="Normal 36 3 3" xfId="3078"/>
    <cellStyle name="Normal 36 3 4" xfId="2159"/>
    <cellStyle name="Normal 36 3 5" xfId="1462"/>
    <cellStyle name="Normal 36 3 6" xfId="3820"/>
    <cellStyle name="Normal 36 4" xfId="975"/>
    <cellStyle name="Normal 36 4 2" xfId="3319"/>
    <cellStyle name="Normal 36 4 3" xfId="2388"/>
    <cellStyle name="Normal 36 4 4" xfId="1694"/>
    <cellStyle name="Normal 36 4 5" xfId="4051"/>
    <cellStyle name="Normal 36 5" xfId="2843"/>
    <cellStyle name="Normal 36 6" xfId="1929"/>
    <cellStyle name="Normal 36 7" xfId="1228"/>
    <cellStyle name="Normal 36 8" xfId="3589"/>
    <cellStyle name="Normal 37" xfId="414"/>
    <cellStyle name="Normal 38" xfId="415"/>
    <cellStyle name="Normal 39" xfId="416"/>
    <cellStyle name="Normal 4" xfId="129"/>
    <cellStyle name="Normal 4 10" xfId="576"/>
    <cellStyle name="Normal 4 10 2" xfId="2930"/>
    <cellStyle name="Normal 4 10 3" xfId="2239"/>
    <cellStyle name="Normal 4 10 4" xfId="1314"/>
    <cellStyle name="Normal 4 10 5" xfId="3672"/>
    <cellStyle name="Normal 4 11" xfId="818"/>
    <cellStyle name="Normal 4 11 2" xfId="3163"/>
    <cellStyle name="Normal 4 11 3" xfId="1545"/>
    <cellStyle name="Normal 4 11 4" xfId="3903"/>
    <cellStyle name="Normal 4 12" xfId="2694"/>
    <cellStyle name="Normal 4 13" xfId="1780"/>
    <cellStyle name="Normal 4 14" xfId="1079"/>
    <cellStyle name="Normal 4 15" xfId="3441"/>
    <cellStyle name="Normal 4 2" xfId="130"/>
    <cellStyle name="Normal 4 2 2" xfId="417"/>
    <cellStyle name="Normal 4 2 2 2" xfId="418"/>
    <cellStyle name="Normal 4 2 2 2 2" xfId="727"/>
    <cellStyle name="Normal 4 2 2 2 2 2" xfId="2618"/>
    <cellStyle name="Normal 4 2 2 2 2 3" xfId="3081"/>
    <cellStyle name="Normal 4 2 2 2 2 4" xfId="2162"/>
    <cellStyle name="Normal 4 2 2 2 2 5" xfId="1465"/>
    <cellStyle name="Normal 4 2 2 2 2 6" xfId="3823"/>
    <cellStyle name="Normal 4 2 2 2 3" xfId="978"/>
    <cellStyle name="Normal 4 2 2 2 3 2" xfId="3322"/>
    <cellStyle name="Normal 4 2 2 2 3 3" xfId="2391"/>
    <cellStyle name="Normal 4 2 2 2 3 4" xfId="1697"/>
    <cellStyle name="Normal 4 2 2 2 3 5" xfId="4054"/>
    <cellStyle name="Normal 4 2 2 2 4" xfId="2846"/>
    <cellStyle name="Normal 4 2 2 2 5" xfId="1932"/>
    <cellStyle name="Normal 4 2 2 2 6" xfId="1231"/>
    <cellStyle name="Normal 4 2 2 2 7" xfId="3592"/>
    <cellStyle name="Normal 4 2 2 3" xfId="726"/>
    <cellStyle name="Normal 4 2 2 3 2" xfId="2617"/>
    <cellStyle name="Normal 4 2 2 3 3" xfId="3080"/>
    <cellStyle name="Normal 4 2 2 3 4" xfId="2161"/>
    <cellStyle name="Normal 4 2 2 3 5" xfId="1464"/>
    <cellStyle name="Normal 4 2 2 3 6" xfId="3822"/>
    <cellStyle name="Normal 4 2 2 4" xfId="977"/>
    <cellStyle name="Normal 4 2 2 4 2" xfId="3321"/>
    <cellStyle name="Normal 4 2 2 4 3" xfId="2390"/>
    <cellStyle name="Normal 4 2 2 4 4" xfId="1696"/>
    <cellStyle name="Normal 4 2 2 4 5" xfId="4053"/>
    <cellStyle name="Normal 4 2 2 5" xfId="2845"/>
    <cellStyle name="Normal 4 2 2 6" xfId="1931"/>
    <cellStyle name="Normal 4 2 2 7" xfId="1230"/>
    <cellStyle name="Normal 4 2 2 8" xfId="3591"/>
    <cellStyle name="Normal 4 2 3" xfId="419"/>
    <cellStyle name="Normal 4 2 3 2" xfId="728"/>
    <cellStyle name="Normal 4 2 3 2 2" xfId="2619"/>
    <cellStyle name="Normal 4 2 3 2 3" xfId="3082"/>
    <cellStyle name="Normal 4 2 3 2 4" xfId="2163"/>
    <cellStyle name="Normal 4 2 3 2 5" xfId="1466"/>
    <cellStyle name="Normal 4 2 3 2 6" xfId="3824"/>
    <cellStyle name="Normal 4 2 3 3" xfId="979"/>
    <cellStyle name="Normal 4 2 3 3 2" xfId="3323"/>
    <cellStyle name="Normal 4 2 3 3 3" xfId="2392"/>
    <cellStyle name="Normal 4 2 3 3 4" xfId="1698"/>
    <cellStyle name="Normal 4 2 3 3 5" xfId="4055"/>
    <cellStyle name="Normal 4 2 3 4" xfId="2847"/>
    <cellStyle name="Normal 4 2 3 5" xfId="1933"/>
    <cellStyle name="Normal 4 2 3 6" xfId="1232"/>
    <cellStyle name="Normal 4 2 3 7" xfId="3593"/>
    <cellStyle name="Normal 4 2 4" xfId="577"/>
    <cellStyle name="Normal 4 2 4 2" xfId="2468"/>
    <cellStyle name="Normal 4 2 4 3" xfId="2931"/>
    <cellStyle name="Normal 4 2 4 4" xfId="2012"/>
    <cellStyle name="Normal 4 2 4 5" xfId="1315"/>
    <cellStyle name="Normal 4 2 4 6" xfId="3673"/>
    <cellStyle name="Normal 4 2 5" xfId="819"/>
    <cellStyle name="Normal 4 2 5 2" xfId="3164"/>
    <cellStyle name="Normal 4 2 5 3" xfId="2240"/>
    <cellStyle name="Normal 4 2 5 4" xfId="1546"/>
    <cellStyle name="Normal 4 2 5 5" xfId="3904"/>
    <cellStyle name="Normal 4 2 6" xfId="2695"/>
    <cellStyle name="Normal 4 2 7" xfId="1781"/>
    <cellStyle name="Normal 4 2 8" xfId="1080"/>
    <cellStyle name="Normal 4 2 9" xfId="3442"/>
    <cellStyle name="Normal 4 3" xfId="420"/>
    <cellStyle name="Normal 4 3 2" xfId="421"/>
    <cellStyle name="Normal 4 3 3" xfId="422"/>
    <cellStyle name="Normal 4 3 3 2" xfId="730"/>
    <cellStyle name="Normal 4 3 3 2 2" xfId="2621"/>
    <cellStyle name="Normal 4 3 3 2 3" xfId="3084"/>
    <cellStyle name="Normal 4 3 3 2 4" xfId="2165"/>
    <cellStyle name="Normal 4 3 3 2 5" xfId="1468"/>
    <cellStyle name="Normal 4 3 3 2 6" xfId="3826"/>
    <cellStyle name="Normal 4 3 3 3" xfId="981"/>
    <cellStyle name="Normal 4 3 3 3 2" xfId="3325"/>
    <cellStyle name="Normal 4 3 3 3 3" xfId="2394"/>
    <cellStyle name="Normal 4 3 3 3 4" xfId="1700"/>
    <cellStyle name="Normal 4 3 3 3 5" xfId="4057"/>
    <cellStyle name="Normal 4 3 3 4" xfId="2849"/>
    <cellStyle name="Normal 4 3 3 5" xfId="1935"/>
    <cellStyle name="Normal 4 3 3 6" xfId="1234"/>
    <cellStyle name="Normal 4 3 3 7" xfId="3595"/>
    <cellStyle name="Normal 4 3 4" xfId="729"/>
    <cellStyle name="Normal 4 3 4 2" xfId="2620"/>
    <cellStyle name="Normal 4 3 4 3" xfId="3083"/>
    <cellStyle name="Normal 4 3 4 4" xfId="2164"/>
    <cellStyle name="Normal 4 3 4 5" xfId="1467"/>
    <cellStyle name="Normal 4 3 4 6" xfId="3825"/>
    <cellStyle name="Normal 4 3 5" xfId="980"/>
    <cellStyle name="Normal 4 3 5 2" xfId="3324"/>
    <cellStyle name="Normal 4 3 5 3" xfId="2393"/>
    <cellStyle name="Normal 4 3 5 4" xfId="1699"/>
    <cellStyle name="Normal 4 3 5 5" xfId="4056"/>
    <cellStyle name="Normal 4 3 6" xfId="2848"/>
    <cellStyle name="Normal 4 3 7" xfId="1934"/>
    <cellStyle name="Normal 4 3 8" xfId="1233"/>
    <cellStyle name="Normal 4 3 9" xfId="3594"/>
    <cellStyle name="Normal 4 4" xfId="423"/>
    <cellStyle name="Normal 4 4 2" xfId="424"/>
    <cellStyle name="Normal 4 4 2 2" xfId="732"/>
    <cellStyle name="Normal 4 4 2 2 2" xfId="2623"/>
    <cellStyle name="Normal 4 4 2 2 3" xfId="3086"/>
    <cellStyle name="Normal 4 4 2 2 4" xfId="2167"/>
    <cellStyle name="Normal 4 4 2 2 5" xfId="1470"/>
    <cellStyle name="Normal 4 4 2 2 6" xfId="3828"/>
    <cellStyle name="Normal 4 4 2 3" xfId="983"/>
    <cellStyle name="Normal 4 4 2 3 2" xfId="3327"/>
    <cellStyle name="Normal 4 4 2 3 3" xfId="2396"/>
    <cellStyle name="Normal 4 4 2 3 4" xfId="1702"/>
    <cellStyle name="Normal 4 4 2 3 5" xfId="4059"/>
    <cellStyle name="Normal 4 4 2 4" xfId="2851"/>
    <cellStyle name="Normal 4 4 2 5" xfId="1937"/>
    <cellStyle name="Normal 4 4 2 6" xfId="1236"/>
    <cellStyle name="Normal 4 4 2 7" xfId="3597"/>
    <cellStyle name="Normal 4 4 3" xfId="731"/>
    <cellStyle name="Normal 4 4 3 2" xfId="2622"/>
    <cellStyle name="Normal 4 4 3 3" xfId="3085"/>
    <cellStyle name="Normal 4 4 3 4" xfId="2166"/>
    <cellStyle name="Normal 4 4 3 5" xfId="1469"/>
    <cellStyle name="Normal 4 4 3 6" xfId="3827"/>
    <cellStyle name="Normal 4 4 4" xfId="982"/>
    <cellStyle name="Normal 4 4 4 2" xfId="3326"/>
    <cellStyle name="Normal 4 4 4 3" xfId="2395"/>
    <cellStyle name="Normal 4 4 4 4" xfId="1701"/>
    <cellStyle name="Normal 4 4 4 5" xfId="4058"/>
    <cellStyle name="Normal 4 4 5" xfId="2850"/>
    <cellStyle name="Normal 4 4 6" xfId="1936"/>
    <cellStyle name="Normal 4 4 7" xfId="1235"/>
    <cellStyle name="Normal 4 4 8" xfId="3596"/>
    <cellStyle name="Normal 4 5" xfId="425"/>
    <cellStyle name="Normal 4 6" xfId="426"/>
    <cellStyle name="Normal 4 6 2" xfId="427"/>
    <cellStyle name="Normal 4 6 2 2" xfId="734"/>
    <cellStyle name="Normal 4 6 2 2 2" xfId="2625"/>
    <cellStyle name="Normal 4 6 2 2 3" xfId="3088"/>
    <cellStyle name="Normal 4 6 2 2 4" xfId="2169"/>
    <cellStyle name="Normal 4 6 2 2 5" xfId="1472"/>
    <cellStyle name="Normal 4 6 2 2 6" xfId="3830"/>
    <cellStyle name="Normal 4 6 2 3" xfId="985"/>
    <cellStyle name="Normal 4 6 2 3 2" xfId="3329"/>
    <cellStyle name="Normal 4 6 2 3 3" xfId="2398"/>
    <cellStyle name="Normal 4 6 2 3 4" xfId="1704"/>
    <cellStyle name="Normal 4 6 2 3 5" xfId="4061"/>
    <cellStyle name="Normal 4 6 2 4" xfId="2853"/>
    <cellStyle name="Normal 4 6 2 5" xfId="1939"/>
    <cellStyle name="Normal 4 6 2 6" xfId="1238"/>
    <cellStyle name="Normal 4 6 2 7" xfId="3599"/>
    <cellStyle name="Normal 4 6 3" xfId="733"/>
    <cellStyle name="Normal 4 6 3 2" xfId="2624"/>
    <cellStyle name="Normal 4 6 3 3" xfId="3087"/>
    <cellStyle name="Normal 4 6 3 4" xfId="2168"/>
    <cellStyle name="Normal 4 6 3 5" xfId="1471"/>
    <cellStyle name="Normal 4 6 3 6" xfId="3829"/>
    <cellStyle name="Normal 4 6 4" xfId="984"/>
    <cellStyle name="Normal 4 6 4 2" xfId="3328"/>
    <cellStyle name="Normal 4 6 4 3" xfId="2397"/>
    <cellStyle name="Normal 4 6 4 4" xfId="1703"/>
    <cellStyle name="Normal 4 6 4 5" xfId="4060"/>
    <cellStyle name="Normal 4 6 5" xfId="2852"/>
    <cellStyle name="Normal 4 6 6" xfId="1938"/>
    <cellStyle name="Normal 4 6 7" xfId="1237"/>
    <cellStyle name="Normal 4 6 8" xfId="3598"/>
    <cellStyle name="Normal 4 7" xfId="428"/>
    <cellStyle name="Normal 4 7 2" xfId="735"/>
    <cellStyle name="Normal 4 7 2 2" xfId="2626"/>
    <cellStyle name="Normal 4 7 2 3" xfId="3089"/>
    <cellStyle name="Normal 4 7 2 4" xfId="2170"/>
    <cellStyle name="Normal 4 7 2 5" xfId="1473"/>
    <cellStyle name="Normal 4 7 2 6" xfId="3831"/>
    <cellStyle name="Normal 4 7 3" xfId="986"/>
    <cellStyle name="Normal 4 7 3 2" xfId="3330"/>
    <cellStyle name="Normal 4 7 3 3" xfId="2399"/>
    <cellStyle name="Normal 4 7 3 4" xfId="1705"/>
    <cellStyle name="Normal 4 7 3 5" xfId="4062"/>
    <cellStyle name="Normal 4 7 4" xfId="2854"/>
    <cellStyle name="Normal 4 7 5" xfId="1940"/>
    <cellStyle name="Normal 4 7 6" xfId="1239"/>
    <cellStyle name="Normal 4 7 7" xfId="3600"/>
    <cellStyle name="Normal 4 8" xfId="429"/>
    <cellStyle name="Normal 4 8 2" xfId="736"/>
    <cellStyle name="Normal 4 8 2 2" xfId="2627"/>
    <cellStyle name="Normal 4 8 2 3" xfId="3090"/>
    <cellStyle name="Normal 4 8 2 4" xfId="2171"/>
    <cellStyle name="Normal 4 8 2 5" xfId="1474"/>
    <cellStyle name="Normal 4 8 2 6" xfId="3832"/>
    <cellStyle name="Normal 4 8 3" xfId="987"/>
    <cellStyle name="Normal 4 8 3 2" xfId="3331"/>
    <cellStyle name="Normal 4 8 3 3" xfId="2400"/>
    <cellStyle name="Normal 4 8 3 4" xfId="1706"/>
    <cellStyle name="Normal 4 8 3 5" xfId="4063"/>
    <cellStyle name="Normal 4 8 4" xfId="2855"/>
    <cellStyle name="Normal 4 8 5" xfId="1941"/>
    <cellStyle name="Normal 4 8 6" xfId="1240"/>
    <cellStyle name="Normal 4 8 7" xfId="3601"/>
    <cellStyle name="Normal 4 9" xfId="529"/>
    <cellStyle name="Normal 4 9 2" xfId="2467"/>
    <cellStyle name="Normal 4 9 3" xfId="2890"/>
    <cellStyle name="Normal 4 9 4" xfId="2011"/>
    <cellStyle name="Normal 40" xfId="430"/>
    <cellStyle name="Normal 41" xfId="431"/>
    <cellStyle name="Normal 42" xfId="432"/>
    <cellStyle name="Normal 43" xfId="433"/>
    <cellStyle name="Normal 44" xfId="434"/>
    <cellStyle name="Normal 45" xfId="435"/>
    <cellStyle name="Normal 46" xfId="436"/>
    <cellStyle name="Normal 47" xfId="437"/>
    <cellStyle name="Normal 47 2" xfId="737"/>
    <cellStyle name="Normal 47 2 2" xfId="2628"/>
    <cellStyle name="Normal 47 2 3" xfId="3091"/>
    <cellStyle name="Normal 47 2 4" xfId="2172"/>
    <cellStyle name="Normal 47 2 5" xfId="1475"/>
    <cellStyle name="Normal 47 2 6" xfId="3833"/>
    <cellStyle name="Normal 47 3" xfId="989"/>
    <cellStyle name="Normal 47 3 2" xfId="3333"/>
    <cellStyle name="Normal 47 3 3" xfId="2401"/>
    <cellStyle name="Normal 47 3 4" xfId="1707"/>
    <cellStyle name="Normal 47 3 5" xfId="4064"/>
    <cellStyle name="Normal 47 4" xfId="2856"/>
    <cellStyle name="Normal 47 5" xfId="1942"/>
    <cellStyle name="Normal 47 6" xfId="1241"/>
    <cellStyle name="Normal 47 7" xfId="3602"/>
    <cellStyle name="Normal 48" xfId="438"/>
    <cellStyle name="Normal 48 2" xfId="738"/>
    <cellStyle name="Normal 48 2 2" xfId="2629"/>
    <cellStyle name="Normal 48 2 3" xfId="3092"/>
    <cellStyle name="Normal 48 2 4" xfId="2173"/>
    <cellStyle name="Normal 48 2 5" xfId="1476"/>
    <cellStyle name="Normal 48 2 6" xfId="3834"/>
    <cellStyle name="Normal 48 3" xfId="990"/>
    <cellStyle name="Normal 48 3 2" xfId="3334"/>
    <cellStyle name="Normal 48 3 3" xfId="2402"/>
    <cellStyle name="Normal 48 3 4" xfId="1708"/>
    <cellStyle name="Normal 48 3 5" xfId="4065"/>
    <cellStyle name="Normal 48 4" xfId="2857"/>
    <cellStyle name="Normal 48 5" xfId="1943"/>
    <cellStyle name="Normal 48 6" xfId="1242"/>
    <cellStyle name="Normal 48 7" xfId="3603"/>
    <cellStyle name="Normal 49" xfId="439"/>
    <cellStyle name="Normal 49 2" xfId="739"/>
    <cellStyle name="Normal 49 2 2" xfId="2630"/>
    <cellStyle name="Normal 49 2 3" xfId="3093"/>
    <cellStyle name="Normal 49 2 4" xfId="2174"/>
    <cellStyle name="Normal 49 2 5" xfId="1477"/>
    <cellStyle name="Normal 49 2 6" xfId="3835"/>
    <cellStyle name="Normal 49 3" xfId="991"/>
    <cellStyle name="Normal 49 3 2" xfId="3335"/>
    <cellStyle name="Normal 49 3 3" xfId="2403"/>
    <cellStyle name="Normal 49 3 4" xfId="1709"/>
    <cellStyle name="Normal 49 3 5" xfId="4066"/>
    <cellStyle name="Normal 49 4" xfId="2858"/>
    <cellStyle name="Normal 49 5" xfId="1944"/>
    <cellStyle name="Normal 49 6" xfId="1243"/>
    <cellStyle name="Normal 49 7" xfId="3604"/>
    <cellStyle name="Normal 5" xfId="131"/>
    <cellStyle name="Normal 5 2" xfId="440"/>
    <cellStyle name="Normal 5 3" xfId="441"/>
    <cellStyle name="Normal 5 4" xfId="442"/>
    <cellStyle name="Normal 50" xfId="156"/>
    <cellStyle name="Normal 50 2" xfId="583"/>
    <cellStyle name="Normal 50 2 2" xfId="2474"/>
    <cellStyle name="Normal 50 2 3" xfId="2937"/>
    <cellStyle name="Normal 50 2 4" xfId="2018"/>
    <cellStyle name="Normal 50 2 5" xfId="1321"/>
    <cellStyle name="Normal 50 2 6" xfId="3679"/>
    <cellStyle name="Normal 50 3" xfId="826"/>
    <cellStyle name="Normal 50 3 2" xfId="3171"/>
    <cellStyle name="Normal 50 3 3" xfId="2246"/>
    <cellStyle name="Normal 50 3 4" xfId="1553"/>
    <cellStyle name="Normal 50 3 5" xfId="3910"/>
    <cellStyle name="Normal 50 4" xfId="2702"/>
    <cellStyle name="Normal 50 5" xfId="1788"/>
    <cellStyle name="Normal 50 6" xfId="1087"/>
    <cellStyle name="Normal 50 7" xfId="3448"/>
    <cellStyle name="Normal 51" xfId="523"/>
    <cellStyle name="Normal 51 2" xfId="774"/>
    <cellStyle name="Normal 51 2 2" xfId="2658"/>
    <cellStyle name="Normal 51 2 3" xfId="3121"/>
    <cellStyle name="Normal 51 2 4" xfId="2202"/>
    <cellStyle name="Normal 51 2 5" xfId="1505"/>
    <cellStyle name="Normal 51 2 6" xfId="3863"/>
    <cellStyle name="Normal 51 3" xfId="1022"/>
    <cellStyle name="Normal 51 3 2" xfId="3366"/>
    <cellStyle name="Normal 51 3 3" xfId="2431"/>
    <cellStyle name="Normal 51 3 4" xfId="1737"/>
    <cellStyle name="Normal 51 3 5" xfId="4094"/>
    <cellStyle name="Normal 51 4" xfId="2889"/>
    <cellStyle name="Normal 51 5" xfId="1975"/>
    <cellStyle name="Normal 51 6" xfId="1274"/>
    <cellStyle name="Normal 51 7" xfId="3632"/>
    <cellStyle name="Normal 52" xfId="524"/>
    <cellStyle name="Normal 529" xfId="443"/>
    <cellStyle name="Normal 53" xfId="527"/>
    <cellStyle name="Normal 54" xfId="772"/>
    <cellStyle name="Normal 55" xfId="771"/>
    <cellStyle name="Normal 56" xfId="770"/>
    <cellStyle name="Normal 57" xfId="769"/>
    <cellStyle name="Normal 58" xfId="758"/>
    <cellStyle name="Normal 59" xfId="756"/>
    <cellStyle name="Normal 6" xfId="4"/>
    <cellStyle name="Normal 6 2" xfId="132"/>
    <cellStyle name="Normal 6 2 2" xfId="444"/>
    <cellStyle name="Normal 6 3" xfId="133"/>
    <cellStyle name="Normal 6 4" xfId="539"/>
    <cellStyle name="Normal 60" xfId="773"/>
    <cellStyle name="Normal 61" xfId="779"/>
    <cellStyle name="Normal 62" xfId="780"/>
    <cellStyle name="Normal 63" xfId="928"/>
    <cellStyle name="Normal 64" xfId="1037"/>
    <cellStyle name="Normal 65" xfId="3386"/>
    <cellStyle name="Normal 66" xfId="3390"/>
    <cellStyle name="Normal 67" xfId="3397"/>
    <cellStyle name="Normal 68" xfId="3399"/>
    <cellStyle name="Normal 69" xfId="3402"/>
    <cellStyle name="Normal 7" xfId="134"/>
    <cellStyle name="Normal 7 11" xfId="445"/>
    <cellStyle name="Normal 7 2" xfId="446"/>
    <cellStyle name="Normal 7 2 2" xfId="447"/>
    <cellStyle name="Normal 7 2 2 2" xfId="741"/>
    <cellStyle name="Normal 7 2 2 2 2" xfId="2632"/>
    <cellStyle name="Normal 7 2 2 2 3" xfId="3095"/>
    <cellStyle name="Normal 7 2 2 2 4" xfId="2176"/>
    <cellStyle name="Normal 7 2 2 2 5" xfId="1479"/>
    <cellStyle name="Normal 7 2 2 2 6" xfId="3837"/>
    <cellStyle name="Normal 7 2 2 3" xfId="993"/>
    <cellStyle name="Normal 7 2 2 3 2" xfId="3337"/>
    <cellStyle name="Normal 7 2 2 3 3" xfId="2405"/>
    <cellStyle name="Normal 7 2 2 3 4" xfId="1711"/>
    <cellStyle name="Normal 7 2 2 3 5" xfId="4068"/>
    <cellStyle name="Normal 7 2 2 4" xfId="2860"/>
    <cellStyle name="Normal 7 2 2 5" xfId="1946"/>
    <cellStyle name="Normal 7 2 2 6" xfId="1245"/>
    <cellStyle name="Normal 7 2 2 7" xfId="3606"/>
    <cellStyle name="Normal 7 2 3" xfId="740"/>
    <cellStyle name="Normal 7 2 3 2" xfId="2631"/>
    <cellStyle name="Normal 7 2 3 3" xfId="3094"/>
    <cellStyle name="Normal 7 2 3 4" xfId="2175"/>
    <cellStyle name="Normal 7 2 3 5" xfId="1478"/>
    <cellStyle name="Normal 7 2 3 6" xfId="3836"/>
    <cellStyle name="Normal 7 2 4" xfId="992"/>
    <cellStyle name="Normal 7 2 4 2" xfId="3336"/>
    <cellStyle name="Normal 7 2 4 3" xfId="2404"/>
    <cellStyle name="Normal 7 2 4 4" xfId="1710"/>
    <cellStyle name="Normal 7 2 4 5" xfId="4067"/>
    <cellStyle name="Normal 7 2 5" xfId="2859"/>
    <cellStyle name="Normal 7 2 6" xfId="1945"/>
    <cellStyle name="Normal 7 2 7" xfId="1244"/>
    <cellStyle name="Normal 7 2 8" xfId="3605"/>
    <cellStyle name="Normal 7 3" xfId="448"/>
    <cellStyle name="Normal 70" xfId="3405"/>
    <cellStyle name="Normal 71" xfId="4099"/>
    <cellStyle name="Normal 8" xfId="135"/>
    <cellStyle name="Normal 8 2" xfId="449"/>
    <cellStyle name="Normal 8 3" xfId="450"/>
    <cellStyle name="Normal 9" xfId="136"/>
    <cellStyle name="Normal 9 10" xfId="1081"/>
    <cellStyle name="Normal 9 11" xfId="3391"/>
    <cellStyle name="Normal 9 12" xfId="3443"/>
    <cellStyle name="Normal 9 2" xfId="137"/>
    <cellStyle name="Normal 9 2 2" xfId="451"/>
    <cellStyle name="Normal 9 2 2 2" xfId="742"/>
    <cellStyle name="Normal 9 2 2 2 2" xfId="2633"/>
    <cellStyle name="Normal 9 2 2 2 3" xfId="3096"/>
    <cellStyle name="Normal 9 2 2 2 4" xfId="2177"/>
    <cellStyle name="Normal 9 2 2 2 5" xfId="1480"/>
    <cellStyle name="Normal 9 2 2 2 6" xfId="3838"/>
    <cellStyle name="Normal 9 2 2 3" xfId="994"/>
    <cellStyle name="Normal 9 2 2 3 2" xfId="3338"/>
    <cellStyle name="Normal 9 2 2 3 3" xfId="2406"/>
    <cellStyle name="Normal 9 2 2 3 4" xfId="1712"/>
    <cellStyle name="Normal 9 2 2 3 5" xfId="4069"/>
    <cellStyle name="Normal 9 2 2 4" xfId="2861"/>
    <cellStyle name="Normal 9 2 2 5" xfId="1947"/>
    <cellStyle name="Normal 9 2 2 6" xfId="1246"/>
    <cellStyle name="Normal 9 2 2 7" xfId="3607"/>
    <cellStyle name="Normal 9 2 3" xfId="579"/>
    <cellStyle name="Normal 9 2 3 2" xfId="2470"/>
    <cellStyle name="Normal 9 2 3 3" xfId="2933"/>
    <cellStyle name="Normal 9 2 3 4" xfId="2014"/>
    <cellStyle name="Normal 9 2 3 5" xfId="1317"/>
    <cellStyle name="Normal 9 2 3 6" xfId="3675"/>
    <cellStyle name="Normal 9 2 4" xfId="821"/>
    <cellStyle name="Normal 9 2 4 2" xfId="3166"/>
    <cellStyle name="Normal 9 2 4 3" xfId="2242"/>
    <cellStyle name="Normal 9 2 4 4" xfId="1548"/>
    <cellStyle name="Normal 9 2 4 5" xfId="3906"/>
    <cellStyle name="Normal 9 2 5" xfId="2697"/>
    <cellStyle name="Normal 9 2 6" xfId="1783"/>
    <cellStyle name="Normal 9 2 7" xfId="1082"/>
    <cellStyle name="Normal 9 2 8" xfId="3444"/>
    <cellStyle name="Normal 9 3" xfId="138"/>
    <cellStyle name="Normal 9 3 2" xfId="452"/>
    <cellStyle name="Normal 9 3 2 2" xfId="743"/>
    <cellStyle name="Normal 9 3 2 2 2" xfId="2634"/>
    <cellStyle name="Normal 9 3 2 2 3" xfId="3097"/>
    <cellStyle name="Normal 9 3 2 2 4" xfId="2178"/>
    <cellStyle name="Normal 9 3 2 2 5" xfId="1481"/>
    <cellStyle name="Normal 9 3 2 2 6" xfId="3839"/>
    <cellStyle name="Normal 9 3 2 3" xfId="995"/>
    <cellStyle name="Normal 9 3 2 3 2" xfId="3339"/>
    <cellStyle name="Normal 9 3 2 3 3" xfId="2407"/>
    <cellStyle name="Normal 9 3 2 3 4" xfId="1713"/>
    <cellStyle name="Normal 9 3 2 3 5" xfId="4070"/>
    <cellStyle name="Normal 9 3 2 4" xfId="2862"/>
    <cellStyle name="Normal 9 3 2 5" xfId="1948"/>
    <cellStyle name="Normal 9 3 2 6" xfId="1247"/>
    <cellStyle name="Normal 9 3 2 7" xfId="3608"/>
    <cellStyle name="Normal 9 3 3" xfId="580"/>
    <cellStyle name="Normal 9 3 3 2" xfId="2471"/>
    <cellStyle name="Normal 9 3 3 3" xfId="2934"/>
    <cellStyle name="Normal 9 3 3 4" xfId="2015"/>
    <cellStyle name="Normal 9 3 3 5" xfId="1318"/>
    <cellStyle name="Normal 9 3 3 6" xfId="3676"/>
    <cellStyle name="Normal 9 3 4" xfId="822"/>
    <cellStyle name="Normal 9 3 4 2" xfId="3167"/>
    <cellStyle name="Normal 9 3 4 3" xfId="2243"/>
    <cellStyle name="Normal 9 3 4 4" xfId="1549"/>
    <cellStyle name="Normal 9 3 4 5" xfId="3907"/>
    <cellStyle name="Normal 9 3 5" xfId="2698"/>
    <cellStyle name="Normal 9 3 6" xfId="1784"/>
    <cellStyle name="Normal 9 3 7" xfId="1083"/>
    <cellStyle name="Normal 9 3 8" xfId="3445"/>
    <cellStyle name="Normal 9 4" xfId="453"/>
    <cellStyle name="Normal 9 4 2" xfId="454"/>
    <cellStyle name="Normal 9 4 2 2" xfId="745"/>
    <cellStyle name="Normal 9 4 2 2 2" xfId="2636"/>
    <cellStyle name="Normal 9 4 2 2 3" xfId="3099"/>
    <cellStyle name="Normal 9 4 2 2 4" xfId="2180"/>
    <cellStyle name="Normal 9 4 2 2 5" xfId="1483"/>
    <cellStyle name="Normal 9 4 2 2 6" xfId="3841"/>
    <cellStyle name="Normal 9 4 2 3" xfId="997"/>
    <cellStyle name="Normal 9 4 2 3 2" xfId="3341"/>
    <cellStyle name="Normal 9 4 2 3 3" xfId="2409"/>
    <cellStyle name="Normal 9 4 2 3 4" xfId="1715"/>
    <cellStyle name="Normal 9 4 2 3 5" xfId="4072"/>
    <cellStyle name="Normal 9 4 2 4" xfId="2864"/>
    <cellStyle name="Normal 9 4 2 5" xfId="1950"/>
    <cellStyle name="Normal 9 4 2 6" xfId="1249"/>
    <cellStyle name="Normal 9 4 2 7" xfId="3610"/>
    <cellStyle name="Normal 9 4 3" xfId="744"/>
    <cellStyle name="Normal 9 4 3 2" xfId="2635"/>
    <cellStyle name="Normal 9 4 3 3" xfId="3098"/>
    <cellStyle name="Normal 9 4 3 4" xfId="2179"/>
    <cellStyle name="Normal 9 4 3 5" xfId="1482"/>
    <cellStyle name="Normal 9 4 3 6" xfId="3840"/>
    <cellStyle name="Normal 9 4 4" xfId="996"/>
    <cellStyle name="Normal 9 4 4 2" xfId="3340"/>
    <cellStyle name="Normal 9 4 4 3" xfId="2408"/>
    <cellStyle name="Normal 9 4 4 4" xfId="1714"/>
    <cellStyle name="Normal 9 4 4 5" xfId="4071"/>
    <cellStyle name="Normal 9 4 5" xfId="2863"/>
    <cellStyle name="Normal 9 4 6" xfId="1949"/>
    <cellStyle name="Normal 9 4 7" xfId="1248"/>
    <cellStyle name="Normal 9 4 8" xfId="3609"/>
    <cellStyle name="Normal 9 5" xfId="455"/>
    <cellStyle name="Normal 9 5 2" xfId="746"/>
    <cellStyle name="Normal 9 5 2 2" xfId="2637"/>
    <cellStyle name="Normal 9 5 2 3" xfId="3100"/>
    <cellStyle name="Normal 9 5 2 4" xfId="2181"/>
    <cellStyle name="Normal 9 5 2 5" xfId="1484"/>
    <cellStyle name="Normal 9 5 2 6" xfId="3842"/>
    <cellStyle name="Normal 9 5 3" xfId="998"/>
    <cellStyle name="Normal 9 5 3 2" xfId="3342"/>
    <cellStyle name="Normal 9 5 3 3" xfId="2410"/>
    <cellStyle name="Normal 9 5 3 4" xfId="1716"/>
    <cellStyle name="Normal 9 5 3 5" xfId="4073"/>
    <cellStyle name="Normal 9 5 4" xfId="2865"/>
    <cellStyle name="Normal 9 5 5" xfId="1951"/>
    <cellStyle name="Normal 9 5 6" xfId="1250"/>
    <cellStyle name="Normal 9 5 7" xfId="3611"/>
    <cellStyle name="Normal 9 6" xfId="578"/>
    <cellStyle name="Normal 9 6 2" xfId="2469"/>
    <cellStyle name="Normal 9 6 3" xfId="2932"/>
    <cellStyle name="Normal 9 6 4" xfId="2013"/>
    <cellStyle name="Normal 9 6 5" xfId="1316"/>
    <cellStyle name="Normal 9 6 6" xfId="3674"/>
    <cellStyle name="Normal 9 7" xfId="820"/>
    <cellStyle name="Normal 9 7 2" xfId="3165"/>
    <cellStyle name="Normal 9 7 3" xfId="2241"/>
    <cellStyle name="Normal 9 7 4" xfId="1547"/>
    <cellStyle name="Normal 9 7 5" xfId="3905"/>
    <cellStyle name="Normal 9 8" xfId="2696"/>
    <cellStyle name="Normal 9 9" xfId="1782"/>
    <cellStyle name="Normal GHG Numbers (0.00)" xfId="456"/>
    <cellStyle name="Normal GHG Numbers (0.00) 2" xfId="929"/>
    <cellStyle name="Normal GHG Numbers (0.00) 2 2" xfId="3273"/>
    <cellStyle name="Normal GHG-Shade" xfId="457"/>
    <cellStyle name="Normal GHG-Shade 2" xfId="458"/>
    <cellStyle name="Normal_HAND SUBS 3Q03 VALUES ONLY" xfId="5"/>
    <cellStyle name="Normal_RETS43 VALUES" xfId="6"/>
    <cellStyle name="Note 2" xfId="139"/>
    <cellStyle name="Note 2 2" xfId="140"/>
    <cellStyle name="Note 2 2 2" xfId="459"/>
    <cellStyle name="Note 2 2 2 2" xfId="460"/>
    <cellStyle name="Note 2 2 2 2 2" xfId="748"/>
    <cellStyle name="Note 2 2 2 2 2 2" xfId="2639"/>
    <cellStyle name="Note 2 2 2 2 2 3" xfId="3102"/>
    <cellStyle name="Note 2 2 2 2 2 4" xfId="2183"/>
    <cellStyle name="Note 2 2 2 2 2 5" xfId="1486"/>
    <cellStyle name="Note 2 2 2 2 2 6" xfId="3844"/>
    <cellStyle name="Note 2 2 2 2 3" xfId="1000"/>
    <cellStyle name="Note 2 2 2 2 3 2" xfId="3344"/>
    <cellStyle name="Note 2 2 2 2 3 3" xfId="2412"/>
    <cellStyle name="Note 2 2 2 2 3 4" xfId="1718"/>
    <cellStyle name="Note 2 2 2 2 3 5" xfId="4075"/>
    <cellStyle name="Note 2 2 2 2 4" xfId="2867"/>
    <cellStyle name="Note 2 2 2 2 5" xfId="1953"/>
    <cellStyle name="Note 2 2 2 2 6" xfId="1252"/>
    <cellStyle name="Note 2 2 2 2 7" xfId="3613"/>
    <cellStyle name="Note 2 2 2 3" xfId="747"/>
    <cellStyle name="Note 2 2 2 3 2" xfId="2638"/>
    <cellStyle name="Note 2 2 2 3 3" xfId="3101"/>
    <cellStyle name="Note 2 2 2 3 4" xfId="2182"/>
    <cellStyle name="Note 2 2 2 3 5" xfId="1485"/>
    <cellStyle name="Note 2 2 2 3 6" xfId="3843"/>
    <cellStyle name="Note 2 2 2 4" xfId="999"/>
    <cellStyle name="Note 2 2 2 4 2" xfId="3343"/>
    <cellStyle name="Note 2 2 2 4 3" xfId="2411"/>
    <cellStyle name="Note 2 2 2 4 4" xfId="1717"/>
    <cellStyle name="Note 2 2 2 4 5" xfId="4074"/>
    <cellStyle name="Note 2 2 2 5" xfId="2866"/>
    <cellStyle name="Note 2 2 2 6" xfId="1952"/>
    <cellStyle name="Note 2 2 2 7" xfId="1251"/>
    <cellStyle name="Note 2 2 2 8" xfId="3612"/>
    <cellStyle name="Note 2 2 3" xfId="461"/>
    <cellStyle name="Note 2 2 3 2" xfId="749"/>
    <cellStyle name="Note 2 2 3 2 2" xfId="2640"/>
    <cellStyle name="Note 2 2 3 2 3" xfId="3103"/>
    <cellStyle name="Note 2 2 3 2 4" xfId="2184"/>
    <cellStyle name="Note 2 2 3 2 5" xfId="1487"/>
    <cellStyle name="Note 2 2 3 2 6" xfId="3845"/>
    <cellStyle name="Note 2 2 3 3" xfId="1001"/>
    <cellStyle name="Note 2 2 3 3 2" xfId="3345"/>
    <cellStyle name="Note 2 2 3 3 3" xfId="2413"/>
    <cellStyle name="Note 2 2 3 3 4" xfId="1719"/>
    <cellStyle name="Note 2 2 3 3 5" xfId="4076"/>
    <cellStyle name="Note 2 2 3 4" xfId="2868"/>
    <cellStyle name="Note 2 2 3 5" xfId="1954"/>
    <cellStyle name="Note 2 2 3 6" xfId="1253"/>
    <cellStyle name="Note 2 2 3 7" xfId="3614"/>
    <cellStyle name="Note 2 2 4" xfId="581"/>
    <cellStyle name="Note 2 2 4 2" xfId="2472"/>
    <cellStyle name="Note 2 2 4 3" xfId="2935"/>
    <cellStyle name="Note 2 2 4 4" xfId="2016"/>
    <cellStyle name="Note 2 2 4 5" xfId="1319"/>
    <cellStyle name="Note 2 2 4 6" xfId="3677"/>
    <cellStyle name="Note 2 2 5" xfId="823"/>
    <cellStyle name="Note 2 2 5 2" xfId="3168"/>
    <cellStyle name="Note 2 2 5 3" xfId="2244"/>
    <cellStyle name="Note 2 2 5 4" xfId="1550"/>
    <cellStyle name="Note 2 2 5 5" xfId="3908"/>
    <cellStyle name="Note 2 2 6" xfId="2699"/>
    <cellStyle name="Note 2 2 7" xfId="1785"/>
    <cellStyle name="Note 2 2 8" xfId="1084"/>
    <cellStyle name="Note 2 2 9" xfId="3446"/>
    <cellStyle name="Note 2 3" xfId="462"/>
    <cellStyle name="Note 2 4" xfId="463"/>
    <cellStyle name="Note 2 4 2" xfId="464"/>
    <cellStyle name="Note 2 4 2 2" xfId="751"/>
    <cellStyle name="Note 2 4 2 2 2" xfId="2642"/>
    <cellStyle name="Note 2 4 2 2 3" xfId="3105"/>
    <cellStyle name="Note 2 4 2 2 4" xfId="2186"/>
    <cellStyle name="Note 2 4 2 2 5" xfId="1489"/>
    <cellStyle name="Note 2 4 2 2 6" xfId="3847"/>
    <cellStyle name="Note 2 4 2 3" xfId="1003"/>
    <cellStyle name="Note 2 4 2 3 2" xfId="3347"/>
    <cellStyle name="Note 2 4 2 3 3" xfId="2415"/>
    <cellStyle name="Note 2 4 2 3 4" xfId="1721"/>
    <cellStyle name="Note 2 4 2 3 5" xfId="4078"/>
    <cellStyle name="Note 2 4 2 4" xfId="2870"/>
    <cellStyle name="Note 2 4 2 5" xfId="1956"/>
    <cellStyle name="Note 2 4 2 6" xfId="1255"/>
    <cellStyle name="Note 2 4 2 7" xfId="3616"/>
    <cellStyle name="Note 2 4 3" xfId="750"/>
    <cellStyle name="Note 2 4 3 2" xfId="2641"/>
    <cellStyle name="Note 2 4 3 3" xfId="3104"/>
    <cellStyle name="Note 2 4 3 4" xfId="2185"/>
    <cellStyle name="Note 2 4 3 5" xfId="1488"/>
    <cellStyle name="Note 2 4 3 6" xfId="3846"/>
    <cellStyle name="Note 2 4 4" xfId="1002"/>
    <cellStyle name="Note 2 4 4 2" xfId="3346"/>
    <cellStyle name="Note 2 4 4 3" xfId="2414"/>
    <cellStyle name="Note 2 4 4 4" xfId="1720"/>
    <cellStyle name="Note 2 4 4 5" xfId="4077"/>
    <cellStyle name="Note 2 4 5" xfId="2869"/>
    <cellStyle name="Note 2 4 6" xfId="1955"/>
    <cellStyle name="Note 2 4 7" xfId="1254"/>
    <cellStyle name="Note 2 4 8" xfId="3615"/>
    <cellStyle name="Output 2" xfId="142"/>
    <cellStyle name="Output 3" xfId="141"/>
    <cellStyle name="Percent" xfId="7" builtinId="5"/>
    <cellStyle name="Percent 10" xfId="3389"/>
    <cellStyle name="Percent 11" xfId="3401"/>
    <cellStyle name="Percent 12" xfId="4101"/>
    <cellStyle name="Percent 2" xfId="143"/>
    <cellStyle name="Percent 2 2" xfId="144"/>
    <cellStyle name="Percent 2 2 2" xfId="465"/>
    <cellStyle name="Percent 2 2 3" xfId="466"/>
    <cellStyle name="Percent 2 2 4" xfId="467"/>
    <cellStyle name="Percent 2 3" xfId="145"/>
    <cellStyle name="Percent 2 3 2" xfId="468"/>
    <cellStyle name="Percent 2 4" xfId="469"/>
    <cellStyle name="Percent 2 5" xfId="470"/>
    <cellStyle name="Percent 2 6" xfId="528"/>
    <cellStyle name="Percent 3" xfId="146"/>
    <cellStyle name="Percent 3 2" xfId="471"/>
    <cellStyle name="Percent 3 2 2" xfId="472"/>
    <cellStyle name="Percent 3 3" xfId="473"/>
    <cellStyle name="Percent 3 4" xfId="536"/>
    <cellStyle name="Percent 3 4 2" xfId="778"/>
    <cellStyle name="Percent 3 4 2 2" xfId="3125"/>
    <cellStyle name="Percent 3 4 2 3" xfId="1509"/>
    <cellStyle name="Percent 3 4 2 4" xfId="3867"/>
    <cellStyle name="Percent 3 4 3" xfId="1028"/>
    <cellStyle name="Percent 3 4 3 2" xfId="3372"/>
    <cellStyle name="Percent 3 4 3 3" xfId="1741"/>
    <cellStyle name="Percent 3 4 3 4" xfId="4098"/>
    <cellStyle name="Percent 3 4 4" xfId="2894"/>
    <cellStyle name="Percent 3 4 5" xfId="1278"/>
    <cellStyle name="Percent 3 4 6" xfId="3636"/>
    <cellStyle name="Percent 4" xfId="147"/>
    <cellStyle name="Percent 4 2" xfId="474"/>
    <cellStyle name="Percent 4 2 10" xfId="3617"/>
    <cellStyle name="Percent 4 2 2" xfId="475"/>
    <cellStyle name="Percent 4 2 2 2" xfId="476"/>
    <cellStyle name="Percent 4 2 2 2 2" xfId="754"/>
    <cellStyle name="Percent 4 2 2 2 2 2" xfId="2645"/>
    <cellStyle name="Percent 4 2 2 2 2 3" xfId="3108"/>
    <cellStyle name="Percent 4 2 2 2 2 4" xfId="2189"/>
    <cellStyle name="Percent 4 2 2 2 2 5" xfId="1492"/>
    <cellStyle name="Percent 4 2 2 2 2 6" xfId="3850"/>
    <cellStyle name="Percent 4 2 2 2 3" xfId="1006"/>
    <cellStyle name="Percent 4 2 2 2 3 2" xfId="3350"/>
    <cellStyle name="Percent 4 2 2 2 3 3" xfId="2418"/>
    <cellStyle name="Percent 4 2 2 2 3 4" xfId="1724"/>
    <cellStyle name="Percent 4 2 2 2 3 5" xfId="4081"/>
    <cellStyle name="Percent 4 2 2 2 4" xfId="2873"/>
    <cellStyle name="Percent 4 2 2 2 5" xfId="1959"/>
    <cellStyle name="Percent 4 2 2 2 6" xfId="1258"/>
    <cellStyle name="Percent 4 2 2 2 7" xfId="3619"/>
    <cellStyle name="Percent 4 2 2 3" xfId="753"/>
    <cellStyle name="Percent 4 2 2 3 2" xfId="2644"/>
    <cellStyle name="Percent 4 2 2 3 3" xfId="3107"/>
    <cellStyle name="Percent 4 2 2 3 4" xfId="2188"/>
    <cellStyle name="Percent 4 2 2 3 5" xfId="1491"/>
    <cellStyle name="Percent 4 2 2 3 6" xfId="3849"/>
    <cellStyle name="Percent 4 2 2 4" xfId="1005"/>
    <cellStyle name="Percent 4 2 2 4 2" xfId="3349"/>
    <cellStyle name="Percent 4 2 2 4 3" xfId="2417"/>
    <cellStyle name="Percent 4 2 2 4 4" xfId="1723"/>
    <cellStyle name="Percent 4 2 2 4 5" xfId="4080"/>
    <cellStyle name="Percent 4 2 2 5" xfId="2872"/>
    <cellStyle name="Percent 4 2 2 6" xfId="1958"/>
    <cellStyle name="Percent 4 2 2 7" xfId="1257"/>
    <cellStyle name="Percent 4 2 2 8" xfId="3618"/>
    <cellStyle name="Percent 4 2 3" xfId="477"/>
    <cellStyle name="Percent 4 2 4" xfId="478"/>
    <cellStyle name="Percent 4 2 4 2" xfId="755"/>
    <cellStyle name="Percent 4 2 4 2 2" xfId="2646"/>
    <cellStyle name="Percent 4 2 4 2 3" xfId="3109"/>
    <cellStyle name="Percent 4 2 4 2 4" xfId="2190"/>
    <cellStyle name="Percent 4 2 4 2 5" xfId="1493"/>
    <cellStyle name="Percent 4 2 4 2 6" xfId="3851"/>
    <cellStyle name="Percent 4 2 4 3" xfId="1007"/>
    <cellStyle name="Percent 4 2 4 3 2" xfId="3351"/>
    <cellStyle name="Percent 4 2 4 3 3" xfId="2419"/>
    <cellStyle name="Percent 4 2 4 3 4" xfId="1725"/>
    <cellStyle name="Percent 4 2 4 3 5" xfId="4082"/>
    <cellStyle name="Percent 4 2 4 4" xfId="2874"/>
    <cellStyle name="Percent 4 2 4 5" xfId="1960"/>
    <cellStyle name="Percent 4 2 4 6" xfId="1259"/>
    <cellStyle name="Percent 4 2 4 7" xfId="3620"/>
    <cellStyle name="Percent 4 2 5" xfId="752"/>
    <cellStyle name="Percent 4 2 5 2" xfId="2643"/>
    <cellStyle name="Percent 4 2 5 3" xfId="3106"/>
    <cellStyle name="Percent 4 2 5 4" xfId="2187"/>
    <cellStyle name="Percent 4 2 5 5" xfId="1490"/>
    <cellStyle name="Percent 4 2 5 6" xfId="3848"/>
    <cellStyle name="Percent 4 2 6" xfId="1004"/>
    <cellStyle name="Percent 4 2 6 2" xfId="3348"/>
    <cellStyle name="Percent 4 2 6 3" xfId="2416"/>
    <cellStyle name="Percent 4 2 6 4" xfId="1722"/>
    <cellStyle name="Percent 4 2 6 5" xfId="4079"/>
    <cellStyle name="Percent 4 2 7" xfId="2871"/>
    <cellStyle name="Percent 4 2 8" xfId="1957"/>
    <cellStyle name="Percent 4 2 9" xfId="1256"/>
    <cellStyle name="Percent 4 3" xfId="479"/>
    <cellStyle name="Percent 5" xfId="148"/>
    <cellStyle name="Percent 5 2" xfId="149"/>
    <cellStyle name="Percent 5 2 2" xfId="480"/>
    <cellStyle name="Percent 5 2 2 2" xfId="757"/>
    <cellStyle name="Percent 5 2 2 2 2" xfId="2647"/>
    <cellStyle name="Percent 5 2 2 2 3" xfId="3110"/>
    <cellStyle name="Percent 5 2 2 2 4" xfId="2191"/>
    <cellStyle name="Percent 5 2 2 2 5" xfId="1494"/>
    <cellStyle name="Percent 5 2 2 2 6" xfId="3852"/>
    <cellStyle name="Percent 5 2 2 3" xfId="1008"/>
    <cellStyle name="Percent 5 2 2 3 2" xfId="3352"/>
    <cellStyle name="Percent 5 2 2 3 3" xfId="2420"/>
    <cellStyle name="Percent 5 2 2 3 4" xfId="1726"/>
    <cellStyle name="Percent 5 2 2 3 5" xfId="4083"/>
    <cellStyle name="Percent 5 2 2 4" xfId="2875"/>
    <cellStyle name="Percent 5 2 2 5" xfId="1961"/>
    <cellStyle name="Percent 5 2 2 6" xfId="1260"/>
    <cellStyle name="Percent 5 2 2 7" xfId="3621"/>
    <cellStyle name="Percent 5 2 3" xfId="582"/>
    <cellStyle name="Percent 5 2 3 2" xfId="2473"/>
    <cellStyle name="Percent 5 2 3 3" xfId="2936"/>
    <cellStyle name="Percent 5 2 3 4" xfId="2017"/>
    <cellStyle name="Percent 5 2 3 5" xfId="1320"/>
    <cellStyle name="Percent 5 2 3 6" xfId="3678"/>
    <cellStyle name="Percent 5 2 4" xfId="824"/>
    <cellStyle name="Percent 5 2 4 2" xfId="3169"/>
    <cellStyle name="Percent 5 2 4 3" xfId="2245"/>
    <cellStyle name="Percent 5 2 4 4" xfId="1551"/>
    <cellStyle name="Percent 5 2 4 5" xfId="3909"/>
    <cellStyle name="Percent 5 2 5" xfId="2700"/>
    <cellStyle name="Percent 5 2 6" xfId="1786"/>
    <cellStyle name="Percent 5 2 7" xfId="1085"/>
    <cellStyle name="Percent 5 2 8" xfId="3447"/>
    <cellStyle name="Percent 5 3" xfId="481"/>
    <cellStyle name="Percent 6" xfId="482"/>
    <cellStyle name="Percent 6 2" xfId="483"/>
    <cellStyle name="Percent 6 2 2" xfId="484"/>
    <cellStyle name="Percent 6 2 2 2" xfId="761"/>
    <cellStyle name="Percent 6 2 2 2 2" xfId="2650"/>
    <cellStyle name="Percent 6 2 2 2 3" xfId="3113"/>
    <cellStyle name="Percent 6 2 2 2 4" xfId="2194"/>
    <cellStyle name="Percent 6 2 2 2 5" xfId="1497"/>
    <cellStyle name="Percent 6 2 2 2 6" xfId="3855"/>
    <cellStyle name="Percent 6 2 2 3" xfId="1011"/>
    <cellStyle name="Percent 6 2 2 3 2" xfId="3355"/>
    <cellStyle name="Percent 6 2 2 3 3" xfId="2423"/>
    <cellStyle name="Percent 6 2 2 3 4" xfId="1729"/>
    <cellStyle name="Percent 6 2 2 3 5" xfId="4086"/>
    <cellStyle name="Percent 6 2 2 4" xfId="2878"/>
    <cellStyle name="Percent 6 2 2 5" xfId="1964"/>
    <cellStyle name="Percent 6 2 2 6" xfId="1263"/>
    <cellStyle name="Percent 6 2 2 7" xfId="3624"/>
    <cellStyle name="Percent 6 2 3" xfId="760"/>
    <cellStyle name="Percent 6 2 3 2" xfId="2649"/>
    <cellStyle name="Percent 6 2 3 3" xfId="3112"/>
    <cellStyle name="Percent 6 2 3 4" xfId="2193"/>
    <cellStyle name="Percent 6 2 3 5" xfId="1496"/>
    <cellStyle name="Percent 6 2 3 6" xfId="3854"/>
    <cellStyle name="Percent 6 2 4" xfId="1010"/>
    <cellStyle name="Percent 6 2 4 2" xfId="3354"/>
    <cellStyle name="Percent 6 2 4 3" xfId="2422"/>
    <cellStyle name="Percent 6 2 4 4" xfId="1728"/>
    <cellStyle name="Percent 6 2 4 5" xfId="4085"/>
    <cellStyle name="Percent 6 2 5" xfId="2877"/>
    <cellStyle name="Percent 6 2 6" xfId="1963"/>
    <cellStyle name="Percent 6 2 7" xfId="1262"/>
    <cellStyle name="Percent 6 2 8" xfId="3623"/>
    <cellStyle name="Percent 6 3" xfId="485"/>
    <cellStyle name="Percent 6 3 2" xfId="762"/>
    <cellStyle name="Percent 6 3 2 2" xfId="2651"/>
    <cellStyle name="Percent 6 3 2 3" xfId="3114"/>
    <cellStyle name="Percent 6 3 2 4" xfId="2195"/>
    <cellStyle name="Percent 6 3 2 5" xfId="1498"/>
    <cellStyle name="Percent 6 3 2 6" xfId="3856"/>
    <cellStyle name="Percent 6 3 3" xfId="1012"/>
    <cellStyle name="Percent 6 3 3 2" xfId="3356"/>
    <cellStyle name="Percent 6 3 3 3" xfId="2424"/>
    <cellStyle name="Percent 6 3 3 4" xfId="1730"/>
    <cellStyle name="Percent 6 3 3 5" xfId="4087"/>
    <cellStyle name="Percent 6 3 4" xfId="2879"/>
    <cellStyle name="Percent 6 3 5" xfId="1965"/>
    <cellStyle name="Percent 6 3 6" xfId="1264"/>
    <cellStyle name="Percent 6 3 7" xfId="3625"/>
    <cellStyle name="Percent 6 4" xfId="759"/>
    <cellStyle name="Percent 6 4 2" xfId="2648"/>
    <cellStyle name="Percent 6 4 3" xfId="3111"/>
    <cellStyle name="Percent 6 4 4" xfId="2192"/>
    <cellStyle name="Percent 6 4 5" xfId="1495"/>
    <cellStyle name="Percent 6 4 6" xfId="3853"/>
    <cellStyle name="Percent 6 5" xfId="1009"/>
    <cellStyle name="Percent 6 5 2" xfId="3353"/>
    <cellStyle name="Percent 6 5 3" xfId="2421"/>
    <cellStyle name="Percent 6 5 4" xfId="1727"/>
    <cellStyle name="Percent 6 5 5" xfId="4084"/>
    <cellStyle name="Percent 6 6" xfId="2876"/>
    <cellStyle name="Percent 6 7" xfId="1962"/>
    <cellStyle name="Percent 6 8" xfId="1261"/>
    <cellStyle name="Percent 6 9" xfId="3622"/>
    <cellStyle name="Percent 7" xfId="486"/>
    <cellStyle name="Percent 8" xfId="487"/>
    <cellStyle name="Percent 8 2" xfId="488"/>
    <cellStyle name="Percent 8 2 2" xfId="489"/>
    <cellStyle name="Percent 8 2 2 2" xfId="765"/>
    <cellStyle name="Percent 8 2 2 2 2" xfId="2654"/>
    <cellStyle name="Percent 8 2 2 2 3" xfId="3117"/>
    <cellStyle name="Percent 8 2 2 2 4" xfId="2198"/>
    <cellStyle name="Percent 8 2 2 2 5" xfId="1501"/>
    <cellStyle name="Percent 8 2 2 2 6" xfId="3859"/>
    <cellStyle name="Percent 8 2 2 3" xfId="1015"/>
    <cellStyle name="Percent 8 2 2 3 2" xfId="3359"/>
    <cellStyle name="Percent 8 2 2 3 3" xfId="2427"/>
    <cellStyle name="Percent 8 2 2 3 4" xfId="1733"/>
    <cellStyle name="Percent 8 2 2 3 5" xfId="4090"/>
    <cellStyle name="Percent 8 2 2 4" xfId="2882"/>
    <cellStyle name="Percent 8 2 2 5" xfId="1968"/>
    <cellStyle name="Percent 8 2 2 6" xfId="1267"/>
    <cellStyle name="Percent 8 2 2 7" xfId="3628"/>
    <cellStyle name="Percent 8 2 3" xfId="764"/>
    <cellStyle name="Percent 8 2 3 2" xfId="2653"/>
    <cellStyle name="Percent 8 2 3 3" xfId="3116"/>
    <cellStyle name="Percent 8 2 3 4" xfId="2197"/>
    <cellStyle name="Percent 8 2 3 5" xfId="1500"/>
    <cellStyle name="Percent 8 2 3 6" xfId="3858"/>
    <cellStyle name="Percent 8 2 4" xfId="1014"/>
    <cellStyle name="Percent 8 2 4 2" xfId="3358"/>
    <cellStyle name="Percent 8 2 4 3" xfId="2426"/>
    <cellStyle name="Percent 8 2 4 4" xfId="1732"/>
    <cellStyle name="Percent 8 2 4 5" xfId="4089"/>
    <cellStyle name="Percent 8 2 5" xfId="2881"/>
    <cellStyle name="Percent 8 2 6" xfId="1967"/>
    <cellStyle name="Percent 8 2 7" xfId="1266"/>
    <cellStyle name="Percent 8 2 8" xfId="3627"/>
    <cellStyle name="Percent 8 3" xfId="490"/>
    <cellStyle name="Percent 8 3 2" xfId="766"/>
    <cellStyle name="Percent 8 3 2 2" xfId="2655"/>
    <cellStyle name="Percent 8 3 2 3" xfId="3118"/>
    <cellStyle name="Percent 8 3 2 4" xfId="2199"/>
    <cellStyle name="Percent 8 3 2 5" xfId="1502"/>
    <cellStyle name="Percent 8 3 2 6" xfId="3860"/>
    <cellStyle name="Percent 8 3 3" xfId="1016"/>
    <cellStyle name="Percent 8 3 3 2" xfId="3360"/>
    <cellStyle name="Percent 8 3 3 3" xfId="2428"/>
    <cellStyle name="Percent 8 3 3 4" xfId="1734"/>
    <cellStyle name="Percent 8 3 3 5" xfId="4091"/>
    <cellStyle name="Percent 8 3 4" xfId="2883"/>
    <cellStyle name="Percent 8 3 5" xfId="1969"/>
    <cellStyle name="Percent 8 3 6" xfId="1268"/>
    <cellStyle name="Percent 8 3 7" xfId="3629"/>
    <cellStyle name="Percent 8 4" xfId="763"/>
    <cellStyle name="Percent 8 4 2" xfId="2652"/>
    <cellStyle name="Percent 8 4 3" xfId="3115"/>
    <cellStyle name="Percent 8 4 4" xfId="2196"/>
    <cellStyle name="Percent 8 4 5" xfId="1499"/>
    <cellStyle name="Percent 8 4 6" xfId="3857"/>
    <cellStyle name="Percent 8 5" xfId="1013"/>
    <cellStyle name="Percent 8 5 2" xfId="3357"/>
    <cellStyle name="Percent 8 5 3" xfId="2425"/>
    <cellStyle name="Percent 8 5 4" xfId="1731"/>
    <cellStyle name="Percent 8 5 5" xfId="4088"/>
    <cellStyle name="Percent 8 6" xfId="2880"/>
    <cellStyle name="Percent 8 7" xfId="1966"/>
    <cellStyle name="Percent 8 8" xfId="1265"/>
    <cellStyle name="Percent 8 9" xfId="3626"/>
    <cellStyle name="Percent 9" xfId="491"/>
    <cellStyle name="Percent 9 2" xfId="492"/>
    <cellStyle name="Percent 9 2 2" xfId="768"/>
    <cellStyle name="Percent 9 2 2 2" xfId="2657"/>
    <cellStyle name="Percent 9 2 2 3" xfId="3120"/>
    <cellStyle name="Percent 9 2 2 4" xfId="2201"/>
    <cellStyle name="Percent 9 2 2 5" xfId="1504"/>
    <cellStyle name="Percent 9 2 2 6" xfId="3862"/>
    <cellStyle name="Percent 9 2 3" xfId="1018"/>
    <cellStyle name="Percent 9 2 3 2" xfId="3362"/>
    <cellStyle name="Percent 9 2 3 3" xfId="2430"/>
    <cellStyle name="Percent 9 2 3 4" xfId="1736"/>
    <cellStyle name="Percent 9 2 3 5" xfId="4093"/>
    <cellStyle name="Percent 9 2 4" xfId="2885"/>
    <cellStyle name="Percent 9 2 5" xfId="1971"/>
    <cellStyle name="Percent 9 2 6" xfId="1270"/>
    <cellStyle name="Percent 9 2 7" xfId="3631"/>
    <cellStyle name="Percent 9 3" xfId="767"/>
    <cellStyle name="Percent 9 3 2" xfId="2656"/>
    <cellStyle name="Percent 9 3 3" xfId="3119"/>
    <cellStyle name="Percent 9 3 4" xfId="2200"/>
    <cellStyle name="Percent 9 3 5" xfId="1503"/>
    <cellStyle name="Percent 9 3 6" xfId="3861"/>
    <cellStyle name="Percent 9 4" xfId="1017"/>
    <cellStyle name="Percent 9 4 2" xfId="3361"/>
    <cellStyle name="Percent 9 4 3" xfId="2429"/>
    <cellStyle name="Percent 9 4 4" xfId="1735"/>
    <cellStyle name="Percent 9 4 5" xfId="4092"/>
    <cellStyle name="Percent 9 5" xfId="2884"/>
    <cellStyle name="Percent 9 6" xfId="1970"/>
    <cellStyle name="Percent 9 7" xfId="1269"/>
    <cellStyle name="Percent 9 8" xfId="3630"/>
    <cellStyle name="Standard 2" xfId="493"/>
    <cellStyle name="tableau | cellule | normal | decimal 1" xfId="494"/>
    <cellStyle name="tableau | cellule | normal | decimal 1 2" xfId="1030"/>
    <cellStyle name="tableau | cellule | normal | decimal 1 2 2" xfId="3374"/>
    <cellStyle name="tableau | cellule | normal | decimal 1 2 3" xfId="1742"/>
    <cellStyle name="tableau | cellule | normal | decimal 1 3" xfId="2886"/>
    <cellStyle name="tableau | cellule | normal | decimal 1 4" xfId="1972"/>
    <cellStyle name="tableau | cellule | normal | decimal 1 5" xfId="1271"/>
    <cellStyle name="tableau | cellule | normal | pourcentage | decimal 1" xfId="495"/>
    <cellStyle name="tableau | cellule | normal | pourcentage | decimal 1 2" xfId="1031"/>
    <cellStyle name="tableau | cellule | normal | pourcentage | decimal 1 2 2" xfId="3375"/>
    <cellStyle name="tableau | cellule | normal | pourcentage | decimal 1 2 3" xfId="1743"/>
    <cellStyle name="tableau | cellule | normal | pourcentage | decimal 1 3" xfId="2887"/>
    <cellStyle name="tableau | cellule | normal | pourcentage | decimal 1 4" xfId="1973"/>
    <cellStyle name="tableau | cellule | normal | pourcentage | decimal 1 5" xfId="1272"/>
    <cellStyle name="tableau | cellule | total | decimal 1" xfId="496"/>
    <cellStyle name="tableau | cellule | total | decimal 1 2" xfId="1032"/>
    <cellStyle name="tableau | cellule | total | decimal 1 2 2" xfId="3376"/>
    <cellStyle name="tableau | cellule | total | decimal 1 2 3" xfId="1744"/>
    <cellStyle name="tableau | cellule | total | decimal 1 3" xfId="2888"/>
    <cellStyle name="tableau | cellule | total | decimal 1 4" xfId="1974"/>
    <cellStyle name="tableau | cellule | total | decimal 1 5" xfId="1273"/>
    <cellStyle name="tableau | coin superieur gauche" xfId="497"/>
    <cellStyle name="tableau | coin superieur gauche 2" xfId="1042"/>
    <cellStyle name="tableau | coin superieur gauche 2 2" xfId="3385"/>
    <cellStyle name="tableau | entete-colonne | series" xfId="498"/>
    <cellStyle name="tableau | entete-colonne | series 2" xfId="1033"/>
    <cellStyle name="tableau | entete-colonne | series 2 2" xfId="3377"/>
    <cellStyle name="tableau | entete-ligne | normal" xfId="499"/>
    <cellStyle name="tableau | entete-ligne | normal 2" xfId="1034"/>
    <cellStyle name="tableau | entete-ligne | normal 2 2" xfId="3378"/>
    <cellStyle name="tableau | entete-ligne | total" xfId="500"/>
    <cellStyle name="tableau | entete-ligne | total 2" xfId="1035"/>
    <cellStyle name="tableau | entete-ligne | total 2 2" xfId="3379"/>
    <cellStyle name="tableau | ligne-titre | niveau1" xfId="501"/>
    <cellStyle name="tableau | ligne-titre | niveau1 2" xfId="1041"/>
    <cellStyle name="tableau | ligne-titre | niveau1 2 2" xfId="3384"/>
    <cellStyle name="tableau | ligne-titre | niveau2" xfId="502"/>
    <cellStyle name="tableau | ligne-titre | niveau2 2" xfId="1036"/>
    <cellStyle name="tableau | ligne-titre | niveau2 2 2" xfId="3380"/>
    <cellStyle name="Title 2" xfId="151"/>
    <cellStyle name="Title 3" xfId="150"/>
    <cellStyle name="Titre colonne" xfId="503"/>
    <cellStyle name="Titre colonnes" xfId="504"/>
    <cellStyle name="Titre colonnes 2" xfId="505"/>
    <cellStyle name="Titre colonnes 3" xfId="506"/>
    <cellStyle name="Titre general" xfId="507"/>
    <cellStyle name="Titre général" xfId="508"/>
    <cellStyle name="Titre ligne" xfId="509"/>
    <cellStyle name="Titre lignes" xfId="510"/>
    <cellStyle name="Titre lignes 2" xfId="511"/>
    <cellStyle name="Titre lignes 3" xfId="512"/>
    <cellStyle name="Titre page" xfId="513"/>
    <cellStyle name="Titre tableau" xfId="514"/>
    <cellStyle name="Total 2" xfId="153"/>
    <cellStyle name="Total 2 2" xfId="515"/>
    <cellStyle name="Total 3" xfId="152"/>
    <cellStyle name="Total 3 2" xfId="825"/>
    <cellStyle name="Total 3 2 2" xfId="3170"/>
    <cellStyle name="Total 3 2 3" xfId="1552"/>
    <cellStyle name="Total 3 3" xfId="2701"/>
    <cellStyle name="Total 3 4" xfId="1787"/>
    <cellStyle name="Total 3 5" xfId="1086"/>
    <cellStyle name="Total 4" xfId="516"/>
    <cellStyle name="Total intermediaire" xfId="154"/>
    <cellStyle name="Total intermediaire 0" xfId="517"/>
    <cellStyle name="Total intermediaire 1" xfId="518"/>
    <cellStyle name="Total intermediaire 2" xfId="155"/>
    <cellStyle name="Total intermediaire 2 2" xfId="519"/>
    <cellStyle name="Total intermediaire 3" xfId="520"/>
    <cellStyle name="Total intermediaire 4" xfId="521"/>
    <cellStyle name="Total tableau" xfId="522"/>
    <cellStyle name="Warning Text" xfId="13" builtinId="11" customBuiltin="1"/>
  </cellStyles>
  <dxfs count="0"/>
  <tableStyles count="0" defaultTableStyle="TableStyleMedium9" defaultPivotStyle="PivotStyleLight16"/>
  <colors>
    <mruColors>
      <color rgb="FF555759"/>
      <color rgb="FFF2F2F2"/>
      <color rgb="FFD9D9D9"/>
      <color rgb="FF0093C9"/>
      <color rgb="FFBABCBD"/>
      <color rgb="FF009365"/>
      <color rgb="FF95D600"/>
      <color rgb="FF545759"/>
      <color rgb="FFEDFFC4"/>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1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1.xml"/><Relationship Id="rId1" Type="http://schemas.microsoft.com/office/2011/relationships/chartStyle" Target="style3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2.xml"/><Relationship Id="rId1" Type="http://schemas.microsoft.com/office/2011/relationships/chartStyle" Target="style3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3.xml"/><Relationship Id="rId1" Type="http://schemas.microsoft.com/office/2011/relationships/chartStyle" Target="style3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4.xml"/><Relationship Id="rId1" Type="http://schemas.microsoft.com/office/2011/relationships/chartStyle" Target="style3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35.xml"/><Relationship Id="rId1" Type="http://schemas.microsoft.com/office/2011/relationships/chartStyle" Target="style3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6.xml"/><Relationship Id="rId1" Type="http://schemas.microsoft.com/office/2011/relationships/chartStyle" Target="style3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7.xml"/><Relationship Id="rId1" Type="http://schemas.microsoft.com/office/2011/relationships/chartStyle" Target="style3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38.xml"/><Relationship Id="rId1" Type="http://schemas.microsoft.com/office/2011/relationships/chartStyle" Target="style3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9.xml"/><Relationship Id="rId1" Type="http://schemas.microsoft.com/office/2011/relationships/chartStyle" Target="style3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2.xml"/><Relationship Id="rId1" Type="http://schemas.microsoft.com/office/2011/relationships/chartStyle" Target="style2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40.xml"/><Relationship Id="rId1" Type="http://schemas.microsoft.com/office/2011/relationships/chartStyle" Target="style4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41.xml"/><Relationship Id="rId1" Type="http://schemas.microsoft.com/office/2011/relationships/chartStyle" Target="style4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2.xml"/><Relationship Id="rId1" Type="http://schemas.microsoft.com/office/2011/relationships/chartStyle" Target="style42.xml"/></Relationships>
</file>

<file path=xl/charts/_rels/chart2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44.xml"/><Relationship Id="rId1" Type="http://schemas.microsoft.com/office/2011/relationships/chartStyle" Target="style4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45.xml"/><Relationship Id="rId1" Type="http://schemas.microsoft.com/office/2011/relationships/chartStyle" Target="style45.xml"/></Relationships>
</file>

<file path=xl/charts/_rels/chart2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47.xml"/><Relationship Id="rId1" Type="http://schemas.microsoft.com/office/2011/relationships/chartStyle" Target="style4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48.xml"/><Relationship Id="rId1" Type="http://schemas.microsoft.com/office/2011/relationships/chartStyle" Target="style4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49.xml"/><Relationship Id="rId1" Type="http://schemas.microsoft.com/office/2011/relationships/chartStyle" Target="style49.xml"/></Relationships>
</file>

<file path=xl/charts/_rels/chart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50.xml"/><Relationship Id="rId1" Type="http://schemas.microsoft.com/office/2011/relationships/chartStyle" Target="style5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1.xml"/><Relationship Id="rId1" Type="http://schemas.microsoft.com/office/2011/relationships/chartStyle" Target="style5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52.xml"/><Relationship Id="rId1" Type="http://schemas.microsoft.com/office/2011/relationships/chartStyle" Target="style5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53.xml"/><Relationship Id="rId1" Type="http://schemas.microsoft.com/office/2011/relationships/chartStyle" Target="style5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54.xml"/><Relationship Id="rId1" Type="http://schemas.microsoft.com/office/2011/relationships/chartStyle" Target="style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55.xml"/><Relationship Id="rId1" Type="http://schemas.microsoft.com/office/2011/relationships/chartStyle" Target="style5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56.xml"/><Relationship Id="rId1" Type="http://schemas.microsoft.com/office/2011/relationships/chartStyle" Target="style5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57.xml"/><Relationship Id="rId1" Type="http://schemas.microsoft.com/office/2011/relationships/chartStyle" Target="style5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58.xml"/><Relationship Id="rId1" Type="http://schemas.microsoft.com/office/2011/relationships/chartStyle" Target="style5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59.xml"/><Relationship Id="rId1" Type="http://schemas.microsoft.com/office/2011/relationships/chartStyle" Target="style59.xml"/></Relationships>
</file>

<file path=xl/charts/_rels/chart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60.xml"/><Relationship Id="rId1" Type="http://schemas.microsoft.com/office/2011/relationships/chartStyle" Target="style6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61.xml"/><Relationship Id="rId1" Type="http://schemas.microsoft.com/office/2011/relationships/chartStyle" Target="style61.xml"/></Relationships>
</file>

<file path=xl/charts/_rels/chart4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4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4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65.xml"/><Relationship Id="rId1" Type="http://schemas.microsoft.com/office/2011/relationships/chartStyle" Target="style6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66.xml"/><Relationship Id="rId1" Type="http://schemas.microsoft.com/office/2011/relationships/chartStyle" Target="style66.xml"/></Relationships>
</file>

<file path=xl/charts/_rels/chart4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4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4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70.xml"/><Relationship Id="rId1" Type="http://schemas.microsoft.com/office/2011/relationships/chartStyle" Target="style7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71.xml"/><Relationship Id="rId1" Type="http://schemas.microsoft.com/office/2011/relationships/chartStyle" Target="style71.xml"/></Relationships>
</file>

<file path=xl/charts/_rels/chart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7.xml"/><Relationship Id="rId1" Type="http://schemas.microsoft.com/office/2011/relationships/chartStyle" Target="style2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8.xml"/><Relationship Id="rId1" Type="http://schemas.microsoft.com/office/2011/relationships/chartStyle" Target="style28.xml"/></Relationships>
</file>

<file path=xl/charts/_rels/chart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Standard'!$B$12,'Business EER - Standard'!$C$12,'Business EER - Standard'!$F$12,'Business EER - Standard'!$E$12)</c:f>
              <c:numCache>
                <c:formatCode>#,##0</c:formatCode>
                <c:ptCount val="4"/>
                <c:pt idx="0">
                  <c:v>21946830</c:v>
                </c:pt>
                <c:pt idx="1">
                  <c:v>23212017.121977936</c:v>
                </c:pt>
                <c:pt idx="2">
                  <c:v>22283536.466282818</c:v>
                </c:pt>
                <c:pt idx="3">
                  <c:v>38710762</c:v>
                </c:pt>
              </c:numCache>
            </c:numRef>
          </c:val>
          <c:extLst>
            <c:ext xmlns:c16="http://schemas.microsoft.com/office/drawing/2014/chart" uri="{C3380CC4-5D6E-409C-BE32-E72D297353CC}">
              <c16:uniqueId val="{00000000-C482-4801-AE30-90E86DF68D5F}"/>
            </c:ext>
          </c:extLst>
        </c:ser>
        <c:dLbls>
          <c:dLblPos val="outEnd"/>
          <c:showLegendKey val="0"/>
          <c:showVal val="1"/>
          <c:showCatName val="0"/>
          <c:showSerName val="0"/>
          <c:showPercent val="0"/>
          <c:showBubbleSize val="0"/>
        </c:dLbls>
        <c:gapWidth val="219"/>
        <c:overlap val="-27"/>
        <c:axId val="619013144"/>
        <c:axId val="619005696"/>
      </c:barChart>
      <c:catAx>
        <c:axId val="61901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5696"/>
        <c:crosses val="autoZero"/>
        <c:auto val="1"/>
        <c:lblAlgn val="ctr"/>
        <c:lblOffset val="100"/>
        <c:noMultiLvlLbl val="0"/>
      </c:catAx>
      <c:valAx>
        <c:axId val="61900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2755708661417322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Custom'!$H$35</c:f>
              <c:strCache>
                <c:ptCount val="1"/>
                <c:pt idx="0">
                  <c:v>% of Total Verified Demand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Custom'!$A$36:$A$43</c:f>
              <c:strCache>
                <c:ptCount val="8"/>
                <c:pt idx="0">
                  <c:v>Building Optimization</c:v>
                </c:pt>
                <c:pt idx="1">
                  <c:v>Energy Management System</c:v>
                </c:pt>
                <c:pt idx="2">
                  <c:v>HVAC</c:v>
                </c:pt>
                <c:pt idx="3">
                  <c:v>Lighting</c:v>
                </c:pt>
                <c:pt idx="4">
                  <c:v>Misc Custom</c:v>
                </c:pt>
                <c:pt idx="5">
                  <c:v>Motors, Drives &amp; Compressors</c:v>
                </c:pt>
                <c:pt idx="6">
                  <c:v>New Construction</c:v>
                </c:pt>
                <c:pt idx="7">
                  <c:v>Refrigeration Upgrade</c:v>
                </c:pt>
              </c:strCache>
            </c:strRef>
          </c:cat>
          <c:val>
            <c:numRef>
              <c:f>'Business EER - Custom'!$H$36:$H$43</c:f>
              <c:numCache>
                <c:formatCode>0%</c:formatCode>
                <c:ptCount val="8"/>
                <c:pt idx="0">
                  <c:v>2.2037067351897963E-2</c:v>
                </c:pt>
                <c:pt idx="1">
                  <c:v>1.6310456556259372E-3</c:v>
                </c:pt>
                <c:pt idx="2">
                  <c:v>0.14335411764084627</c:v>
                </c:pt>
                <c:pt idx="3">
                  <c:v>0.50348194679909342</c:v>
                </c:pt>
                <c:pt idx="4">
                  <c:v>2.9172388984248322E-2</c:v>
                </c:pt>
                <c:pt idx="5">
                  <c:v>0.10682291303755921</c:v>
                </c:pt>
                <c:pt idx="6">
                  <c:v>0.19192276439361164</c:v>
                </c:pt>
                <c:pt idx="7">
                  <c:v>1.5777561371171833E-3</c:v>
                </c:pt>
              </c:numCache>
            </c:numRef>
          </c:val>
          <c:extLst>
            <c:ext xmlns:c16="http://schemas.microsoft.com/office/drawing/2014/chart" uri="{C3380CC4-5D6E-409C-BE32-E72D297353CC}">
              <c16:uniqueId val="{00000000-3070-4E40-A72B-517659CF57C0}"/>
            </c:ext>
          </c:extLst>
        </c:ser>
        <c:dLbls>
          <c:showLegendKey val="0"/>
          <c:showVal val="0"/>
          <c:showCatName val="0"/>
          <c:showSerName val="0"/>
          <c:showPercent val="0"/>
          <c:showBubbleSize val="0"/>
        </c:dLbls>
        <c:gapWidth val="219"/>
        <c:overlap val="-27"/>
        <c:axId val="1116114032"/>
        <c:axId val="1113029552"/>
      </c:barChart>
      <c:catAx>
        <c:axId val="111611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29552"/>
        <c:crosses val="autoZero"/>
        <c:auto val="1"/>
        <c:lblAlgn val="ctr"/>
        <c:lblOffset val="100"/>
        <c:noMultiLvlLbl val="0"/>
      </c:catAx>
      <c:valAx>
        <c:axId val="1113029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14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Bidding'!$B$12,'Block Bidding'!$C$12,'Block Bidding'!$F$12,'Block Bidding'!$E$12)</c:f>
              <c:numCache>
                <c:formatCode>#,##0_);\(#,##0\)</c:formatCode>
                <c:ptCount val="4"/>
                <c:pt idx="0">
                  <c:v>5815857.6899999985</c:v>
                </c:pt>
                <c:pt idx="1">
                  <c:v>6124084.2873551184</c:v>
                </c:pt>
                <c:pt idx="2">
                  <c:v>4531822.3726427872</c:v>
                </c:pt>
                <c:pt idx="3">
                  <c:v>17603947.083100002</c:v>
                </c:pt>
              </c:numCache>
            </c:numRef>
          </c:val>
          <c:extLst>
            <c:ext xmlns:c16="http://schemas.microsoft.com/office/drawing/2014/chart" uri="{C3380CC4-5D6E-409C-BE32-E72D297353CC}">
              <c16:uniqueId val="{00000000-63B9-4C46-9B09-5F335756FAE9}"/>
            </c:ext>
          </c:extLst>
        </c:ser>
        <c:dLbls>
          <c:dLblPos val="outEnd"/>
          <c:showLegendKey val="0"/>
          <c:showVal val="1"/>
          <c:showCatName val="0"/>
          <c:showSerName val="0"/>
          <c:showPercent val="0"/>
          <c:showBubbleSize val="0"/>
        </c:dLbls>
        <c:gapWidth val="219"/>
        <c:overlap val="-27"/>
        <c:axId val="555458000"/>
        <c:axId val="555459176"/>
      </c:barChart>
      <c:catAx>
        <c:axId val="55545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176"/>
        <c:crosses val="autoZero"/>
        <c:auto val="1"/>
        <c:lblAlgn val="ctr"/>
        <c:lblOffset val="100"/>
        <c:noMultiLvlLbl val="0"/>
      </c:catAx>
      <c:valAx>
        <c:axId val="555459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8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Bidding'!$B$13,'Block Bidding'!$C$13,'Block Bidding'!$F$13,'Block Bidding'!$E$13)</c:f>
              <c:numCache>
                <c:formatCode>#,##0.00_);\(#,##0.00\)</c:formatCode>
                <c:ptCount val="4"/>
                <c:pt idx="0">
                  <c:v>682.04</c:v>
                </c:pt>
                <c:pt idx="1">
                  <c:v>723.0411141988377</c:v>
                </c:pt>
                <c:pt idx="2">
                  <c:v>535.05042450713995</c:v>
                </c:pt>
                <c:pt idx="3">
                  <c:v>3052</c:v>
                </c:pt>
              </c:numCache>
            </c:numRef>
          </c:val>
          <c:extLst>
            <c:ext xmlns:c16="http://schemas.microsoft.com/office/drawing/2014/chart" uri="{C3380CC4-5D6E-409C-BE32-E72D297353CC}">
              <c16:uniqueId val="{00000000-CF8A-433F-827C-0E20E21BE428}"/>
            </c:ext>
          </c:extLst>
        </c:ser>
        <c:dLbls>
          <c:dLblPos val="outEnd"/>
          <c:showLegendKey val="0"/>
          <c:showVal val="1"/>
          <c:showCatName val="0"/>
          <c:showSerName val="0"/>
          <c:showPercent val="0"/>
          <c:showBubbleSize val="0"/>
        </c:dLbls>
        <c:gapWidth val="219"/>
        <c:overlap val="-27"/>
        <c:axId val="555459568"/>
        <c:axId val="555459960"/>
      </c:barChart>
      <c:catAx>
        <c:axId val="55545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960"/>
        <c:crosses val="autoZero"/>
        <c:auto val="1"/>
        <c:lblAlgn val="ctr"/>
        <c:lblOffset val="100"/>
        <c:noMultiLvlLbl val="0"/>
      </c:catAx>
      <c:valAx>
        <c:axId val="555459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5459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2666800658926647"/>
        </c:manualLayout>
      </c:layout>
      <c:barChart>
        <c:barDir val="col"/>
        <c:grouping val="clustered"/>
        <c:varyColors val="0"/>
        <c:ser>
          <c:idx val="0"/>
          <c:order val="0"/>
          <c:spPr>
            <a:solidFill>
              <a:schemeClr val="accent1"/>
            </a:solidFill>
            <a:ln>
              <a:noFill/>
            </a:ln>
            <a:effectLst/>
          </c:spPr>
          <c:invertIfNegative val="0"/>
          <c:dLbls>
            <c:dLbl>
              <c:idx val="0"/>
              <c:layout>
                <c:manualLayout>
                  <c:x val="2.3264470500651406E-3"/>
                  <c:y val="2.0854187520854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32-4B51-ABAA-4D33D5ED626C}"/>
                </c:ext>
              </c:extLst>
            </c:dLbl>
            <c:dLbl>
              <c:idx val="1"/>
              <c:layout>
                <c:manualLayout>
                  <c:x val="0"/>
                  <c:y val="1.2512512512512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32-4B51-ABAA-4D33D5ED626C}"/>
                </c:ext>
              </c:extLst>
            </c:dLbl>
            <c:dLbl>
              <c:idx val="3"/>
              <c:layout>
                <c:manualLayout>
                  <c:x val="-2.3264470500651406E-3"/>
                  <c:y val="1.66833500166833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32-4B51-ABAA-4D33D5ED626C}"/>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Lighting'!$B$12,'Small Bus. Lighting'!$C$12,'Small Bus. Lighting'!$F$12,'Small Bus. Lighting'!$E$12)</c:f>
              <c:numCache>
                <c:formatCode>#,##0</c:formatCode>
                <c:ptCount val="4"/>
                <c:pt idx="0">
                  <c:v>136332.36369999999</c:v>
                </c:pt>
                <c:pt idx="1">
                  <c:v>124891.45699999999</c:v>
                </c:pt>
                <c:pt idx="2">
                  <c:v>108905.350504</c:v>
                </c:pt>
                <c:pt idx="3">
                  <c:v>3569963.4051999673</c:v>
                </c:pt>
              </c:numCache>
            </c:numRef>
          </c:val>
          <c:extLst>
            <c:ext xmlns:c16="http://schemas.microsoft.com/office/drawing/2014/chart" uri="{C3380CC4-5D6E-409C-BE32-E72D297353CC}">
              <c16:uniqueId val="{00000000-4932-4B51-ABAA-4D33D5ED626C}"/>
            </c:ext>
          </c:extLst>
        </c:ser>
        <c:dLbls>
          <c:dLblPos val="outEnd"/>
          <c:showLegendKey val="0"/>
          <c:showVal val="1"/>
          <c:showCatName val="0"/>
          <c:showSerName val="0"/>
          <c:showPercent val="0"/>
          <c:showBubbleSize val="0"/>
        </c:dLbls>
        <c:gapWidth val="219"/>
        <c:overlap val="-27"/>
        <c:axId val="732440304"/>
        <c:axId val="623238536"/>
      </c:barChart>
      <c:catAx>
        <c:axId val="7324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38536"/>
        <c:crosses val="autoZero"/>
        <c:auto val="1"/>
        <c:lblAlgn val="ctr"/>
        <c:lblOffset val="100"/>
        <c:noMultiLvlLbl val="0"/>
      </c:catAx>
      <c:valAx>
        <c:axId val="623238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440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97189358867829"/>
          <c:y val="5.3470136803470139E-2"/>
          <c:w val="0.80043718886060511"/>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Lighting'!$B$13,'Small Bus. Lighting'!$C$13,'Small Bus. Lighting'!$F$13,'Small Bus. Lighting'!$E$13)</c:f>
              <c:numCache>
                <c:formatCode>#,##0</c:formatCode>
                <c:ptCount val="4"/>
                <c:pt idx="0">
                  <c:v>26.664300000000001</c:v>
                </c:pt>
                <c:pt idx="1">
                  <c:v>21.841234</c:v>
                </c:pt>
                <c:pt idx="2">
                  <c:v>19.045556048000002</c:v>
                </c:pt>
                <c:pt idx="3">
                  <c:v>592.38099999999997</c:v>
                </c:pt>
              </c:numCache>
            </c:numRef>
          </c:val>
          <c:extLst>
            <c:ext xmlns:c16="http://schemas.microsoft.com/office/drawing/2014/chart" uri="{C3380CC4-5D6E-409C-BE32-E72D297353CC}">
              <c16:uniqueId val="{00000000-9CA7-4782-AAD3-0D4E195637AB}"/>
            </c:ext>
          </c:extLst>
        </c:ser>
        <c:dLbls>
          <c:dLblPos val="outEnd"/>
          <c:showLegendKey val="0"/>
          <c:showVal val="1"/>
          <c:showCatName val="0"/>
          <c:showSerName val="0"/>
          <c:showPercent val="0"/>
          <c:showBubbleSize val="0"/>
        </c:dLbls>
        <c:gapWidth val="219"/>
        <c:overlap val="-27"/>
        <c:axId val="623238928"/>
        <c:axId val="623241280"/>
      </c:barChart>
      <c:catAx>
        <c:axId val="62323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280"/>
        <c:crosses val="autoZero"/>
        <c:auto val="1"/>
        <c:lblAlgn val="ctr"/>
        <c:lblOffset val="100"/>
        <c:noMultiLvlLbl val="0"/>
      </c:catAx>
      <c:valAx>
        <c:axId val="623241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1.3888888888888888E-2"/>
              <c:y val="0.39884660250801984"/>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38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Efficiency'!$B$12,'Whole House Efficiency'!$C$12,'Whole House Efficiency'!$F$12,'Whole House Efficiency'!$E$12)</c:f>
              <c:numCache>
                <c:formatCode>_(* #,##0_);_(* \(#,##0\);_(* "-"_);_(@_)</c:formatCode>
                <c:ptCount val="4"/>
                <c:pt idx="0">
                  <c:v>10465375.294000026</c:v>
                </c:pt>
                <c:pt idx="1">
                  <c:v>7085367.9542581188</c:v>
                </c:pt>
                <c:pt idx="2" formatCode="_(* #,##0_);_(* \(#,##0\);_(* &quot;-&quot;??_);_(@_)">
                  <c:v>5668294.3634064952</c:v>
                </c:pt>
                <c:pt idx="3">
                  <c:v>19717746</c:v>
                </c:pt>
              </c:numCache>
            </c:numRef>
          </c:val>
          <c:extLst>
            <c:ext xmlns:c16="http://schemas.microsoft.com/office/drawing/2014/chart" uri="{C3380CC4-5D6E-409C-BE32-E72D297353CC}">
              <c16:uniqueId val="{00000000-C94F-4BB2-9041-AEB942833F39}"/>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Efficiency'!$D$33:$D$35</c:f>
              <c:numCache>
                <c:formatCode>#,##0</c:formatCode>
                <c:ptCount val="3"/>
                <c:pt idx="0">
                  <c:v>381926.1631982188</c:v>
                </c:pt>
                <c:pt idx="1">
                  <c:v>154924.64666219373</c:v>
                </c:pt>
                <c:pt idx="2">
                  <c:v>6548517.1443977058</c:v>
                </c:pt>
              </c:numCache>
            </c:numRef>
          </c:val>
          <c:extLst>
            <c:ext xmlns:c16="http://schemas.microsoft.com/office/drawing/2014/chart" uri="{C3380CC4-5D6E-409C-BE32-E72D297353CC}">
              <c16:uniqueId val="{00000000-C14D-45D3-BD49-66B6C06B6410}"/>
            </c:ext>
          </c:extLst>
        </c:ser>
        <c:dLbls>
          <c:showLegendKey val="0"/>
          <c:showVal val="0"/>
          <c:showCatName val="0"/>
          <c:showSerName val="0"/>
          <c:showPercent val="0"/>
          <c:showBubbleSize val="0"/>
        </c:dLbls>
        <c:gapWidth val="150"/>
        <c:axId val="732194888"/>
        <c:axId val="732195672"/>
      </c:barChart>
      <c:catAx>
        <c:axId val="732194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672"/>
        <c:crosses val="autoZero"/>
        <c:auto val="1"/>
        <c:lblAlgn val="ctr"/>
        <c:lblOffset val="100"/>
        <c:noMultiLvlLbl val="0"/>
      </c:catAx>
      <c:valAx>
        <c:axId val="732195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4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092827004219413E-2"/>
          <c:w val="0.7732758279586911"/>
          <c:h val="0.660295026412837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Efficiency'!$B$13,'Whole House Efficiency'!$C$13,'Whole House Efficiency'!$F$13,'Whole House Efficiency'!$E$13)</c:f>
              <c:numCache>
                <c:formatCode>_(* #,##0_);_(* \(#,##0\);_(* "-"_);_(@_)</c:formatCode>
                <c:ptCount val="4"/>
                <c:pt idx="0">
                  <c:v>4980.60922999999</c:v>
                </c:pt>
                <c:pt idx="1">
                  <c:v>3453.3107286049058</c:v>
                </c:pt>
                <c:pt idx="2" formatCode="_(* #,##0_);_(* \(#,##0\);_(* &quot;-&quot;??_);_(@_)">
                  <c:v>2762.648582883925</c:v>
                </c:pt>
                <c:pt idx="3">
                  <c:v>5072</c:v>
                </c:pt>
              </c:numCache>
            </c:numRef>
          </c:val>
          <c:extLst>
            <c:ext xmlns:c16="http://schemas.microsoft.com/office/drawing/2014/chart" uri="{C3380CC4-5D6E-409C-BE32-E72D297353CC}">
              <c16:uniqueId val="{00000000-C594-4A5C-8501-C017A58CF2A8}"/>
            </c:ext>
          </c:extLst>
        </c:ser>
        <c:dLbls>
          <c:dLblPos val="outEnd"/>
          <c:showLegendKey val="0"/>
          <c:showVal val="1"/>
          <c:showCatName val="0"/>
          <c:showSerName val="0"/>
          <c:showPercent val="0"/>
          <c:showBubbleSize val="0"/>
        </c:dLbls>
        <c:gapWidth val="219"/>
        <c:overlap val="-27"/>
        <c:axId val="621348024"/>
        <c:axId val="621347632"/>
      </c:barChart>
      <c:catAx>
        <c:axId val="62134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7632"/>
        <c:crosses val="autoZero"/>
        <c:auto val="1"/>
        <c:lblAlgn val="ctr"/>
        <c:lblOffset val="100"/>
        <c:noMultiLvlLbl val="0"/>
      </c:catAx>
      <c:valAx>
        <c:axId val="62134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Efficiency'!$F$33:$F$35</c:f>
              <c:numCache>
                <c:formatCode>#,##0</c:formatCode>
                <c:ptCount val="3"/>
                <c:pt idx="0">
                  <c:v>35.858499999999935</c:v>
                </c:pt>
                <c:pt idx="1">
                  <c:v>53.630529999999993</c:v>
                </c:pt>
                <c:pt idx="2">
                  <c:v>4891.1201999999903</c:v>
                </c:pt>
              </c:numCache>
            </c:numRef>
          </c:val>
          <c:extLst>
            <c:ext xmlns:c16="http://schemas.microsoft.com/office/drawing/2014/chart" uri="{C3380CC4-5D6E-409C-BE32-E72D297353CC}">
              <c16:uniqueId val="{00000000-0865-4EBA-9163-639B11BB5004}"/>
            </c:ext>
          </c:extLst>
        </c:ser>
        <c:dLbls>
          <c:showLegendKey val="0"/>
          <c:showVal val="0"/>
          <c:showCatName val="0"/>
          <c:showSerName val="0"/>
          <c:showPercent val="0"/>
          <c:showBubbleSize val="0"/>
        </c:dLbls>
        <c:gapWidth val="150"/>
        <c:axId val="623240104"/>
        <c:axId val="623241672"/>
      </c:barChart>
      <c:catAx>
        <c:axId val="623240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672"/>
        <c:crosses val="autoZero"/>
        <c:auto val="1"/>
        <c:lblAlgn val="ctr"/>
        <c:lblOffset val="100"/>
        <c:noMultiLvlLbl val="0"/>
      </c:catAx>
      <c:valAx>
        <c:axId val="623241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0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dLbl>
              <c:idx val="2"/>
              <c:layout>
                <c:manualLayout>
                  <c:x val="-7.4600698057167001E-17"/>
                  <c:y val="-1.9860816802070618E-2"/>
                </c:manualLayout>
              </c:layout>
              <c:tx>
                <c:rich>
                  <a:bodyPr/>
                  <a:lstStyle/>
                  <a:p>
                    <a:fld id="{489BBC8E-EEE1-45B9-8F21-B146B49BBC01}"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layout>
                    <c:manualLayout>
                      <c:w val="0.14682596262445832"/>
                      <c:h val="5.6007944389275068E-2"/>
                    </c:manualLayout>
                  </c15:layout>
                  <c15:dlblFieldTable>
                    <c15:dlblFTEntry>
                      <c15:txfldGUID>{489BBC8E-EEE1-45B9-8F21-B146B49BBC01}</c15:txfldGUID>
                      <c15:f>'Whole House Efficiency'!$F$12</c15:f>
                      <c15:dlblFieldTableCache>
                        <c:ptCount val="1"/>
                        <c:pt idx="0">
                          <c:v> 5,668,294 </c:v>
                        </c:pt>
                      </c15:dlblFieldTableCache>
                    </c15:dlblFTEntry>
                  </c15:dlblFieldTable>
                  <c15:showDataLabelsRange val="0"/>
                </c:ext>
                <c:ext xmlns:c16="http://schemas.microsoft.com/office/drawing/2014/chart" uri="{C3380CC4-5D6E-409C-BE32-E72D297353CC}">
                  <c16:uniqueId val="{00000000-E581-45E8-B88F-9D1611BC4D62}"/>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10465375.294000026</c:v>
              </c:pt>
              <c:pt idx="1">
                <c:v>7085367.9542581188</c:v>
              </c:pt>
              <c:pt idx="2">
                <c:v>5641784</c:v>
              </c:pt>
              <c:pt idx="3">
                <c:v>19717746</c:v>
              </c:pt>
            </c:numLit>
          </c:val>
          <c:extLst>
            <c:ext xmlns:c16="http://schemas.microsoft.com/office/drawing/2014/chart" uri="{C3380CC4-5D6E-409C-BE32-E72D297353CC}">
              <c16:uniqueId val="{00000000-0956-4CAB-ABC2-8BB78328B1A0}"/>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52708184204246"/>
          <c:y val="5.4264550264550265E-2"/>
          <c:w val="0.77283189251693185"/>
          <c:h val="0.638052576761238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Standard'!$B$13,'Business EER - Standard'!$C$13,'Business EER - Standard'!$F$13,'Business EER - Standard'!$E$13)</c:f>
              <c:numCache>
                <c:formatCode>#,##0</c:formatCode>
                <c:ptCount val="4"/>
                <c:pt idx="0">
                  <c:v>4315</c:v>
                </c:pt>
                <c:pt idx="1">
                  <c:v>4392.200756223845</c:v>
                </c:pt>
                <c:pt idx="2">
                  <c:v>4216.5528539748911</c:v>
                </c:pt>
                <c:pt idx="3">
                  <c:v>6385</c:v>
                </c:pt>
              </c:numCache>
            </c:numRef>
          </c:val>
          <c:extLst>
            <c:ext xmlns:c16="http://schemas.microsoft.com/office/drawing/2014/chart" uri="{C3380CC4-5D6E-409C-BE32-E72D297353CC}">
              <c16:uniqueId val="{00000000-B027-4FF2-A16B-D0C5541AC887}"/>
            </c:ext>
          </c:extLst>
        </c:ser>
        <c:dLbls>
          <c:dLblPos val="outEnd"/>
          <c:showLegendKey val="0"/>
          <c:showVal val="1"/>
          <c:showCatName val="0"/>
          <c:showSerName val="0"/>
          <c:showPercent val="0"/>
          <c:showBubbleSize val="0"/>
        </c:dLbls>
        <c:gapWidth val="219"/>
        <c:overlap val="-27"/>
        <c:axId val="619006088"/>
        <c:axId val="619011184"/>
      </c:barChart>
      <c:catAx>
        <c:axId val="619006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1184"/>
        <c:crosses val="autoZero"/>
        <c:auto val="1"/>
        <c:lblAlgn val="ctr"/>
        <c:lblOffset val="100"/>
        <c:noMultiLvlLbl val="0"/>
      </c:catAx>
      <c:valAx>
        <c:axId val="619011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0"/>
              <c:y val="0.2752589259675873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Lit>
              <c:ptCount val="3"/>
              <c:pt idx="0">
                <c:v>Tier 1: Energy Savings Kit</c:v>
              </c:pt>
              <c:pt idx="1">
                <c:v>Tier 2: Building Shell Measures</c:v>
              </c:pt>
              <c:pt idx="2">
                <c:v>Tier 3: HVAC Measures</c:v>
              </c:pt>
            </c:strLit>
          </c:cat>
          <c:val>
            <c:numLit>
              <c:formatCode>General</c:formatCode>
              <c:ptCount val="3"/>
              <c:pt idx="0">
                <c:v>381926.1631982188</c:v>
              </c:pt>
              <c:pt idx="1">
                <c:v>154924.64666219373</c:v>
              </c:pt>
              <c:pt idx="2">
                <c:v>6548517.1443977058</c:v>
              </c:pt>
            </c:numLit>
          </c:val>
          <c:extLst>
            <c:ext xmlns:c16="http://schemas.microsoft.com/office/drawing/2014/chart" uri="{C3380CC4-5D6E-409C-BE32-E72D297353CC}">
              <c16:uniqueId val="{00000000-A909-4F12-8F97-B77817CB1C66}"/>
            </c:ext>
          </c:extLst>
        </c:ser>
        <c:dLbls>
          <c:showLegendKey val="0"/>
          <c:showVal val="0"/>
          <c:showCatName val="0"/>
          <c:showSerName val="0"/>
          <c:showPercent val="0"/>
          <c:showBubbleSize val="0"/>
        </c:dLbls>
        <c:gapWidth val="150"/>
        <c:axId val="732194888"/>
        <c:axId val="732195672"/>
      </c:barChart>
      <c:catAx>
        <c:axId val="732194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672"/>
        <c:crosses val="autoZero"/>
        <c:auto val="1"/>
        <c:lblAlgn val="ctr"/>
        <c:lblOffset val="100"/>
        <c:noMultiLvlLbl val="0"/>
      </c:catAx>
      <c:valAx>
        <c:axId val="732195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4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092827004219413E-2"/>
          <c:w val="0.7732758279586911"/>
          <c:h val="0.66029502641283766"/>
        </c:manualLayout>
      </c:layout>
      <c:barChart>
        <c:barDir val="col"/>
        <c:grouping val="clustered"/>
        <c:varyColors val="0"/>
        <c:ser>
          <c:idx val="0"/>
          <c:order val="0"/>
          <c:spPr>
            <a:solidFill>
              <a:schemeClr val="accent1"/>
            </a:solidFill>
            <a:ln>
              <a:noFill/>
            </a:ln>
            <a:effectLst/>
          </c:spPr>
          <c:invertIfNegative val="0"/>
          <c:dLbls>
            <c:dLbl>
              <c:idx val="2"/>
              <c:tx>
                <c:rich>
                  <a:bodyPr/>
                  <a:lstStyle/>
                  <a:p>
                    <a:r>
                      <a:rPr lang="en-US"/>
                      <a:t>2,763</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8E-4B32-A0A5-E82D7DF12AFD}"/>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4980.60922999999</c:v>
              </c:pt>
              <c:pt idx="1">
                <c:v>3453.3107286049058</c:v>
              </c:pt>
              <c:pt idx="2">
                <c:v>2752</c:v>
              </c:pt>
              <c:pt idx="3">
                <c:v>5072</c:v>
              </c:pt>
            </c:numLit>
          </c:val>
          <c:extLst>
            <c:ext xmlns:c16="http://schemas.microsoft.com/office/drawing/2014/chart" uri="{C3380CC4-5D6E-409C-BE32-E72D297353CC}">
              <c16:uniqueId val="{00000000-2CB7-4254-91F0-D55BE5930A50}"/>
            </c:ext>
          </c:extLst>
        </c:ser>
        <c:dLbls>
          <c:dLblPos val="outEnd"/>
          <c:showLegendKey val="0"/>
          <c:showVal val="1"/>
          <c:showCatName val="0"/>
          <c:showSerName val="0"/>
          <c:showPercent val="0"/>
          <c:showBubbleSize val="0"/>
        </c:dLbls>
        <c:gapWidth val="219"/>
        <c:overlap val="-27"/>
        <c:axId val="621348024"/>
        <c:axId val="621347632"/>
      </c:barChart>
      <c:catAx>
        <c:axId val="62134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7632"/>
        <c:crosses val="autoZero"/>
        <c:auto val="1"/>
        <c:lblAlgn val="ctr"/>
        <c:lblOffset val="100"/>
        <c:noMultiLvlLbl val="0"/>
      </c:catAx>
      <c:valAx>
        <c:axId val="62134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Lit>
              <c:ptCount val="3"/>
              <c:pt idx="0">
                <c:v>Tier 1: Energy Savings Kit</c:v>
              </c:pt>
              <c:pt idx="1">
                <c:v>Tier 2: Building Shell Measures</c:v>
              </c:pt>
              <c:pt idx="2">
                <c:v>Tier 3: HVAC Measures</c:v>
              </c:pt>
            </c:strLit>
          </c:cat>
          <c:val>
            <c:numLit>
              <c:formatCode>General</c:formatCode>
              <c:ptCount val="3"/>
              <c:pt idx="0">
                <c:v>35.858499999999935</c:v>
              </c:pt>
              <c:pt idx="1">
                <c:v>53.630529999999993</c:v>
              </c:pt>
              <c:pt idx="2">
                <c:v>4891.1201999999903</c:v>
              </c:pt>
            </c:numLit>
          </c:val>
          <c:extLst>
            <c:ext xmlns:c16="http://schemas.microsoft.com/office/drawing/2014/chart" uri="{C3380CC4-5D6E-409C-BE32-E72D297353CC}">
              <c16:uniqueId val="{00000000-01D8-477D-8F97-1A0EAC525535}"/>
            </c:ext>
          </c:extLst>
        </c:ser>
        <c:dLbls>
          <c:showLegendKey val="0"/>
          <c:showVal val="0"/>
          <c:showCatName val="0"/>
          <c:showSerName val="0"/>
          <c:showPercent val="0"/>
          <c:showBubbleSize val="0"/>
        </c:dLbls>
        <c:gapWidth val="150"/>
        <c:axId val="623240104"/>
        <c:axId val="623241672"/>
      </c:barChart>
      <c:catAx>
        <c:axId val="623240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672"/>
        <c:crosses val="autoZero"/>
        <c:auto val="1"/>
        <c:lblAlgn val="ctr"/>
        <c:lblOffset val="100"/>
        <c:noMultiLvlLbl val="0"/>
      </c:catAx>
      <c:valAx>
        <c:axId val="623241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0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'Income-Eligible Multi-Family'!$A$68:$A$73</c:f>
              <c:strCache>
                <c:ptCount val="6"/>
                <c:pt idx="0">
                  <c:v>Lighting</c:v>
                </c:pt>
                <c:pt idx="1">
                  <c:v>Aerators</c:v>
                </c:pt>
                <c:pt idx="2">
                  <c:v>Power Strips </c:v>
                </c:pt>
                <c:pt idx="3">
                  <c:v>Insulation</c:v>
                </c:pt>
                <c:pt idx="4">
                  <c:v>Low Flow Shower Head</c:v>
                </c:pt>
                <c:pt idx="5">
                  <c:v>Custom</c:v>
                </c:pt>
              </c:strCache>
            </c:strRef>
          </c:cat>
          <c:val>
            <c:numRef>
              <c:f>'Income-Eligible Multi-Family'!$B$68:$B$73</c:f>
              <c:numCache>
                <c:formatCode>#,##0</c:formatCode>
                <c:ptCount val="6"/>
                <c:pt idx="0">
                  <c:v>74137</c:v>
                </c:pt>
                <c:pt idx="1">
                  <c:v>1042</c:v>
                </c:pt>
                <c:pt idx="2">
                  <c:v>48</c:v>
                </c:pt>
                <c:pt idx="3">
                  <c:v>0</c:v>
                </c:pt>
                <c:pt idx="4">
                  <c:v>441</c:v>
                </c:pt>
                <c:pt idx="5">
                  <c:v>3532</c:v>
                </c:pt>
              </c:numCache>
            </c:numRef>
          </c:val>
          <c:extLst>
            <c:ext xmlns:c16="http://schemas.microsoft.com/office/drawing/2014/chart" uri="{C3380CC4-5D6E-409C-BE32-E72D297353CC}">
              <c16:uniqueId val="{00000000-A892-4947-B5A5-BC80D1245BA2}"/>
            </c:ext>
          </c:extLst>
        </c:ser>
        <c:dLbls>
          <c:showLegendKey val="0"/>
          <c:showVal val="0"/>
          <c:showCatName val="0"/>
          <c:showSerName val="0"/>
          <c:showPercent val="0"/>
          <c:showBubbleSize val="0"/>
        </c:dLbls>
        <c:gapWidth val="219"/>
        <c:overlap val="-27"/>
        <c:axId val="621348416"/>
        <c:axId val="721042088"/>
      </c:barChart>
      <c:catAx>
        <c:axId val="6213484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088"/>
        <c:crosses val="autoZero"/>
        <c:auto val="1"/>
        <c:lblAlgn val="ctr"/>
        <c:lblOffset val="100"/>
        <c:noMultiLvlLbl val="0"/>
      </c:catAx>
      <c:valAx>
        <c:axId val="721042088"/>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416"/>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Multi-Family'!$B$12,'Income-Eligible Multi-Family'!$C$12,'Income-Eligible Multi-Family'!$F$12,'Income-Eligible Multi-Family'!$E$12)</c:f>
              <c:numCache>
                <c:formatCode>#,##0</c:formatCode>
                <c:ptCount val="4"/>
                <c:pt idx="0">
                  <c:v>3824584.1822434263</c:v>
                </c:pt>
                <c:pt idx="1">
                  <c:v>4337456.9396239258</c:v>
                </c:pt>
                <c:pt idx="2">
                  <c:v>4337456.9396239258</c:v>
                </c:pt>
                <c:pt idx="3">
                  <c:v>10014278.224600077</c:v>
                </c:pt>
              </c:numCache>
            </c:numRef>
          </c:val>
          <c:extLst>
            <c:ext xmlns:c16="http://schemas.microsoft.com/office/drawing/2014/chart" uri="{C3380CC4-5D6E-409C-BE32-E72D297353CC}">
              <c16:uniqueId val="{00000000-4804-45CC-BBC8-35A3A22262FC}"/>
            </c:ext>
          </c:extLst>
        </c:ser>
        <c:dLbls>
          <c:dLblPos val="outEnd"/>
          <c:showLegendKey val="0"/>
          <c:showVal val="1"/>
          <c:showCatName val="0"/>
          <c:showSerName val="0"/>
          <c:showPercent val="0"/>
          <c:showBubbleSize val="0"/>
        </c:dLbls>
        <c:gapWidth val="219"/>
        <c:overlap val="-27"/>
        <c:axId val="542404528"/>
        <c:axId val="542401392"/>
      </c:barChart>
      <c:catAx>
        <c:axId val="54240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1392"/>
        <c:crosses val="autoZero"/>
        <c:auto val="1"/>
        <c:lblAlgn val="ctr"/>
        <c:lblOffset val="100"/>
        <c:noMultiLvlLbl val="0"/>
      </c:catAx>
      <c:valAx>
        <c:axId val="54240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4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Multi-Family'!$B$13,'Income-Eligible Multi-Family'!$C$13,'Income-Eligible Multi-Family'!$F$13,'Income-Eligible Multi-Family'!$E$13)</c:f>
              <c:numCache>
                <c:formatCode>#,##0</c:formatCode>
                <c:ptCount val="4"/>
                <c:pt idx="0" formatCode="#,##0.00">
                  <c:v>493.64759169045124</c:v>
                </c:pt>
                <c:pt idx="1">
                  <c:v>571.82819482304637</c:v>
                </c:pt>
                <c:pt idx="2">
                  <c:v>571.82819482304637</c:v>
                </c:pt>
                <c:pt idx="3">
                  <c:v>1356.5947632074835</c:v>
                </c:pt>
              </c:numCache>
            </c:numRef>
          </c:val>
          <c:extLst>
            <c:ext xmlns:c16="http://schemas.microsoft.com/office/drawing/2014/chart" uri="{C3380CC4-5D6E-409C-BE32-E72D297353CC}">
              <c16:uniqueId val="{00000000-8CA2-4A05-A8BD-EADBDC4772C8}"/>
            </c:ext>
          </c:extLst>
        </c:ser>
        <c:dLbls>
          <c:dLblPos val="outEnd"/>
          <c:showLegendKey val="0"/>
          <c:showVal val="1"/>
          <c:showCatName val="0"/>
          <c:showSerName val="0"/>
          <c:showPercent val="0"/>
          <c:showBubbleSize val="0"/>
        </c:dLbls>
        <c:gapWidth val="219"/>
        <c:overlap val="-27"/>
        <c:axId val="161998640"/>
        <c:axId val="161999424"/>
      </c:barChart>
      <c:catAx>
        <c:axId val="16199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9424"/>
        <c:crosses val="autoZero"/>
        <c:auto val="1"/>
        <c:lblAlgn val="ctr"/>
        <c:lblOffset val="100"/>
        <c:noMultiLvlLbl val="0"/>
      </c:catAx>
      <c:valAx>
        <c:axId val="16199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8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Lit>
              <c:ptCount val="6"/>
              <c:pt idx="0">
                <c:v>Lighting</c:v>
              </c:pt>
              <c:pt idx="1">
                <c:v>Aerators</c:v>
              </c:pt>
              <c:pt idx="2">
                <c:v>Power Strips </c:v>
              </c:pt>
              <c:pt idx="3">
                <c:v>Insulation</c:v>
              </c:pt>
              <c:pt idx="4">
                <c:v>Low Flow Shower Head</c:v>
              </c:pt>
              <c:pt idx="5">
                <c:v>Custom</c:v>
              </c:pt>
            </c:strLit>
          </c:cat>
          <c:val>
            <c:numLit>
              <c:formatCode>General</c:formatCode>
              <c:ptCount val="6"/>
              <c:pt idx="0">
                <c:v>74137</c:v>
              </c:pt>
              <c:pt idx="1">
                <c:v>1042</c:v>
              </c:pt>
              <c:pt idx="2">
                <c:v>48</c:v>
              </c:pt>
              <c:pt idx="3">
                <c:v>0</c:v>
              </c:pt>
              <c:pt idx="4">
                <c:v>441</c:v>
              </c:pt>
              <c:pt idx="5">
                <c:v>3532</c:v>
              </c:pt>
            </c:numLit>
          </c:val>
          <c:extLst>
            <c:ext xmlns:c16="http://schemas.microsoft.com/office/drawing/2014/chart" uri="{C3380CC4-5D6E-409C-BE32-E72D297353CC}">
              <c16:uniqueId val="{00000000-FD78-48EF-8CB0-46D25ED0C5CA}"/>
            </c:ext>
          </c:extLst>
        </c:ser>
        <c:dLbls>
          <c:showLegendKey val="0"/>
          <c:showVal val="0"/>
          <c:showCatName val="0"/>
          <c:showSerName val="0"/>
          <c:showPercent val="0"/>
          <c:showBubbleSize val="0"/>
        </c:dLbls>
        <c:gapWidth val="219"/>
        <c:overlap val="-27"/>
        <c:axId val="621348416"/>
        <c:axId val="721042088"/>
      </c:barChart>
      <c:catAx>
        <c:axId val="6213484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088"/>
        <c:crosses val="autoZero"/>
        <c:auto val="1"/>
        <c:lblAlgn val="ctr"/>
        <c:lblOffset val="100"/>
        <c:noMultiLvlLbl val="0"/>
      </c:catAx>
      <c:valAx>
        <c:axId val="721042088"/>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416"/>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3500968159760807"/>
        </c:manualLayout>
      </c:layout>
      <c:barChart>
        <c:barDir val="col"/>
        <c:grouping val="clustered"/>
        <c:varyColors val="0"/>
        <c:ser>
          <c:idx val="0"/>
          <c:order val="0"/>
          <c:spPr>
            <a:solidFill>
              <a:schemeClr val="accent1"/>
            </a:solidFill>
            <a:ln>
              <a:noFill/>
            </a:ln>
            <a:effectLst/>
          </c:spPr>
          <c:invertIfNegative val="0"/>
          <c:dLbls>
            <c:dLbl>
              <c:idx val="1"/>
              <c:tx>
                <c:rich>
                  <a:bodyPr/>
                  <a:lstStyle/>
                  <a:p>
                    <a:r>
                      <a:rPr lang="en-US"/>
                      <a:t>4337457.94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EA-4B68-AFD4-118161122853}"/>
                </c:ext>
              </c:extLst>
            </c:dLbl>
            <c:dLbl>
              <c:idx val="2"/>
              <c:tx>
                <c:rich>
                  <a:bodyPr/>
                  <a:lstStyle/>
                  <a:p>
                    <a:r>
                      <a:rPr lang="en-US"/>
                      <a:t>4337456.94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EA-4B68-AFD4-118161122853}"/>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3824584.1822434263</c:v>
              </c:pt>
              <c:pt idx="1">
                <c:v>4395009.4198239259</c:v>
              </c:pt>
              <c:pt idx="2">
                <c:v>4395009.4198239259</c:v>
              </c:pt>
              <c:pt idx="3">
                <c:v>10014278.224600077</c:v>
              </c:pt>
            </c:numLit>
          </c:val>
          <c:extLst>
            <c:ext xmlns:c16="http://schemas.microsoft.com/office/drawing/2014/chart" uri="{C3380CC4-5D6E-409C-BE32-E72D297353CC}">
              <c16:uniqueId val="{00000000-6FCA-45A3-B1B1-A72AD520B326}"/>
            </c:ext>
          </c:extLst>
        </c:ser>
        <c:dLbls>
          <c:dLblPos val="outEnd"/>
          <c:showLegendKey val="0"/>
          <c:showVal val="1"/>
          <c:showCatName val="0"/>
          <c:showSerName val="0"/>
          <c:showPercent val="0"/>
          <c:showBubbleSize val="0"/>
        </c:dLbls>
        <c:gapWidth val="219"/>
        <c:overlap val="-27"/>
        <c:axId val="542404528"/>
        <c:axId val="542401392"/>
      </c:barChart>
      <c:catAx>
        <c:axId val="54240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1392"/>
        <c:crosses val="autoZero"/>
        <c:auto val="1"/>
        <c:lblAlgn val="ctr"/>
        <c:lblOffset val="100"/>
        <c:noMultiLvlLbl val="0"/>
      </c:catAx>
      <c:valAx>
        <c:axId val="54240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4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420554412680399"/>
        </c:manualLayout>
      </c:layout>
      <c:barChart>
        <c:barDir val="col"/>
        <c:grouping val="clustered"/>
        <c:varyColors val="0"/>
        <c:ser>
          <c:idx val="0"/>
          <c:order val="0"/>
          <c:spPr>
            <a:solidFill>
              <a:schemeClr val="accent1"/>
            </a:solidFill>
            <a:ln>
              <a:noFill/>
            </a:ln>
            <a:effectLst/>
          </c:spPr>
          <c:invertIfNegative val="0"/>
          <c:dLbls>
            <c:dLbl>
              <c:idx val="1"/>
              <c:tx>
                <c:rich>
                  <a:bodyPr/>
                  <a:lstStyle/>
                  <a:p>
                    <a:r>
                      <a:rPr lang="en-US"/>
                      <a:t>571.8281948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73-4C3E-B59D-CC795196C770}"/>
                </c:ext>
              </c:extLst>
            </c:dLbl>
            <c:dLbl>
              <c:idx val="2"/>
              <c:tx>
                <c:rich>
                  <a:bodyPr/>
                  <a:lstStyle/>
                  <a:p>
                    <a:r>
                      <a:rPr lang="en-US"/>
                      <a:t>571.8281948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73-4C3E-B59D-CC795196C770}"/>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493.64759169045124</c:v>
              </c:pt>
              <c:pt idx="1">
                <c:v>608.21266482304634</c:v>
              </c:pt>
              <c:pt idx="2">
                <c:v>608.21266482304634</c:v>
              </c:pt>
              <c:pt idx="3">
                <c:v>1356.5947632074835</c:v>
              </c:pt>
            </c:numLit>
          </c:val>
          <c:extLst>
            <c:ext xmlns:c16="http://schemas.microsoft.com/office/drawing/2014/chart" uri="{C3380CC4-5D6E-409C-BE32-E72D297353CC}">
              <c16:uniqueId val="{00000000-71AE-45FD-BF18-455A7D370743}"/>
            </c:ext>
          </c:extLst>
        </c:ser>
        <c:dLbls>
          <c:dLblPos val="outEnd"/>
          <c:showLegendKey val="0"/>
          <c:showVal val="1"/>
          <c:showCatName val="0"/>
          <c:showSerName val="0"/>
          <c:showPercent val="0"/>
          <c:showBubbleSize val="0"/>
        </c:dLbls>
        <c:gapWidth val="219"/>
        <c:overlap val="-27"/>
        <c:axId val="161998640"/>
        <c:axId val="161999424"/>
      </c:barChart>
      <c:catAx>
        <c:axId val="16199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9424"/>
        <c:crosses val="autoZero"/>
        <c:auto val="1"/>
        <c:lblAlgn val="ctr"/>
        <c:lblOffset val="100"/>
        <c:noMultiLvlLbl val="0"/>
      </c:catAx>
      <c:valAx>
        <c:axId val="16199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8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46930189002755"/>
          <c:y val="4.8819817192520605E-2"/>
          <c:w val="0.7269397805592559"/>
          <c:h val="0.667736305859665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(HER!$B$12,HER!$C$12,HER!$F$12,HER!$E$12)</c:f>
              <c:numCache>
                <c:formatCode>#,##0</c:formatCode>
                <c:ptCount val="4"/>
                <c:pt idx="0">
                  <c:v>18651728</c:v>
                </c:pt>
                <c:pt idx="1">
                  <c:v>19894420</c:v>
                </c:pt>
                <c:pt idx="2">
                  <c:v>19894420</c:v>
                </c:pt>
                <c:pt idx="3">
                  <c:v>21070772</c:v>
                </c:pt>
              </c:numCache>
            </c:numRef>
          </c:val>
          <c:extLst>
            <c:ext xmlns:c16="http://schemas.microsoft.com/office/drawing/2014/chart" uri="{C3380CC4-5D6E-409C-BE32-E72D297353CC}">
              <c16:uniqueId val="{00000000-5112-4648-A69A-301266E12DE2}"/>
            </c:ext>
          </c:extLst>
        </c:ser>
        <c:dLbls>
          <c:dLblPos val="outEnd"/>
          <c:showLegendKey val="0"/>
          <c:showVal val="1"/>
          <c:showCatName val="0"/>
          <c:showSerName val="0"/>
          <c:showPercent val="0"/>
          <c:showBubbleSize val="0"/>
        </c:dLbls>
        <c:gapWidth val="219"/>
        <c:overlap val="-27"/>
        <c:axId val="732712376"/>
        <c:axId val="732714336"/>
      </c:barChart>
      <c:catAx>
        <c:axId val="73271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4336"/>
        <c:crosses val="autoZero"/>
        <c:auto val="1"/>
        <c:lblAlgn val="ctr"/>
        <c:lblOffset val="100"/>
        <c:noMultiLvlLbl val="0"/>
      </c:catAx>
      <c:valAx>
        <c:axId val="7327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Standard'!$O$69</c:f>
              <c:strCache>
                <c:ptCount val="1"/>
                <c:pt idx="0">
                  <c:v>Percentage of Verified savings kWh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Standard'!$A$70:$A$78</c:f>
              <c:strCache>
                <c:ptCount val="9"/>
                <c:pt idx="0">
                  <c:v>LED Linear Lamp Replacing 4ft T8, T12, or T5 Lamp</c:v>
                </c:pt>
                <c:pt idx="1">
                  <c:v>LED Low/High Bay Fixture replacing 301W‐450W fixture</c:v>
                </c:pt>
                <c:pt idx="2">
                  <c:v>LED 2X4 Troffer or Linear Ambient replacing T8, T12 or T5/T5HO fixture</c:v>
                </c:pt>
                <c:pt idx="3">
                  <c:v>LED 2X4 Retrofit Kit replacing T8, T12 or T5/T5HO fixture</c:v>
                </c:pt>
                <c:pt idx="4">
                  <c:v>LED Low Bay Fixture replacing 150W‐300W fixture</c:v>
                </c:pt>
                <c:pt idx="5">
                  <c:v>Occupancy or Vacancy Sensor Replacing No Controls</c:v>
                </c:pt>
                <c:pt idx="6">
                  <c:v>Remove 4ft Lamp from T8 or T12 system</c:v>
                </c:pt>
                <c:pt idx="7">
                  <c:v>Parking Garage LED replacing 101W‐175W Fixture or Mogul Screw‐Base Lamp</c:v>
                </c:pt>
                <c:pt idx="8">
                  <c:v>Other Measures</c:v>
                </c:pt>
              </c:strCache>
            </c:strRef>
          </c:cat>
          <c:val>
            <c:numRef>
              <c:f>'Business EER - Standard'!$O$70:$O$78</c:f>
              <c:numCache>
                <c:formatCode>0%</c:formatCode>
                <c:ptCount val="9"/>
                <c:pt idx="0">
                  <c:v>0.27490286158263644</c:v>
                </c:pt>
                <c:pt idx="1">
                  <c:v>0.13394434008414188</c:v>
                </c:pt>
                <c:pt idx="2">
                  <c:v>0.1041152555434039</c:v>
                </c:pt>
                <c:pt idx="3">
                  <c:v>0.10267143295013414</c:v>
                </c:pt>
                <c:pt idx="4">
                  <c:v>7.3972927670461638E-2</c:v>
                </c:pt>
                <c:pt idx="5">
                  <c:v>4.2906347525123421E-2</c:v>
                </c:pt>
                <c:pt idx="6">
                  <c:v>3.587569954530636E-2</c:v>
                </c:pt>
                <c:pt idx="7">
                  <c:v>2.7346658863483048E-2</c:v>
                </c:pt>
                <c:pt idx="8">
                  <c:v>0.20426447623530922</c:v>
                </c:pt>
              </c:numCache>
            </c:numRef>
          </c:val>
          <c:extLst>
            <c:ext xmlns:c16="http://schemas.microsoft.com/office/drawing/2014/chart" uri="{C3380CC4-5D6E-409C-BE32-E72D297353CC}">
              <c16:uniqueId val="{00000000-55C6-4A04-852E-37B8BA25E0B2}"/>
            </c:ext>
          </c:extLst>
        </c:ser>
        <c:dLbls>
          <c:showLegendKey val="0"/>
          <c:showVal val="0"/>
          <c:showCatName val="0"/>
          <c:showSerName val="0"/>
          <c:showPercent val="0"/>
          <c:showBubbleSize val="0"/>
        </c:dLbls>
        <c:gapWidth val="219"/>
        <c:overlap val="-27"/>
        <c:axId val="1371168128"/>
        <c:axId val="1112991104"/>
      </c:barChart>
      <c:catAx>
        <c:axId val="137116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2991104"/>
        <c:crosses val="autoZero"/>
        <c:auto val="1"/>
        <c:lblAlgn val="ctr"/>
        <c:lblOffset val="100"/>
        <c:noMultiLvlLbl val="0"/>
      </c:catAx>
      <c:valAx>
        <c:axId val="1112991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71168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9400677930334"/>
          <c:y val="4.8819817192520605E-2"/>
          <c:w val="0.79681507566998011"/>
          <c:h val="0.671907143363836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(HER!$B$13,HER!$C$13,HER!$F$13,HER!$E$13)</c:f>
              <c:numCache>
                <c:formatCode>#,##0</c:formatCode>
                <c:ptCount val="4"/>
                <c:pt idx="0">
                  <c:v>3106.855</c:v>
                </c:pt>
                <c:pt idx="1">
                  <c:v>3413.0222003225808</c:v>
                </c:pt>
                <c:pt idx="2">
                  <c:v>3413.0222003225808</c:v>
                </c:pt>
                <c:pt idx="3">
                  <c:v>4215</c:v>
                </c:pt>
              </c:numCache>
            </c:numRef>
          </c:val>
          <c:extLst>
            <c:ext xmlns:c16="http://schemas.microsoft.com/office/drawing/2014/chart" uri="{C3380CC4-5D6E-409C-BE32-E72D297353CC}">
              <c16:uniqueId val="{00000000-AD3A-4FFA-8A14-D76B5BEF6702}"/>
            </c:ext>
          </c:extLst>
        </c:ser>
        <c:dLbls>
          <c:dLblPos val="outEnd"/>
          <c:showLegendKey val="0"/>
          <c:showVal val="1"/>
          <c:showCatName val="0"/>
          <c:showSerName val="0"/>
          <c:showPercent val="0"/>
          <c:showBubbleSize val="0"/>
        </c:dLbls>
        <c:gapWidth val="219"/>
        <c:overlap val="-27"/>
        <c:axId val="732715904"/>
        <c:axId val="732711200"/>
      </c:barChart>
      <c:catAx>
        <c:axId val="73271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200"/>
        <c:crosses val="autoZero"/>
        <c:auto val="1"/>
        <c:lblAlgn val="ctr"/>
        <c:lblOffset val="100"/>
        <c:noMultiLvlLbl val="0"/>
      </c:catAx>
      <c:valAx>
        <c:axId val="73271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v>Participant ADC</c:v>
          </c:tx>
          <c:spPr>
            <a:ln w="28575" cap="rnd">
              <a:solidFill>
                <a:schemeClr val="accent1"/>
              </a:solidFill>
              <a:round/>
            </a:ln>
            <a:effectLst/>
          </c:spPr>
          <c:marker>
            <c:symbol val="none"/>
          </c:marker>
          <c:cat>
            <c:strLit>
              <c:ptCount val="12"/>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strLit>
          </c:cat>
          <c:val>
            <c:numLit>
              <c:formatCode>General</c:formatCode>
              <c:ptCount val="12"/>
              <c:pt idx="0">
                <c:v>32.615526612875847</c:v>
              </c:pt>
              <c:pt idx="1">
                <c:v>37.261924451811232</c:v>
              </c:pt>
              <c:pt idx="2">
                <c:v>33.471776824495308</c:v>
              </c:pt>
              <c:pt idx="3">
                <c:v>25.97793886778485</c:v>
              </c:pt>
              <c:pt idx="4">
                <c:v>18.72989917996648</c:v>
              </c:pt>
              <c:pt idx="5">
                <c:v>20.625583153461651</c:v>
              </c:pt>
              <c:pt idx="6">
                <c:v>28.758079384236119</c:v>
              </c:pt>
              <c:pt idx="7">
                <c:v>28.147792080433067</c:v>
              </c:pt>
              <c:pt idx="8">
                <c:v>22.567873717925711</c:v>
              </c:pt>
              <c:pt idx="9">
                <c:v>20.006020190946742</c:v>
              </c:pt>
              <c:pt idx="10">
                <c:v>18.323952864873458</c:v>
              </c:pt>
              <c:pt idx="11">
                <c:v>21.556414578818298</c:v>
              </c:pt>
            </c:numLit>
          </c:val>
          <c:smooth val="0"/>
          <c:extLst>
            <c:ext xmlns:c16="http://schemas.microsoft.com/office/drawing/2014/chart" uri="{C3380CC4-5D6E-409C-BE32-E72D297353CC}">
              <c16:uniqueId val="{00000000-69E5-4515-BE31-758C7328C09C}"/>
            </c:ext>
          </c:extLst>
        </c:ser>
        <c:ser>
          <c:idx val="1"/>
          <c:order val="1"/>
          <c:tx>
            <c:v>Control ADC</c:v>
          </c:tx>
          <c:spPr>
            <a:ln w="28575" cap="rnd">
              <a:solidFill>
                <a:schemeClr val="accent5"/>
              </a:solidFill>
              <a:round/>
            </a:ln>
            <a:effectLst/>
          </c:spPr>
          <c:marker>
            <c:symbol val="none"/>
          </c:marker>
          <c:cat>
            <c:strLit>
              <c:ptCount val="12"/>
              <c:pt idx="0">
                <c:v>Jun 2016</c:v>
              </c:pt>
              <c:pt idx="1">
                <c:v>Jul 2016</c:v>
              </c:pt>
              <c:pt idx="2">
                <c:v>Aug 2016</c:v>
              </c:pt>
              <c:pt idx="3">
                <c:v>Sep 2016</c:v>
              </c:pt>
              <c:pt idx="4">
                <c:v>Oct 2016</c:v>
              </c:pt>
              <c:pt idx="5">
                <c:v>Nov 2016</c:v>
              </c:pt>
              <c:pt idx="6">
                <c:v>Dec 2016</c:v>
              </c:pt>
              <c:pt idx="7">
                <c:v>Jan 2017</c:v>
              </c:pt>
              <c:pt idx="8">
                <c:v>Feb 2017</c:v>
              </c:pt>
              <c:pt idx="9">
                <c:v>Mar 2017</c:v>
              </c:pt>
              <c:pt idx="10">
                <c:v>Apr 2017</c:v>
              </c:pt>
              <c:pt idx="11">
                <c:v>May 2017</c:v>
              </c:pt>
            </c:strLit>
          </c:cat>
          <c:val>
            <c:numLit>
              <c:formatCode>General</c:formatCode>
              <c:ptCount val="12"/>
              <c:pt idx="0">
                <c:v>32.576667073340154</c:v>
              </c:pt>
              <c:pt idx="1">
                <c:v>37.163773046074667</c:v>
              </c:pt>
              <c:pt idx="2">
                <c:v>33.443895162856023</c:v>
              </c:pt>
              <c:pt idx="3">
                <c:v>25.932409144865499</c:v>
              </c:pt>
              <c:pt idx="4">
                <c:v>18.70026141774316</c:v>
              </c:pt>
              <c:pt idx="5">
                <c:v>20.503712913536649</c:v>
              </c:pt>
              <c:pt idx="6">
                <c:v>28.565906299855815</c:v>
              </c:pt>
              <c:pt idx="7">
                <c:v>27.971809070293855</c:v>
              </c:pt>
              <c:pt idx="8">
                <c:v>22.515678103474478</c:v>
              </c:pt>
              <c:pt idx="9">
                <c:v>19.977191879301831</c:v>
              </c:pt>
              <c:pt idx="10">
                <c:v>18.296230642310018</c:v>
              </c:pt>
              <c:pt idx="11">
                <c:v>21.617682526419578</c:v>
              </c:pt>
            </c:numLit>
          </c:val>
          <c:smooth val="0"/>
          <c:extLst>
            <c:ext xmlns:c16="http://schemas.microsoft.com/office/drawing/2014/chart" uri="{C3380CC4-5D6E-409C-BE32-E72D297353CC}">
              <c16:uniqueId val="{00000001-69E5-4515-BE31-758C7328C09C}"/>
            </c:ext>
          </c:extLst>
        </c:ser>
        <c:dLbls>
          <c:showLegendKey val="0"/>
          <c:showVal val="0"/>
          <c:showCatName val="0"/>
          <c:showSerName val="0"/>
          <c:showPercent val="0"/>
          <c:showBubbleSize val="0"/>
        </c:dLbls>
        <c:smooth val="0"/>
        <c:axId val="539942072"/>
        <c:axId val="539941680"/>
      </c:lineChart>
      <c:catAx>
        <c:axId val="539942072"/>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41680"/>
        <c:crosses val="autoZero"/>
        <c:auto val="1"/>
        <c:lblAlgn val="ctr"/>
        <c:lblOffset val="100"/>
        <c:noMultiLvlLbl val="0"/>
      </c:catAx>
      <c:valAx>
        <c:axId val="539941680"/>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42072"/>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Rebate'!$B$12,'Home Lighting Rebate'!$C$12,'Home Lighting Rebate'!$F$12,'Home Lighting Rebate'!$E$12)</c:f>
              <c:numCache>
                <c:formatCode>#,##0</c:formatCode>
                <c:ptCount val="4"/>
                <c:pt idx="0">
                  <c:v>5924233</c:v>
                </c:pt>
                <c:pt idx="1">
                  <c:v>8079990</c:v>
                </c:pt>
                <c:pt idx="2">
                  <c:v>6079412</c:v>
                </c:pt>
                <c:pt idx="3">
                  <c:v>25288145</c:v>
                </c:pt>
              </c:numCache>
            </c:numRef>
          </c:val>
          <c:extLst>
            <c:ext xmlns:c16="http://schemas.microsoft.com/office/drawing/2014/chart" uri="{C3380CC4-5D6E-409C-BE32-E72D297353CC}">
              <c16:uniqueId val="{00000000-7689-4850-B8B3-8D1B7D9C822A}"/>
            </c:ext>
          </c:extLst>
        </c:ser>
        <c:dLbls>
          <c:showLegendKey val="0"/>
          <c:showVal val="0"/>
          <c:showCatName val="0"/>
          <c:showSerName val="0"/>
          <c:showPercent val="0"/>
          <c:showBubbleSize val="0"/>
        </c:dLbls>
        <c:gapWidth val="219"/>
        <c:overlap val="-27"/>
        <c:axId val="732733544"/>
        <c:axId val="732735504"/>
      </c:barChart>
      <c:catAx>
        <c:axId val="73273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504"/>
        <c:crosses val="autoZero"/>
        <c:auto val="1"/>
        <c:lblAlgn val="ctr"/>
        <c:lblOffset val="100"/>
        <c:noMultiLvlLbl val="0"/>
      </c:catAx>
      <c:valAx>
        <c:axId val="732735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3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Rebate'!$B$13,'Home Lighting Rebate'!$C$13,'Home Lighting Rebate'!$F$13,'Home Lighting Rebate'!$E$13)</c:f>
              <c:numCache>
                <c:formatCode>#,##0</c:formatCode>
                <c:ptCount val="4"/>
                <c:pt idx="0">
                  <c:v>589</c:v>
                </c:pt>
                <c:pt idx="1">
                  <c:v>1137</c:v>
                </c:pt>
                <c:pt idx="2">
                  <c:v>850</c:v>
                </c:pt>
                <c:pt idx="3">
                  <c:v>2669</c:v>
                </c:pt>
              </c:numCache>
            </c:numRef>
          </c:val>
          <c:extLst>
            <c:ext xmlns:c16="http://schemas.microsoft.com/office/drawing/2014/chart" uri="{C3380CC4-5D6E-409C-BE32-E72D297353CC}">
              <c16:uniqueId val="{00000000-16E9-4C2F-ABD3-25AED00096D1}"/>
            </c:ext>
          </c:extLst>
        </c:ser>
        <c:dLbls>
          <c:dLblPos val="outEnd"/>
          <c:showLegendKey val="0"/>
          <c:showVal val="1"/>
          <c:showCatName val="0"/>
          <c:showSerName val="0"/>
          <c:showPercent val="0"/>
          <c:showBubbleSize val="0"/>
        </c:dLbls>
        <c:gapWidth val="219"/>
        <c:overlap val="-27"/>
        <c:axId val="732730408"/>
        <c:axId val="732730800"/>
      </c:barChart>
      <c:catAx>
        <c:axId val="73273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800"/>
        <c:crosses val="autoZero"/>
        <c:auto val="1"/>
        <c:lblAlgn val="ctr"/>
        <c:lblOffset val="100"/>
        <c:noMultiLvlLbl val="0"/>
      </c:catAx>
      <c:valAx>
        <c:axId val="73273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A577-4957-AC6D-E7318C837371}"/>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77-4957-AC6D-E7318C83737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77-4957-AC6D-E7318C83737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Rebate'!$A$71:$A$72</c:f>
              <c:strCache>
                <c:ptCount val="2"/>
                <c:pt idx="0">
                  <c:v>Standard LEDs</c:v>
                </c:pt>
                <c:pt idx="1">
                  <c:v>Specialty LEDs</c:v>
                </c:pt>
              </c:strCache>
            </c:strRef>
          </c:cat>
          <c:val>
            <c:numRef>
              <c:f>'Home Lighting Rebate'!$B$71:$B$72</c:f>
              <c:numCache>
                <c:formatCode>#,##0</c:formatCode>
                <c:ptCount val="2"/>
                <c:pt idx="0">
                  <c:v>782192</c:v>
                </c:pt>
                <c:pt idx="1">
                  <c:v>1286300</c:v>
                </c:pt>
              </c:numCache>
            </c:numRef>
          </c:val>
          <c:extLst>
            <c:ext xmlns:c16="http://schemas.microsoft.com/office/drawing/2014/chart" uri="{C3380CC4-5D6E-409C-BE32-E72D297353CC}">
              <c16:uniqueId val="{00000003-A577-4957-AC6D-E7318C837371}"/>
            </c:ext>
          </c:extLst>
        </c:ser>
        <c:dLbls>
          <c:showLegendKey val="0"/>
          <c:showVal val="0"/>
          <c:showCatName val="0"/>
          <c:showSerName val="0"/>
          <c:showPercent val="0"/>
          <c:showBubbleSize val="0"/>
        </c:dLbls>
        <c:gapWidth val="219"/>
        <c:overlap val="-27"/>
        <c:axId val="732735112"/>
        <c:axId val="732735896"/>
      </c:barChart>
      <c:catAx>
        <c:axId val="73273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896"/>
        <c:crosses val="autoZero"/>
        <c:auto val="1"/>
        <c:lblAlgn val="ctr"/>
        <c:lblOffset val="100"/>
        <c:noMultiLvlLbl val="0"/>
      </c:catAx>
      <c:valAx>
        <c:axId val="732735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2600594104959E-3"/>
              <c:y val="0.2870787818189393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cat>
            <c:strLit>
              <c:ptCount val="4"/>
              <c:pt idx="0">
                <c:v>Reported Savings</c:v>
              </c:pt>
              <c:pt idx="1">
                <c:v>Verified Savings</c:v>
              </c:pt>
              <c:pt idx="2">
                <c:v>Verified Savings</c:v>
              </c:pt>
              <c:pt idx="3">
                <c:v>MEEIA 3-Year Target</c:v>
              </c:pt>
            </c:strLit>
          </c:cat>
          <c:val>
            <c:numLit>
              <c:formatCode>General</c:formatCode>
              <c:ptCount val="4"/>
              <c:pt idx="0">
                <c:v>7873074</c:v>
              </c:pt>
              <c:pt idx="1">
                <c:v>6388486</c:v>
              </c:pt>
              <c:pt idx="2">
                <c:v>4817339</c:v>
              </c:pt>
              <c:pt idx="3">
                <c:v>25288145</c:v>
              </c:pt>
            </c:numLit>
          </c:val>
          <c:extLst>
            <c:ext xmlns:c16="http://schemas.microsoft.com/office/drawing/2014/chart" uri="{C3380CC4-5D6E-409C-BE32-E72D297353CC}">
              <c16:uniqueId val="{00000000-B8D9-4620-AFC4-1518F2AB9F01}"/>
            </c:ext>
          </c:extLst>
        </c:ser>
        <c:dLbls>
          <c:showLegendKey val="0"/>
          <c:showVal val="0"/>
          <c:showCatName val="0"/>
          <c:showSerName val="0"/>
          <c:showPercent val="0"/>
          <c:showBubbleSize val="0"/>
        </c:dLbls>
        <c:gapWidth val="219"/>
        <c:overlap val="-27"/>
        <c:axId val="732733544"/>
        <c:axId val="732735504"/>
      </c:barChart>
      <c:catAx>
        <c:axId val="73273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504"/>
        <c:crosses val="autoZero"/>
        <c:auto val="1"/>
        <c:lblAlgn val="ctr"/>
        <c:lblOffset val="100"/>
        <c:noMultiLvlLbl val="0"/>
      </c:catAx>
      <c:valAx>
        <c:axId val="732735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3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561</c:v>
              </c:pt>
              <c:pt idx="1">
                <c:v>699</c:v>
              </c:pt>
              <c:pt idx="2">
                <c:v>532</c:v>
              </c:pt>
              <c:pt idx="3">
                <c:v>2669</c:v>
              </c:pt>
            </c:numLit>
          </c:val>
          <c:extLst>
            <c:ext xmlns:c16="http://schemas.microsoft.com/office/drawing/2014/chart" uri="{C3380CC4-5D6E-409C-BE32-E72D297353CC}">
              <c16:uniqueId val="{00000000-B7DB-4ED3-A964-F02A1267F1F1}"/>
            </c:ext>
          </c:extLst>
        </c:ser>
        <c:dLbls>
          <c:dLblPos val="outEnd"/>
          <c:showLegendKey val="0"/>
          <c:showVal val="1"/>
          <c:showCatName val="0"/>
          <c:showSerName val="0"/>
          <c:showPercent val="0"/>
          <c:showBubbleSize val="0"/>
        </c:dLbls>
        <c:gapWidth val="219"/>
        <c:overlap val="-27"/>
        <c:axId val="732730408"/>
        <c:axId val="732730800"/>
      </c:barChart>
      <c:catAx>
        <c:axId val="73273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800"/>
        <c:crosses val="autoZero"/>
        <c:auto val="1"/>
        <c:lblAlgn val="ctr"/>
        <c:lblOffset val="100"/>
        <c:noMultiLvlLbl val="0"/>
      </c:catAx>
      <c:valAx>
        <c:axId val="73273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C402-4046-9A73-F0999DB052CA}"/>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02-4046-9A73-F0999DB052CA}"/>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02-4046-9A73-F0999DB052C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Standard LEDs</c:v>
              </c:pt>
              <c:pt idx="1">
                <c:v>Specialty LEDs</c:v>
              </c:pt>
            </c:strLit>
          </c:cat>
          <c:val>
            <c:numLit>
              <c:formatCode>General</c:formatCode>
              <c:ptCount val="2"/>
              <c:pt idx="0">
                <c:v>603344</c:v>
              </c:pt>
              <c:pt idx="1">
                <c:v>1003198</c:v>
              </c:pt>
            </c:numLit>
          </c:val>
          <c:extLst>
            <c:ext xmlns:c16="http://schemas.microsoft.com/office/drawing/2014/chart" uri="{C3380CC4-5D6E-409C-BE32-E72D297353CC}">
              <c16:uniqueId val="{00000003-C402-4046-9A73-F0999DB052CA}"/>
            </c:ext>
          </c:extLst>
        </c:ser>
        <c:dLbls>
          <c:showLegendKey val="0"/>
          <c:showVal val="0"/>
          <c:showCatName val="0"/>
          <c:showSerName val="0"/>
          <c:showPercent val="0"/>
          <c:showBubbleSize val="0"/>
        </c:dLbls>
        <c:gapWidth val="219"/>
        <c:overlap val="-27"/>
        <c:axId val="732735112"/>
        <c:axId val="732735896"/>
      </c:barChart>
      <c:catAx>
        <c:axId val="73273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896"/>
        <c:crosses val="autoZero"/>
        <c:auto val="1"/>
        <c:lblAlgn val="ctr"/>
        <c:lblOffset val="100"/>
        <c:noMultiLvlLbl val="0"/>
      </c:catAx>
      <c:valAx>
        <c:axId val="732735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2600594104959E-3"/>
              <c:y val="0.2870787818189393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dLbls>
            <c:dLbl>
              <c:idx val="1"/>
              <c:tx>
                <c:rich>
                  <a:bodyPr/>
                  <a:lstStyle/>
                  <a:p>
                    <a:fld id="{FB3C3004-AE26-4E37-8879-426A87093716}"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{FB3C3004-AE26-4E37-8879-426A87093716}</c15:txfldGUID>
                      <c15:f>'Home Lighting Rebate'!$C$12</c15:f>
                      <c15:dlblFieldTableCache>
                        <c:ptCount val="1"/>
                        <c:pt idx="0">
                          <c:v>8,079,990</c:v>
                        </c:pt>
                      </c15:dlblFieldTableCache>
                    </c15:dlblFTEntry>
                  </c15:dlblFieldTable>
                  <c15:showDataLabelsRange val="0"/>
                </c:ext>
                <c:ext xmlns:c16="http://schemas.microsoft.com/office/drawing/2014/chart" uri="{C3380CC4-5D6E-409C-BE32-E72D297353CC}">
                  <c16:uniqueId val="{00000000-5B64-40DF-80C8-1E3D574CE690}"/>
                </c:ext>
              </c:extLst>
            </c:dLbl>
            <c:dLbl>
              <c:idx val="2"/>
              <c:tx>
                <c:rich>
                  <a:bodyPr/>
                  <a:lstStyle/>
                  <a:p>
                    <a:fld id="{28578984-89A7-4ECF-8266-3DA5CBCB6E0F}" type="CELLREF">
                      <a:rPr lang="en-US"/>
                      <a:pPr/>
                      <a:t>[CELLREF]</a:t>
                    </a:fld>
                    <a:endParaRPr lang="en-US"/>
                  </a:p>
                </c:rich>
              </c:tx>
              <c:showLegendKey val="0"/>
              <c:showVal val="1"/>
              <c:showCatName val="0"/>
              <c:showSerName val="0"/>
              <c:showPercent val="0"/>
              <c:showBubbleSize val="0"/>
              <c:extLst>
                <c:ext xmlns:c15="http://schemas.microsoft.com/office/drawing/2012/chart" uri="{CE6537A1-D6FC-4f65-9D91-7224C49458BB}">
                  <c15:dlblFieldTable>
                    <c15:dlblFTEntry>
                      <c15:txfldGUID>{28578984-89A7-4ECF-8266-3DA5CBCB6E0F}</c15:txfldGUID>
                      <c15:f>'Home Lighting Rebate'!$F$12</c15:f>
                      <c15:dlblFieldTableCache>
                        <c:ptCount val="1"/>
                        <c:pt idx="0">
                          <c:v>6,079,412</c:v>
                        </c:pt>
                      </c15:dlblFieldTableCache>
                    </c15:dlblFTEntry>
                  </c15:dlblFieldTable>
                  <c15:showDataLabelsRange val="0"/>
                </c:ext>
                <c:ext xmlns:c16="http://schemas.microsoft.com/office/drawing/2014/chart" uri="{C3380CC4-5D6E-409C-BE32-E72D297353CC}">
                  <c16:uniqueId val="{00000001-5B64-40DF-80C8-1E3D574CE69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5924233</c:v>
              </c:pt>
              <c:pt idx="1">
                <c:v>7389592</c:v>
              </c:pt>
              <c:pt idx="2">
                <c:v>5478069</c:v>
              </c:pt>
              <c:pt idx="3">
                <c:v>25288145</c:v>
              </c:pt>
            </c:numLit>
          </c:val>
          <c:extLst>
            <c:ext xmlns:c16="http://schemas.microsoft.com/office/drawing/2014/chart" uri="{C3380CC4-5D6E-409C-BE32-E72D297353CC}">
              <c16:uniqueId val="{00000000-8652-48C0-8369-47485B1C7FE3}"/>
            </c:ext>
          </c:extLst>
        </c:ser>
        <c:dLbls>
          <c:showLegendKey val="0"/>
          <c:showVal val="0"/>
          <c:showCatName val="0"/>
          <c:showSerName val="0"/>
          <c:showPercent val="0"/>
          <c:showBubbleSize val="0"/>
        </c:dLbls>
        <c:gapWidth val="219"/>
        <c:overlap val="-27"/>
        <c:axId val="732733544"/>
        <c:axId val="732735504"/>
      </c:barChart>
      <c:catAx>
        <c:axId val="73273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504"/>
        <c:crosses val="autoZero"/>
        <c:auto val="1"/>
        <c:lblAlgn val="ctr"/>
        <c:lblOffset val="100"/>
        <c:noMultiLvlLbl val="0"/>
      </c:catAx>
      <c:valAx>
        <c:axId val="732735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3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dLbl>
              <c:idx val="1"/>
              <c:tx>
                <c:rich>
                  <a:bodyPr/>
                  <a:lstStyle/>
                  <a:p>
                    <a:fld id="{594064E7-D7F4-4C15-BF47-1224ED2A347D}"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{594064E7-D7F4-4C15-BF47-1224ED2A347D}</c15:txfldGUID>
                      <c15:f>'Home Lighting Rebate'!$C$13</c15:f>
                      <c15:dlblFieldTableCache>
                        <c:ptCount val="1"/>
                        <c:pt idx="0">
                          <c:v>1,137</c:v>
                        </c:pt>
                      </c15:dlblFieldTableCache>
                    </c15:dlblFTEntry>
                  </c15:dlblFieldTable>
                  <c15:showDataLabelsRange val="0"/>
                </c:ext>
                <c:ext xmlns:c16="http://schemas.microsoft.com/office/drawing/2014/chart" uri="{C3380CC4-5D6E-409C-BE32-E72D297353CC}">
                  <c16:uniqueId val="{00000000-373E-47B4-A9F9-263315426C05}"/>
                </c:ext>
              </c:extLst>
            </c:dLbl>
            <c:dLbl>
              <c:idx val="2"/>
              <c:tx>
                <c:rich>
                  <a:bodyPr/>
                  <a:lstStyle/>
                  <a:p>
                    <a:fld id="{C184E95F-1D6B-417D-8045-446EB75611C7}" type="CELLREF">
                      <a:rPr lang="en-US"/>
                      <a:pPr/>
                      <a:t>[CELLREF]</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{C184E95F-1D6B-417D-8045-446EB75611C7}</c15:txfldGUID>
                      <c15:f>'Home Lighting Rebate'!$F$13</c15:f>
                      <c15:dlblFieldTableCache>
                        <c:ptCount val="1"/>
                        <c:pt idx="0">
                          <c:v>850</c:v>
                        </c:pt>
                      </c15:dlblFieldTableCache>
                    </c15:dlblFTEntry>
                  </c15:dlblFieldTable>
                  <c15:showDataLabelsRange val="0"/>
                </c:ext>
                <c:ext xmlns:c16="http://schemas.microsoft.com/office/drawing/2014/chart" uri="{C3380CC4-5D6E-409C-BE32-E72D297353CC}">
                  <c16:uniqueId val="{00000001-373E-47B4-A9F9-263315426C05}"/>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Reported Savings</c:v>
              </c:pt>
              <c:pt idx="1">
                <c:v>Verified Savings</c:v>
              </c:pt>
              <c:pt idx="2">
                <c:v>Verified Savings</c:v>
              </c:pt>
              <c:pt idx="3">
                <c:v>MEEIA 3-Year Target</c:v>
              </c:pt>
            </c:strLit>
          </c:cat>
          <c:val>
            <c:numLit>
              <c:formatCode>General</c:formatCode>
              <c:ptCount val="4"/>
              <c:pt idx="0">
                <c:v>589</c:v>
              </c:pt>
              <c:pt idx="1">
                <c:v>801.5</c:v>
              </c:pt>
              <c:pt idx="2">
                <c:v>599</c:v>
              </c:pt>
              <c:pt idx="3">
                <c:v>2669</c:v>
              </c:pt>
            </c:numLit>
          </c:val>
          <c:extLst>
            <c:ext xmlns:c16="http://schemas.microsoft.com/office/drawing/2014/chart" uri="{C3380CC4-5D6E-409C-BE32-E72D297353CC}">
              <c16:uniqueId val="{00000000-7D50-4D10-A834-87E428A560B2}"/>
            </c:ext>
          </c:extLst>
        </c:ser>
        <c:dLbls>
          <c:dLblPos val="outEnd"/>
          <c:showLegendKey val="0"/>
          <c:showVal val="1"/>
          <c:showCatName val="0"/>
          <c:showSerName val="0"/>
          <c:showPercent val="0"/>
          <c:showBubbleSize val="0"/>
        </c:dLbls>
        <c:gapWidth val="219"/>
        <c:overlap val="-27"/>
        <c:axId val="732730408"/>
        <c:axId val="732730800"/>
      </c:barChart>
      <c:catAx>
        <c:axId val="73273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800"/>
        <c:crosses val="autoZero"/>
        <c:auto val="1"/>
        <c:lblAlgn val="ctr"/>
        <c:lblOffset val="100"/>
        <c:noMultiLvlLbl val="0"/>
      </c:catAx>
      <c:valAx>
        <c:axId val="73273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Standard'!$P$69</c:f>
              <c:strCache>
                <c:ptCount val="1"/>
                <c:pt idx="0">
                  <c:v>Percentage of Verified savings kW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Standard'!$A$70:$A$78</c:f>
              <c:strCache>
                <c:ptCount val="9"/>
                <c:pt idx="0">
                  <c:v>LED Linear Lamp Replacing 4ft T8, T12, or T5 Lamp</c:v>
                </c:pt>
                <c:pt idx="1">
                  <c:v>LED Low/High Bay Fixture replacing 301W‐450W fixture</c:v>
                </c:pt>
                <c:pt idx="2">
                  <c:v>LED 2X4 Troffer or Linear Ambient replacing T8, T12 or T5/T5HO fixture</c:v>
                </c:pt>
                <c:pt idx="3">
                  <c:v>LED 2X4 Retrofit Kit replacing T8, T12 or T5/T5HO fixture</c:v>
                </c:pt>
                <c:pt idx="4">
                  <c:v>LED Low Bay Fixture replacing 150W‐300W fixture</c:v>
                </c:pt>
                <c:pt idx="5">
                  <c:v>Occupancy or Vacancy Sensor Replacing No Controls</c:v>
                </c:pt>
                <c:pt idx="6">
                  <c:v>Remove 4ft Lamp from T8 or T12 system</c:v>
                </c:pt>
                <c:pt idx="7">
                  <c:v>Parking Garage LED replacing 101W‐175W Fixture or Mogul Screw‐Base Lamp</c:v>
                </c:pt>
                <c:pt idx="8">
                  <c:v>Other Measures</c:v>
                </c:pt>
              </c:strCache>
            </c:strRef>
          </c:cat>
          <c:val>
            <c:numRef>
              <c:f>'Business EER - Standard'!$P$70:$P$78</c:f>
              <c:numCache>
                <c:formatCode>0%</c:formatCode>
                <c:ptCount val="9"/>
                <c:pt idx="0">
                  <c:v>0.26308063223030081</c:v>
                </c:pt>
                <c:pt idx="1">
                  <c:v>0.1187318223311281</c:v>
                </c:pt>
                <c:pt idx="2">
                  <c:v>0.10138653828323041</c:v>
                </c:pt>
                <c:pt idx="3">
                  <c:v>9.7348695936086624E-2</c:v>
                </c:pt>
                <c:pt idx="4">
                  <c:v>6.828136237456453E-2</c:v>
                </c:pt>
                <c:pt idx="5">
                  <c:v>0.10500217246718425</c:v>
                </c:pt>
                <c:pt idx="6">
                  <c:v>3.4860207890354142E-2</c:v>
                </c:pt>
                <c:pt idx="7">
                  <c:v>1.6497827133418373E-2</c:v>
                </c:pt>
                <c:pt idx="8">
                  <c:v>0.19481074135373261</c:v>
                </c:pt>
              </c:numCache>
            </c:numRef>
          </c:val>
          <c:extLst>
            <c:ext xmlns:c16="http://schemas.microsoft.com/office/drawing/2014/chart" uri="{C3380CC4-5D6E-409C-BE32-E72D297353CC}">
              <c16:uniqueId val="{00000000-F492-44A7-8C1B-518643869417}"/>
            </c:ext>
          </c:extLst>
        </c:ser>
        <c:dLbls>
          <c:showLegendKey val="0"/>
          <c:showVal val="0"/>
          <c:showCatName val="0"/>
          <c:showSerName val="0"/>
          <c:showPercent val="0"/>
          <c:showBubbleSize val="0"/>
        </c:dLbls>
        <c:gapWidth val="219"/>
        <c:overlap val="-27"/>
        <c:axId val="1117304320"/>
        <c:axId val="692433072"/>
      </c:barChart>
      <c:catAx>
        <c:axId val="111730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92433072"/>
        <c:crosses val="autoZero"/>
        <c:auto val="1"/>
        <c:lblAlgn val="ctr"/>
        <c:lblOffset val="100"/>
        <c:noMultiLvlLbl val="0"/>
      </c:catAx>
      <c:valAx>
        <c:axId val="69243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4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682-4B0B-816A-8822680AE068}"/>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82-4B0B-816A-8822680AE0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82-4B0B-816A-8822680AE06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Standard LEDs</c:v>
              </c:pt>
              <c:pt idx="1">
                <c:v>Specialty LEDs</c:v>
              </c:pt>
            </c:strLit>
          </c:cat>
          <c:val>
            <c:numLit>
              <c:formatCode>General</c:formatCode>
              <c:ptCount val="2"/>
              <c:pt idx="0">
                <c:v>603344</c:v>
              </c:pt>
              <c:pt idx="1">
                <c:v>1314549</c:v>
              </c:pt>
            </c:numLit>
          </c:val>
          <c:extLst>
            <c:ext xmlns:c16="http://schemas.microsoft.com/office/drawing/2014/chart" uri="{C3380CC4-5D6E-409C-BE32-E72D297353CC}">
              <c16:uniqueId val="{00000003-0682-4B0B-816A-8822680AE068}"/>
            </c:ext>
          </c:extLst>
        </c:ser>
        <c:dLbls>
          <c:showLegendKey val="0"/>
          <c:showVal val="0"/>
          <c:showCatName val="0"/>
          <c:showSerName val="0"/>
          <c:showPercent val="0"/>
          <c:showBubbleSize val="0"/>
        </c:dLbls>
        <c:gapWidth val="219"/>
        <c:overlap val="-27"/>
        <c:axId val="732735112"/>
        <c:axId val="732735896"/>
      </c:barChart>
      <c:catAx>
        <c:axId val="73273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896"/>
        <c:crosses val="autoZero"/>
        <c:auto val="1"/>
        <c:lblAlgn val="ctr"/>
        <c:lblOffset val="100"/>
        <c:noMultiLvlLbl val="0"/>
      </c:catAx>
      <c:valAx>
        <c:axId val="732735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2600594104959E-3"/>
              <c:y val="0.2870787818189393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Thermostat'!$B$12,'Res Programmable Thermostat'!$C$12,'Res Programmable Thermostat'!$F$12,'Res Programmable Thermostat'!$E$12)</c:f>
              <c:numCache>
                <c:formatCode>#,##0</c:formatCode>
                <c:ptCount val="4"/>
                <c:pt idx="0">
                  <c:v>1152228</c:v>
                </c:pt>
                <c:pt idx="1">
                  <c:v>540767</c:v>
                </c:pt>
                <c:pt idx="2">
                  <c:v>540767</c:v>
                </c:pt>
                <c:pt idx="3">
                  <c:v>6144138.0000000019</c:v>
                </c:pt>
              </c:numCache>
            </c:numRef>
          </c:val>
          <c:extLst>
            <c:ext xmlns:c16="http://schemas.microsoft.com/office/drawing/2014/chart" uri="{C3380CC4-5D6E-409C-BE32-E72D297353CC}">
              <c16:uniqueId val="{00000000-811C-434B-AE57-B11272273C2F}"/>
            </c:ext>
          </c:extLst>
        </c:ser>
        <c:dLbls>
          <c:dLblPos val="outEnd"/>
          <c:showLegendKey val="0"/>
          <c:showVal val="1"/>
          <c:showCatName val="0"/>
          <c:showSerName val="0"/>
          <c:showPercent val="0"/>
          <c:showBubbleSize val="0"/>
        </c:dLbls>
        <c:gapWidth val="219"/>
        <c:overlap val="-27"/>
        <c:axId val="732711984"/>
        <c:axId val="732715120"/>
      </c:barChart>
      <c:catAx>
        <c:axId val="73271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120"/>
        <c:crosses val="autoZero"/>
        <c:auto val="1"/>
        <c:lblAlgn val="ctr"/>
        <c:lblOffset val="100"/>
        <c:noMultiLvlLbl val="0"/>
      </c:catAx>
      <c:valAx>
        <c:axId val="73271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CBB2-47B0-B178-C6F502DD4806}"/>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CBB2-47B0-B178-C6F502DD4806}"/>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CBB2-47B0-B178-C6F502DD4806}"/>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7CE0-43C9-B0FE-A9F2A9E0A38D}"/>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7CE0-43C9-B0FE-A9F2A9E0A38D}"/>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7CE0-43C9-B0FE-A9F2A9E0A38D}"/>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'Res Programmable Thermostat'!$B$83</c:f>
              <c:strCache>
                <c:ptCount val="1"/>
                <c:pt idx="0">
                  <c:v>Very satisfied (5)</c:v>
                </c:pt>
              </c:strCache>
            </c:strRef>
          </c:tx>
          <c:spPr>
            <a:solidFill>
              <a:schemeClr val="accent1"/>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Thermostat'!$B$84:$B$94</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C2F3-4849-B105-6609F582D43B}"/>
            </c:ext>
          </c:extLst>
        </c:ser>
        <c:ser>
          <c:idx val="1"/>
          <c:order val="1"/>
          <c:tx>
            <c:strRef>
              <c:f>'Res Programmable Thermostat'!$C$83</c:f>
              <c:strCache>
                <c:ptCount val="1"/>
                <c:pt idx="0">
                  <c:v>4</c:v>
                </c:pt>
              </c:strCache>
            </c:strRef>
          </c:tx>
          <c:spPr>
            <a:solidFill>
              <a:schemeClr val="accent2"/>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Thermostat'!$C$84:$C$94</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C2F3-4849-B105-6609F582D43B}"/>
            </c:ext>
          </c:extLst>
        </c:ser>
        <c:ser>
          <c:idx val="2"/>
          <c:order val="2"/>
          <c:tx>
            <c:strRef>
              <c:f>'Res Programmable Thermostat'!$D$83</c:f>
              <c:strCache>
                <c:ptCount val="1"/>
                <c:pt idx="0">
                  <c:v>3</c:v>
                </c:pt>
              </c:strCache>
            </c:strRef>
          </c:tx>
          <c:spPr>
            <a:solidFill>
              <a:schemeClr val="accent3"/>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Thermostat'!$D$84:$D$94</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C2F3-4849-B105-6609F582D43B}"/>
            </c:ext>
          </c:extLst>
        </c:ser>
        <c:ser>
          <c:idx val="3"/>
          <c:order val="3"/>
          <c:tx>
            <c:strRef>
              <c:f>'Res Programmable Thermostat'!$E$83</c:f>
              <c:strCache>
                <c:ptCount val="1"/>
                <c:pt idx="0">
                  <c:v>2</c:v>
                </c:pt>
              </c:strCache>
            </c:strRef>
          </c:tx>
          <c:spPr>
            <a:solidFill>
              <a:schemeClr val="accent4"/>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Thermostat'!$E$84:$E$94</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C2F3-4849-B105-6609F582D43B}"/>
            </c:ext>
          </c:extLst>
        </c:ser>
        <c:ser>
          <c:idx val="4"/>
          <c:order val="4"/>
          <c:tx>
            <c:strRef>
              <c:f>'Res Programmable Thermostat'!$F$83</c:f>
              <c:strCache>
                <c:ptCount val="1"/>
                <c:pt idx="0">
                  <c:v>Very dissatisfied (1)</c:v>
                </c:pt>
              </c:strCache>
            </c:strRef>
          </c:tx>
          <c:spPr>
            <a:solidFill>
              <a:schemeClr val="accent5"/>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Thermostat'!$F$84:$F$94</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C2F3-4849-B105-6609F582D43B}"/>
            </c:ext>
          </c:extLst>
        </c:ser>
        <c:ser>
          <c:idx val="5"/>
          <c:order val="5"/>
          <c:tx>
            <c:strRef>
              <c:f>'Res Programmable Thermostat'!$G$83</c:f>
              <c:strCache>
                <c:ptCount val="1"/>
                <c:pt idx="0">
                  <c:v>Don't know</c:v>
                </c:pt>
              </c:strCache>
            </c:strRef>
          </c:tx>
          <c:spPr>
            <a:solidFill>
              <a:schemeClr val="accent6"/>
            </a:solidFill>
            <a:ln>
              <a:noFill/>
            </a:ln>
            <a:effectLst/>
          </c:spPr>
          <c:invertIfNegative val="0"/>
          <c:cat>
            <c:strRef>
              <c:f>'Res Programmable Thermostat'!$A$84:$A$94</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Thermostat'!$G$84:$G$94</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C2F3-4849-B105-6609F582D43B}"/>
            </c:ext>
          </c:extLst>
        </c:ser>
        <c:dLbls>
          <c:showLegendKey val="0"/>
          <c:showVal val="0"/>
          <c:showCatName val="0"/>
          <c:showSerName val="0"/>
          <c:showPercent val="0"/>
          <c:showBubbleSize val="0"/>
        </c:dLbls>
        <c:gapWidth val="150"/>
        <c:overlap val="100"/>
        <c:axId val="948103807"/>
        <c:axId val="949700015"/>
      </c:barChart>
      <c:catAx>
        <c:axId val="9481038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700015"/>
        <c:crosses val="autoZero"/>
        <c:auto val="1"/>
        <c:lblAlgn val="ctr"/>
        <c:lblOffset val="100"/>
        <c:noMultiLvlLbl val="0"/>
      </c:catAx>
      <c:valAx>
        <c:axId val="9497000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03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Thermostat'!$B$13,'Res Programmable Thermostat'!$C$13,'Res Programmable Thermostat'!$F$13,'Res Programmable Thermostat'!$E$13)</c:f>
              <c:numCache>
                <c:formatCode>#,##0</c:formatCode>
                <c:ptCount val="4"/>
                <c:pt idx="0">
                  <c:v>3146.22</c:v>
                </c:pt>
                <c:pt idx="1">
                  <c:v>4471.5999999999995</c:v>
                </c:pt>
                <c:pt idx="2">
                  <c:v>4471.5999999999995</c:v>
                </c:pt>
                <c:pt idx="3">
                  <c:v>16756.740000000002</c:v>
                </c:pt>
              </c:numCache>
            </c:numRef>
          </c:val>
          <c:extLst>
            <c:ext xmlns:c16="http://schemas.microsoft.com/office/drawing/2014/chart" uri="{C3380CC4-5D6E-409C-BE32-E72D297353CC}">
              <c16:uniqueId val="{00000000-A378-4FB3-95CC-04EC20092271}"/>
            </c:ext>
          </c:extLst>
        </c:ser>
        <c:dLbls>
          <c:dLblPos val="outEnd"/>
          <c:showLegendKey val="0"/>
          <c:showVal val="1"/>
          <c:showCatName val="0"/>
          <c:showSerName val="0"/>
          <c:showPercent val="0"/>
          <c:showBubbleSize val="0"/>
        </c:dLbls>
        <c:gapWidth val="219"/>
        <c:overlap val="-27"/>
        <c:axId val="732707280"/>
        <c:axId val="732709240"/>
      </c:barChart>
      <c:catAx>
        <c:axId val="73270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9240"/>
        <c:crosses val="autoZero"/>
        <c:auto val="1"/>
        <c:lblAlgn val="ctr"/>
        <c:lblOffset val="100"/>
        <c:noMultiLvlLbl val="0"/>
      </c:catAx>
      <c:valAx>
        <c:axId val="732709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2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922187171398531E-2"/>
          <c:w val="0.75516434608153038"/>
          <c:h val="0.6613666509351946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Thermostat'!$B$12,'Bus Programmable Thermostat'!$C$12,'Bus Programmable Thermostat'!$F$12,'Bus Programmable Thermostat'!$E$12)</c:f>
              <c:numCache>
                <c:formatCode>#,##0</c:formatCode>
                <c:ptCount val="4"/>
                <c:pt idx="0">
                  <c:v>69300</c:v>
                </c:pt>
                <c:pt idx="1">
                  <c:v>30791</c:v>
                </c:pt>
                <c:pt idx="2">
                  <c:v>30791</c:v>
                </c:pt>
                <c:pt idx="3">
                  <c:v>79002.000000000422</c:v>
                </c:pt>
              </c:numCache>
            </c:numRef>
          </c:val>
          <c:extLst>
            <c:ext xmlns:c16="http://schemas.microsoft.com/office/drawing/2014/chart" uri="{C3380CC4-5D6E-409C-BE32-E72D297353CC}">
              <c16:uniqueId val="{00000000-8C64-4ACB-BEFF-5F7BA3DC8761}"/>
            </c:ext>
          </c:extLst>
        </c:ser>
        <c:dLbls>
          <c:showLegendKey val="0"/>
          <c:showVal val="0"/>
          <c:showCatName val="0"/>
          <c:showSerName val="0"/>
          <c:showPercent val="0"/>
          <c:showBubbleSize val="0"/>
        </c:dLbls>
        <c:gapWidth val="219"/>
        <c:overlap val="-27"/>
        <c:axId val="732711592"/>
        <c:axId val="732707672"/>
      </c:barChart>
      <c:catAx>
        <c:axId val="73271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672"/>
        <c:crosses val="autoZero"/>
        <c:auto val="1"/>
        <c:lblAlgn val="ctr"/>
        <c:lblOffset val="100"/>
        <c:noMultiLvlLbl val="0"/>
      </c:catAx>
      <c:valAx>
        <c:axId val="7327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4D97-4057-A543-04713E607F80}"/>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4D97-4057-A543-04713E607F80}"/>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4D97-4057-A543-04713E607F80}"/>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F657-42C0-B41A-354D126D1363}"/>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F657-42C0-B41A-354D126D1363}"/>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F657-42C0-B41A-354D126D1363}"/>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'Bus Programmable Thermostat'!$B$67</c:f>
              <c:strCache>
                <c:ptCount val="1"/>
                <c:pt idx="0">
                  <c:v>Very satisfied (5)</c:v>
                </c:pt>
              </c:strCache>
            </c:strRef>
          </c:tx>
          <c:spPr>
            <a:solidFill>
              <a:schemeClr val="accent1"/>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Thermostat'!$B$68:$B$78</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1880-4AD4-B6DB-A6900F5D96A7}"/>
            </c:ext>
          </c:extLst>
        </c:ser>
        <c:ser>
          <c:idx val="1"/>
          <c:order val="1"/>
          <c:tx>
            <c:strRef>
              <c:f>'Bus Programmable Thermostat'!$C$67</c:f>
              <c:strCache>
                <c:ptCount val="1"/>
                <c:pt idx="0">
                  <c:v>4</c:v>
                </c:pt>
              </c:strCache>
            </c:strRef>
          </c:tx>
          <c:spPr>
            <a:solidFill>
              <a:schemeClr val="accent2"/>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Thermostat'!$C$68:$C$78</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1880-4AD4-B6DB-A6900F5D96A7}"/>
            </c:ext>
          </c:extLst>
        </c:ser>
        <c:ser>
          <c:idx val="2"/>
          <c:order val="2"/>
          <c:tx>
            <c:strRef>
              <c:f>'Bus Programmable Thermostat'!$D$67</c:f>
              <c:strCache>
                <c:ptCount val="1"/>
                <c:pt idx="0">
                  <c:v>3</c:v>
                </c:pt>
              </c:strCache>
            </c:strRef>
          </c:tx>
          <c:spPr>
            <a:solidFill>
              <a:schemeClr val="accent3"/>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Thermostat'!$D$68:$D$78</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1880-4AD4-B6DB-A6900F5D96A7}"/>
            </c:ext>
          </c:extLst>
        </c:ser>
        <c:ser>
          <c:idx val="3"/>
          <c:order val="3"/>
          <c:tx>
            <c:strRef>
              <c:f>'Bus Programmable Thermostat'!$E$67</c:f>
              <c:strCache>
                <c:ptCount val="1"/>
                <c:pt idx="0">
                  <c:v>2</c:v>
                </c:pt>
              </c:strCache>
            </c:strRef>
          </c:tx>
          <c:spPr>
            <a:solidFill>
              <a:schemeClr val="accent4"/>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Thermostat'!$E$68:$E$78</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1880-4AD4-B6DB-A6900F5D96A7}"/>
            </c:ext>
          </c:extLst>
        </c:ser>
        <c:ser>
          <c:idx val="4"/>
          <c:order val="4"/>
          <c:tx>
            <c:strRef>
              <c:f>'Bus Programmable Thermostat'!$F$67</c:f>
              <c:strCache>
                <c:ptCount val="1"/>
                <c:pt idx="0">
                  <c:v>Very dissatisfied (1)</c:v>
                </c:pt>
              </c:strCache>
            </c:strRef>
          </c:tx>
          <c:spPr>
            <a:solidFill>
              <a:schemeClr val="accent5"/>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Thermostat'!$F$68:$F$78</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1880-4AD4-B6DB-A6900F5D96A7}"/>
            </c:ext>
          </c:extLst>
        </c:ser>
        <c:ser>
          <c:idx val="5"/>
          <c:order val="5"/>
          <c:tx>
            <c:strRef>
              <c:f>'Bus Programmable Thermostat'!$G$67</c:f>
              <c:strCache>
                <c:ptCount val="1"/>
                <c:pt idx="0">
                  <c:v>Don't know</c:v>
                </c:pt>
              </c:strCache>
            </c:strRef>
          </c:tx>
          <c:spPr>
            <a:solidFill>
              <a:schemeClr val="accent6"/>
            </a:solidFill>
            <a:ln>
              <a:noFill/>
            </a:ln>
            <a:effectLst/>
          </c:spPr>
          <c:invertIfNegative val="0"/>
          <c:cat>
            <c:strRef>
              <c:f>'Bus Programmable Thermostat'!$A$68:$A$78</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Thermostat'!$G$68:$G$78</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1880-4AD4-B6DB-A6900F5D96A7}"/>
            </c:ext>
          </c:extLst>
        </c:ser>
        <c:dLbls>
          <c:showLegendKey val="0"/>
          <c:showVal val="0"/>
          <c:showCatName val="0"/>
          <c:showSerName val="0"/>
          <c:showPercent val="0"/>
          <c:showBubbleSize val="0"/>
        </c:dLbls>
        <c:gapWidth val="150"/>
        <c:overlap val="100"/>
        <c:axId val="956385199"/>
        <c:axId val="949720319"/>
      </c:barChart>
      <c:catAx>
        <c:axId val="956385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49720319"/>
        <c:crosses val="autoZero"/>
        <c:auto val="1"/>
        <c:lblAlgn val="ctr"/>
        <c:lblOffset val="100"/>
        <c:noMultiLvlLbl val="0"/>
      </c:catAx>
      <c:valAx>
        <c:axId val="9497203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56385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Standard'!$G$84</c:f>
              <c:strCache>
                <c:ptCount val="1"/>
                <c:pt idx="0">
                  <c:v>% of Verified Total kWh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Standard'!$B$85:$B$91</c:f>
              <c:strCache>
                <c:ptCount val="7"/>
                <c:pt idx="0">
                  <c:v>Industrial</c:v>
                </c:pt>
                <c:pt idx="1">
                  <c:v>Office</c:v>
                </c:pt>
                <c:pt idx="2">
                  <c:v>Other</c:v>
                </c:pt>
                <c:pt idx="3">
                  <c:v>Retail</c:v>
                </c:pt>
                <c:pt idx="4">
                  <c:v>School</c:v>
                </c:pt>
                <c:pt idx="5">
                  <c:v>Warehouse</c:v>
                </c:pt>
                <c:pt idx="6">
                  <c:v>Parking Garage*</c:v>
                </c:pt>
              </c:strCache>
            </c:strRef>
          </c:cat>
          <c:val>
            <c:numRef>
              <c:f>'Business EER - Standard'!$G$85:$G$91</c:f>
              <c:numCache>
                <c:formatCode>0%</c:formatCode>
                <c:ptCount val="7"/>
                <c:pt idx="0">
                  <c:v>9.1148593394848876E-2</c:v>
                </c:pt>
                <c:pt idx="1">
                  <c:v>6.4420083244127319E-2</c:v>
                </c:pt>
                <c:pt idx="2">
                  <c:v>0.23882174506634785</c:v>
                </c:pt>
                <c:pt idx="3">
                  <c:v>0.40276901683870564</c:v>
                </c:pt>
                <c:pt idx="4">
                  <c:v>0.11760705163824639</c:v>
                </c:pt>
                <c:pt idx="5">
                  <c:v>5.7091465583318325E-2</c:v>
                </c:pt>
                <c:pt idx="6">
                  <c:v>2.8142044234405569E-2</c:v>
                </c:pt>
              </c:numCache>
            </c:numRef>
          </c:val>
          <c:extLst>
            <c:ext xmlns:c16="http://schemas.microsoft.com/office/drawing/2014/chart" uri="{C3380CC4-5D6E-409C-BE32-E72D297353CC}">
              <c16:uniqueId val="{00000000-6259-45E0-B2FE-36DEF67734B3}"/>
            </c:ext>
          </c:extLst>
        </c:ser>
        <c:dLbls>
          <c:showLegendKey val="0"/>
          <c:showVal val="0"/>
          <c:showCatName val="0"/>
          <c:showSerName val="0"/>
          <c:showPercent val="0"/>
          <c:showBubbleSize val="0"/>
        </c:dLbls>
        <c:gapWidth val="219"/>
        <c:overlap val="-27"/>
        <c:axId val="1116108208"/>
        <c:axId val="996195264"/>
      </c:barChart>
      <c:catAx>
        <c:axId val="1116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195264"/>
        <c:crosses val="autoZero"/>
        <c:auto val="1"/>
        <c:lblAlgn val="ctr"/>
        <c:lblOffset val="100"/>
        <c:noMultiLvlLbl val="0"/>
      </c:catAx>
      <c:valAx>
        <c:axId val="9961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0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6610538841772"/>
          <c:y val="5.1955420466058763E-2"/>
          <c:w val="0.80974297706086573"/>
          <c:h val="0.693981443808885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Thermostat'!$B$13,'Bus Programmable Thermostat'!$C$13,'Bus Programmable Thermostat'!$F$13,'Bus Programmable Thermostat'!$E$13)</c:f>
              <c:numCache>
                <c:formatCode>#,##0</c:formatCode>
                <c:ptCount val="4"/>
                <c:pt idx="0">
                  <c:v>189</c:v>
                </c:pt>
                <c:pt idx="1">
                  <c:v>214.2</c:v>
                </c:pt>
                <c:pt idx="2">
                  <c:v>214.2</c:v>
                </c:pt>
                <c:pt idx="3">
                  <c:v>215.46000000000004</c:v>
                </c:pt>
              </c:numCache>
            </c:numRef>
          </c:val>
          <c:extLst>
            <c:ext xmlns:c16="http://schemas.microsoft.com/office/drawing/2014/chart" uri="{C3380CC4-5D6E-409C-BE32-E72D297353CC}">
              <c16:uniqueId val="{00000000-8ECB-4923-8F44-B55B3DC581BF}"/>
            </c:ext>
          </c:extLst>
        </c:ser>
        <c:dLbls>
          <c:showLegendKey val="0"/>
          <c:showVal val="0"/>
          <c:showCatName val="0"/>
          <c:showSerName val="0"/>
          <c:showPercent val="0"/>
          <c:showBubbleSize val="0"/>
        </c:dLbls>
        <c:gapWidth val="219"/>
        <c:overlap val="-27"/>
        <c:axId val="732716296"/>
        <c:axId val="732717080"/>
      </c:barChart>
      <c:catAx>
        <c:axId val="73271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7080"/>
        <c:crosses val="autoZero"/>
        <c:auto val="1"/>
        <c:lblAlgn val="ctr"/>
        <c:lblOffset val="100"/>
        <c:noMultiLvlLbl val="0"/>
      </c:catAx>
      <c:valAx>
        <c:axId val="73271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4.6528941001302811E-3"/>
              <c:y val="0.32534922496390078"/>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6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3-Year Target</c:v>
                </c:pt>
              </c:strCache>
            </c:strRef>
          </c:cat>
          <c:val>
            <c:numRef>
              <c:f>('Demand Response Incentive'!$B$13,'Demand Response Incentive'!$C$13,'Demand Response Incentive'!$F$13,'Demand Response Incentive'!$E$13)</c:f>
              <c:numCache>
                <c:formatCode>#,##0</c:formatCode>
                <c:ptCount val="4"/>
                <c:pt idx="0">
                  <c:v>51234</c:v>
                </c:pt>
                <c:pt idx="1">
                  <c:v>31605.45</c:v>
                </c:pt>
                <c:pt idx="2">
                  <c:v>31605.45</c:v>
                </c:pt>
                <c:pt idx="3">
                  <c:v>55000</c:v>
                </c:pt>
              </c:numCache>
            </c:numRef>
          </c:val>
          <c:extLst>
            <c:ext xmlns:c16="http://schemas.microsoft.com/office/drawing/2014/chart" uri="{C3380CC4-5D6E-409C-BE32-E72D297353CC}">
              <c16:uniqueId val="{00000000-624D-486F-BE3F-30BB34893594}"/>
            </c:ext>
          </c:extLst>
        </c:ser>
        <c:dLbls>
          <c:dLblPos val="outEnd"/>
          <c:showLegendKey val="0"/>
          <c:showVal val="1"/>
          <c:showCatName val="0"/>
          <c:showSerName val="0"/>
          <c:showPercent val="0"/>
          <c:showBubbleSize val="0"/>
        </c:dLbls>
        <c:gapWidth val="219"/>
        <c:overlap val="-27"/>
        <c:axId val="732705320"/>
        <c:axId val="732712768"/>
      </c:barChart>
      <c:catAx>
        <c:axId val="73270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768"/>
        <c:crosses val="autoZero"/>
        <c:auto val="1"/>
        <c:lblAlgn val="ctr"/>
        <c:lblOffset val="100"/>
        <c:noMultiLvlLbl val="0"/>
      </c:catAx>
      <c:valAx>
        <c:axId val="73271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5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Standard'!$K$84</c:f>
              <c:strCache>
                <c:ptCount val="1"/>
                <c:pt idx="0">
                  <c:v>% of Verified Total kW</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Standard'!$B$85:$B$91</c:f>
              <c:strCache>
                <c:ptCount val="7"/>
                <c:pt idx="0">
                  <c:v>Industrial</c:v>
                </c:pt>
                <c:pt idx="1">
                  <c:v>Office</c:v>
                </c:pt>
                <c:pt idx="2">
                  <c:v>Other</c:v>
                </c:pt>
                <c:pt idx="3">
                  <c:v>Retail</c:v>
                </c:pt>
                <c:pt idx="4">
                  <c:v>School</c:v>
                </c:pt>
                <c:pt idx="5">
                  <c:v>Warehouse</c:v>
                </c:pt>
                <c:pt idx="6">
                  <c:v>Parking Garage*</c:v>
                </c:pt>
              </c:strCache>
            </c:strRef>
          </c:cat>
          <c:val>
            <c:numRef>
              <c:f>'Business EER - Standard'!$K$85:$K$91</c:f>
              <c:numCache>
                <c:formatCode>0%</c:formatCode>
                <c:ptCount val="7"/>
                <c:pt idx="0">
                  <c:v>7.3786578718530588E-2</c:v>
                </c:pt>
                <c:pt idx="1">
                  <c:v>7.4937858491709614E-2</c:v>
                </c:pt>
                <c:pt idx="2">
                  <c:v>0.25884601367632271</c:v>
                </c:pt>
                <c:pt idx="3">
                  <c:v>0.38068938960537829</c:v>
                </c:pt>
                <c:pt idx="4">
                  <c:v>0.12216994692571734</c:v>
                </c:pt>
                <c:pt idx="5">
                  <c:v>7.2592542008494548E-2</c:v>
                </c:pt>
                <c:pt idx="6">
                  <c:v>1.6977670573847005E-2</c:v>
                </c:pt>
              </c:numCache>
            </c:numRef>
          </c:val>
          <c:extLst>
            <c:ext xmlns:c16="http://schemas.microsoft.com/office/drawing/2014/chart" uri="{C3380CC4-5D6E-409C-BE32-E72D297353CC}">
              <c16:uniqueId val="{00000000-167E-4BCD-8DF4-F77F56BA26E7}"/>
            </c:ext>
          </c:extLst>
        </c:ser>
        <c:dLbls>
          <c:showLegendKey val="0"/>
          <c:showVal val="0"/>
          <c:showCatName val="0"/>
          <c:showSerName val="0"/>
          <c:showPercent val="0"/>
          <c:showBubbleSize val="0"/>
        </c:dLbls>
        <c:gapWidth val="219"/>
        <c:overlap val="-27"/>
        <c:axId val="1117302656"/>
        <c:axId val="1113042080"/>
      </c:barChart>
      <c:catAx>
        <c:axId val="111730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42080"/>
        <c:crosses val="autoZero"/>
        <c:auto val="1"/>
        <c:lblAlgn val="ctr"/>
        <c:lblOffset val="100"/>
        <c:noMultiLvlLbl val="0"/>
      </c:catAx>
      <c:valAx>
        <c:axId val="111304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2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922187171398531E-2"/>
          <c:w val="0.69178002142529504"/>
          <c:h val="0.623511761345289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Custom'!$B$12,'Business EER - Custom'!$C$12,'Business EER - Custom'!$F$12,'Business EER - Custom'!$E$12)</c:f>
              <c:numCache>
                <c:formatCode>#,##0</c:formatCode>
                <c:ptCount val="4"/>
                <c:pt idx="0">
                  <c:v>16658609.302900001</c:v>
                </c:pt>
                <c:pt idx="1">
                  <c:v>16584681.17124003</c:v>
                </c:pt>
                <c:pt idx="2">
                  <c:v>12272664.066717623</c:v>
                </c:pt>
                <c:pt idx="3">
                  <c:v>30079932.355800048</c:v>
                </c:pt>
              </c:numCache>
            </c:numRef>
          </c:val>
          <c:extLst>
            <c:ext xmlns:c16="http://schemas.microsoft.com/office/drawing/2014/chart" uri="{C3380CC4-5D6E-409C-BE32-E72D297353CC}">
              <c16:uniqueId val="{00000000-B162-4EEC-B021-3CF68858DB07}"/>
            </c:ext>
          </c:extLst>
        </c:ser>
        <c:dLbls>
          <c:dLblPos val="outEnd"/>
          <c:showLegendKey val="0"/>
          <c:showVal val="1"/>
          <c:showCatName val="0"/>
          <c:showSerName val="0"/>
          <c:showPercent val="0"/>
          <c:showBubbleSize val="0"/>
        </c:dLbls>
        <c:gapWidth val="219"/>
        <c:overlap val="-27"/>
        <c:axId val="619006872"/>
        <c:axId val="619007264"/>
      </c:barChart>
      <c:catAx>
        <c:axId val="61900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7264"/>
        <c:crosses val="autoZero"/>
        <c:auto val="1"/>
        <c:lblAlgn val="ctr"/>
        <c:lblOffset val="100"/>
        <c:noMultiLvlLbl val="0"/>
      </c:catAx>
      <c:valAx>
        <c:axId val="61900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(MWh)</a:t>
                </a:r>
              </a:p>
            </c:rich>
          </c:tx>
          <c:layout>
            <c:manualLayout>
              <c:xMode val="edge"/>
              <c:yMode val="edge"/>
              <c:x val="2.7777777777777779E-3"/>
              <c:y val="0.1783428113152522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183263315809247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Custom'!$B$13,'Business EER - Custom'!$C$13,'Business EER - Custom'!$F$13,'Business EER - Custom'!$E$13)</c:f>
              <c:numCache>
                <c:formatCode>#,##0.00</c:formatCode>
                <c:ptCount val="4"/>
                <c:pt idx="0">
                  <c:v>3105.6763999999998</c:v>
                </c:pt>
                <c:pt idx="1">
                  <c:v>3376.8511057571382</c:v>
                </c:pt>
                <c:pt idx="2">
                  <c:v>2498.869818260282</c:v>
                </c:pt>
                <c:pt idx="3">
                  <c:v>7758.0861000000004</c:v>
                </c:pt>
              </c:numCache>
            </c:numRef>
          </c:val>
          <c:extLst>
            <c:ext xmlns:c16="http://schemas.microsoft.com/office/drawing/2014/chart" uri="{C3380CC4-5D6E-409C-BE32-E72D297353CC}">
              <c16:uniqueId val="{00000000-9661-4B74-AEE8-AADAD05F9129}"/>
            </c:ext>
          </c:extLst>
        </c:ser>
        <c:dLbls>
          <c:dLblPos val="outEnd"/>
          <c:showLegendKey val="0"/>
          <c:showVal val="1"/>
          <c:showCatName val="0"/>
          <c:showSerName val="0"/>
          <c:showPercent val="0"/>
          <c:showBubbleSize val="0"/>
        </c:dLbls>
        <c:gapWidth val="219"/>
        <c:overlap val="-27"/>
        <c:axId val="620676240"/>
        <c:axId val="620675848"/>
      </c:barChart>
      <c:catAx>
        <c:axId val="62067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5848"/>
        <c:crosses val="autoZero"/>
        <c:auto val="1"/>
        <c:lblAlgn val="ctr"/>
        <c:lblOffset val="100"/>
        <c:noMultiLvlLbl val="0"/>
      </c:catAx>
      <c:valAx>
        <c:axId val="620675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a:t>
                </a:r>
              </a:p>
            </c:rich>
          </c:tx>
          <c:layout>
            <c:manualLayout>
              <c:xMode val="edge"/>
              <c:yMode val="edge"/>
              <c:x val="1.1632235250325702E-2"/>
              <c:y val="0.3080058404861554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6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Custom'!$E$35</c:f>
              <c:strCache>
                <c:ptCount val="1"/>
                <c:pt idx="0">
                  <c:v>% of Total Verified Energy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Custom'!$A$36:$A$44</c:f>
              <c:strCache>
                <c:ptCount val="9"/>
                <c:pt idx="0">
                  <c:v>Building Optimization</c:v>
                </c:pt>
                <c:pt idx="1">
                  <c:v>Energy Management System</c:v>
                </c:pt>
                <c:pt idx="2">
                  <c:v>HVAC</c:v>
                </c:pt>
                <c:pt idx="3">
                  <c:v>Lighting</c:v>
                </c:pt>
                <c:pt idx="4">
                  <c:v>Misc Custom</c:v>
                </c:pt>
                <c:pt idx="5">
                  <c:v>Motors, Drives &amp; Compressors</c:v>
                </c:pt>
                <c:pt idx="6">
                  <c:v>New Construction</c:v>
                </c:pt>
                <c:pt idx="7">
                  <c:v>Refrigeration Upgrade</c:v>
                </c:pt>
                <c:pt idx="8">
                  <c:v>Total</c:v>
                </c:pt>
              </c:strCache>
            </c:strRef>
          </c:cat>
          <c:val>
            <c:numRef>
              <c:f>'Business EER - Custom'!$E$36:$E$44</c:f>
              <c:numCache>
                <c:formatCode>0%</c:formatCode>
                <c:ptCount val="9"/>
                <c:pt idx="0">
                  <c:v>7.439991583116369E-2</c:v>
                </c:pt>
                <c:pt idx="1">
                  <c:v>6.2925420780323886E-3</c:v>
                </c:pt>
                <c:pt idx="2">
                  <c:v>8.6446839878122628E-2</c:v>
                </c:pt>
                <c:pt idx="3">
                  <c:v>0.52660514106497724</c:v>
                </c:pt>
                <c:pt idx="4">
                  <c:v>2.853503743060044E-2</c:v>
                </c:pt>
                <c:pt idx="5">
                  <c:v>0.13201522288040912</c:v>
                </c:pt>
                <c:pt idx="6">
                  <c:v>0.1432802400608848</c:v>
                </c:pt>
                <c:pt idx="7">
                  <c:v>2.4250607758096194E-3</c:v>
                </c:pt>
                <c:pt idx="8">
                  <c:v>1</c:v>
                </c:pt>
              </c:numCache>
            </c:numRef>
          </c:val>
          <c:extLst>
            <c:ext xmlns:c16="http://schemas.microsoft.com/office/drawing/2014/chart" uri="{C3380CC4-5D6E-409C-BE32-E72D297353CC}">
              <c16:uniqueId val="{00000000-9B4C-4F1E-B1C7-246A6C1BB08A}"/>
            </c:ext>
          </c:extLst>
        </c:ser>
        <c:dLbls>
          <c:showLegendKey val="0"/>
          <c:showVal val="0"/>
          <c:showCatName val="0"/>
          <c:showSerName val="0"/>
          <c:showPercent val="0"/>
          <c:showBubbleSize val="0"/>
        </c:dLbls>
        <c:gapWidth val="219"/>
        <c:overlap val="-27"/>
        <c:axId val="1117319712"/>
        <c:axId val="720967408"/>
      </c:barChart>
      <c:catAx>
        <c:axId val="111731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0967408"/>
        <c:crosses val="autoZero"/>
        <c:auto val="1"/>
        <c:lblAlgn val="ctr"/>
        <c:lblOffset val="100"/>
        <c:noMultiLvlLbl val="0"/>
      </c:catAx>
      <c:valAx>
        <c:axId val="72096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19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val">
        <cx:f>_xlchart.v1.19</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val">
        <cx:f>_xlchart.v1.21</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val">
        <cx:f>_xlchart.v1.27</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_xlchart.v1.28</cx:f>
      </cx:strDim>
      <cx:numDim type="val">
        <cx:f>_xlchart.v1.29</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_xlchart.v1.30</cx:f>
      </cx:strDim>
      <cx:numDim type="val">
        <cx:f>_xlchart.v1.31</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5.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val">
        <cx:f>_xlchart.v1.25</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16.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val">
        <cx:f>_xlchart.v1.23</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7.xml><?xml version="1.0" encoding="utf-8"?>
<cx:chartSpace xmlns:a="http://schemas.openxmlformats.org/drawingml/2006/main" xmlns:r="http://schemas.openxmlformats.org/officeDocument/2006/relationships" xmlns:cx="http://schemas.microsoft.com/office/drawing/2014/chartex">
  <cx:chartData>
    <cx:data id="0">
      <cx:strDim type="cat">
        <cx:f>_xlchart.v1.36</cx:f>
      </cx:strDim>
      <cx:numDim type="val">
        <cx:f>_xlchart.v1.37</cx:f>
      </cx:numDim>
    </cx:data>
  </cx:chartData>
  <cx:chart>
    <cx:plotArea>
      <cx:plotAreaRegion>
        <cx:series layoutId="clusteredColumn" uniqueId="{D3D3285A-8E10-449C-844F-EF396F881D66}">
          <cx:dataLabels pos="outEnd">
            <cx:visibility seriesName="0" categoryName="0" value="1"/>
          </cx:dataLabels>
          <cx:dataId val="0"/>
          <cx:layoutPr>
            <cx:aggregation/>
          </cx:layoutPr>
          <cx:axisId val="1"/>
        </cx:series>
        <cx:series layoutId="paretoLine" ownerIdx="0" uniqueId="{9332980E-44C2-4F63-B068-758ADB68353B}">
          <cx:spPr>
            <a:solidFill>
              <a:schemeClr val="bg1"/>
            </a:solidFill>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8.xml><?xml version="1.0" encoding="utf-8"?>
<cx:chartSpace xmlns:a="http://schemas.openxmlformats.org/drawingml/2006/main" xmlns:r="http://schemas.openxmlformats.org/officeDocument/2006/relationships" xmlns:cx="http://schemas.microsoft.com/office/drawing/2014/chartex">
  <cx:chartData>
    <cx:data id="0">
      <cx:strDim type="cat">
        <cx:f>_xlchart.v1.32</cx:f>
      </cx:strDim>
      <cx:numDim type="val">
        <cx:f>_xlchart.v1.33</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9.xml><?xml version="1.0" encoding="utf-8"?>
<cx:chartSpace xmlns:a="http://schemas.openxmlformats.org/drawingml/2006/main" xmlns:r="http://schemas.openxmlformats.org/officeDocument/2006/relationships" xmlns:cx="http://schemas.microsoft.com/office/drawing/2014/chartex">
  <cx:chartData>
    <cx:data id="0">
      <cx:strDim type="cat">
        <cx:f>_xlchart.v1.38</cx:f>
      </cx:strDim>
      <cx:numDim type="val">
        <cx:f>_xlchart.v1.39</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20.xml><?xml version="1.0" encoding="utf-8"?>
<cx:chartSpace xmlns:a="http://schemas.openxmlformats.org/drawingml/2006/main" xmlns:r="http://schemas.openxmlformats.org/officeDocument/2006/relationships" xmlns:cx="http://schemas.microsoft.com/office/drawing/2014/chartex">
  <cx:chartData>
    <cx:data id="0">
      <cx:strDim type="cat">
        <cx:f>_xlchart.v1.34</cx:f>
      </cx:strDim>
      <cx:numDim type="val">
        <cx:f>_xlchart.v1.35</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val">
        <cx:f>_xlchart.v1.17</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image" Target="../media/image2.png"/><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 Id="rId9"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image" Target="../media/image2.png"/><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8" Type="http://schemas.microsoft.com/office/2014/relationships/chartEx" Target="../charts/chartEx7.xml"/><Relationship Id="rId3" Type="http://schemas.microsoft.com/office/2014/relationships/chartEx" Target="../charts/chartEx2.xml"/><Relationship Id="rId7" Type="http://schemas.microsoft.com/office/2014/relationships/chartEx" Target="../charts/chartEx6.xml"/><Relationship Id="rId2" Type="http://schemas.microsoft.com/office/2014/relationships/chartEx" Target="../charts/chartEx1.xml"/><Relationship Id="rId1" Type="http://schemas.openxmlformats.org/officeDocument/2006/relationships/image" Target="../media/image2.png"/><Relationship Id="rId6" Type="http://schemas.microsoft.com/office/2014/relationships/chartEx" Target="../charts/chartEx5.xml"/><Relationship Id="rId5" Type="http://schemas.microsoft.com/office/2014/relationships/chartEx" Target="../charts/chartEx4.xml"/><Relationship Id="rId4" Type="http://schemas.microsoft.com/office/2014/relationships/chartEx" Target="../charts/chartEx3.xml"/><Relationship Id="rId9" Type="http://schemas.microsoft.com/office/2014/relationships/chartEx" Target="../charts/chartEx8.xml"/></Relationships>
</file>

<file path=xl/drawings/_rels/drawing33.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11.png"/><Relationship Id="rId18" Type="http://schemas.openxmlformats.org/officeDocument/2006/relationships/image" Target="../media/image16.png"/><Relationship Id="rId3" Type="http://schemas.openxmlformats.org/officeDocument/2006/relationships/chart" Target="../charts/chart30.xml"/><Relationship Id="rId7" Type="http://schemas.openxmlformats.org/officeDocument/2006/relationships/image" Target="../media/image6.emf"/><Relationship Id="rId12" Type="http://schemas.openxmlformats.org/officeDocument/2006/relationships/image" Target="../media/image10.png"/><Relationship Id="rId17" Type="http://schemas.openxmlformats.org/officeDocument/2006/relationships/image" Target="../media/image15.png"/><Relationship Id="rId2" Type="http://schemas.openxmlformats.org/officeDocument/2006/relationships/chart" Target="../charts/chart29.xml"/><Relationship Id="rId16" Type="http://schemas.openxmlformats.org/officeDocument/2006/relationships/image" Target="../media/image14.png"/><Relationship Id="rId1" Type="http://schemas.openxmlformats.org/officeDocument/2006/relationships/image" Target="../media/image2.png"/><Relationship Id="rId6" Type="http://schemas.openxmlformats.org/officeDocument/2006/relationships/image" Target="../media/image5.emf"/><Relationship Id="rId11" Type="http://schemas.openxmlformats.org/officeDocument/2006/relationships/chart" Target="../charts/chart31.xml"/><Relationship Id="rId5" Type="http://schemas.openxmlformats.org/officeDocument/2006/relationships/image" Target="../media/image4.emf"/><Relationship Id="rId15" Type="http://schemas.openxmlformats.org/officeDocument/2006/relationships/image" Target="../media/image13.png"/><Relationship Id="rId10" Type="http://schemas.openxmlformats.org/officeDocument/2006/relationships/image" Target="../media/image9.emf"/><Relationship Id="rId19" Type="http://schemas.openxmlformats.org/officeDocument/2006/relationships/image" Target="../media/image17.png"/><Relationship Id="rId4" Type="http://schemas.openxmlformats.org/officeDocument/2006/relationships/image" Target="../media/image3.emf"/><Relationship Id="rId9" Type="http://schemas.openxmlformats.org/officeDocument/2006/relationships/image" Target="../media/image8.emf"/><Relationship Id="rId14" Type="http://schemas.openxmlformats.org/officeDocument/2006/relationships/image" Target="../media/image12.png"/></Relationships>
</file>

<file path=xl/drawings/_rels/drawing36.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emf"/><Relationship Id="rId7" Type="http://schemas.openxmlformats.org/officeDocument/2006/relationships/image" Target="../media/image23.emf"/><Relationship Id="rId2" Type="http://schemas.openxmlformats.org/officeDocument/2006/relationships/image" Target="../media/image18.emf"/><Relationship Id="rId1" Type="http://schemas.openxmlformats.org/officeDocument/2006/relationships/image" Target="../media/image2.png"/><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 Id="rId9" Type="http://schemas.openxmlformats.org/officeDocument/2006/relationships/image" Target="../media/image25.png"/></Relationships>
</file>

<file path=xl/drawings/_rels/drawing37.xml.rels><?xml version="1.0" encoding="UTF-8" standalone="yes"?>
<Relationships xmlns="http://schemas.openxmlformats.org/package/2006/relationships"><Relationship Id="rId8" Type="http://schemas.openxmlformats.org/officeDocument/2006/relationships/chart" Target="../charts/chart38.xml"/><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image" Target="../media/image2.png"/><Relationship Id="rId6" Type="http://schemas.openxmlformats.org/officeDocument/2006/relationships/chart" Target="../charts/chart36.xml"/><Relationship Id="rId5" Type="http://schemas.openxmlformats.org/officeDocument/2006/relationships/chart" Target="../charts/chart3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8" Type="http://schemas.microsoft.com/office/2014/relationships/chartEx" Target="../charts/chartEx15.xml"/><Relationship Id="rId3" Type="http://schemas.microsoft.com/office/2014/relationships/chartEx" Target="../charts/chartEx10.xml"/><Relationship Id="rId7" Type="http://schemas.microsoft.com/office/2014/relationships/chartEx" Target="../charts/chartEx14.xml"/><Relationship Id="rId2" Type="http://schemas.microsoft.com/office/2014/relationships/chartEx" Target="../charts/chartEx9.xml"/><Relationship Id="rId1" Type="http://schemas.openxmlformats.org/officeDocument/2006/relationships/image" Target="../media/image2.png"/><Relationship Id="rId6" Type="http://schemas.microsoft.com/office/2014/relationships/chartEx" Target="../charts/chartEx13.xml"/><Relationship Id="rId5" Type="http://schemas.microsoft.com/office/2014/relationships/chartEx" Target="../charts/chartEx12.xml"/><Relationship Id="rId4" Type="http://schemas.microsoft.com/office/2014/relationships/chartEx" Target="../charts/chartEx11.xml"/><Relationship Id="rId9" Type="http://schemas.microsoft.com/office/2014/relationships/chartEx" Target="../charts/chartEx16.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2.png"/><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5.xml.rels><?xml version="1.0" encoding="UTF-8" standalone="yes"?>
<Relationships xmlns="http://schemas.openxmlformats.org/package/2006/relationships"><Relationship Id="rId3" Type="http://schemas.microsoft.com/office/2014/relationships/chartEx" Target="../charts/chartEx18.xml"/><Relationship Id="rId2" Type="http://schemas.microsoft.com/office/2014/relationships/chartEx" Target="../charts/chartEx17.xml"/><Relationship Id="rId1" Type="http://schemas.openxmlformats.org/officeDocument/2006/relationships/image" Target="../media/image2.png"/><Relationship Id="rId5" Type="http://schemas.microsoft.com/office/2014/relationships/chartEx" Target="../charts/chartEx20.xml"/><Relationship Id="rId4" Type="http://schemas.microsoft.com/office/2014/relationships/chartEx" Target="../charts/chartEx19.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image" Target="../media/image2.png"/><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685557</xdr:colOff>
      <xdr:row>2</xdr:row>
      <xdr:rowOff>38102</xdr:rowOff>
    </xdr:from>
    <xdr:to>
      <xdr:col>7</xdr:col>
      <xdr:colOff>1918</xdr:colOff>
      <xdr:row>6</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32" y="361952"/>
          <a:ext cx="3602611" cy="100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0.33733</cdr:x>
      <cdr:y>0.85895</cdr:y>
    </cdr:from>
    <cdr:to>
      <cdr:x>0.54006</cdr:x>
      <cdr:y>0.95685</cdr:y>
    </cdr:to>
    <cdr:sp macro="" textlink="">
      <cdr:nvSpPr>
        <cdr:cNvPr id="2" name="Rectangle 1">
          <a:extLst xmlns:a="http://schemas.openxmlformats.org/drawingml/2006/main">
            <a:ext uri="{FF2B5EF4-FFF2-40B4-BE49-F238E27FC236}">
              <a16:creationId xmlns:a16="http://schemas.microsoft.com/office/drawing/2014/main" id="{984A691F-38F8-4191-AC31-8C392DE0BF97}"/>
            </a:ext>
          </a:extLst>
        </cdr:cNvPr>
        <cdr:cNvSpPr/>
      </cdr:nvSpPr>
      <cdr:spPr>
        <a:xfrm xmlns:a="http://schemas.openxmlformats.org/drawingml/2006/main">
          <a:off x="1841500" y="2593549"/>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0.71528</cdr:x>
      <cdr:y>0.85895</cdr:y>
    </cdr:from>
    <cdr:to>
      <cdr:x>0.9035</cdr:x>
      <cdr:y>0.95685</cdr:y>
    </cdr:to>
    <cdr:sp macro="" textlink="">
      <cdr:nvSpPr>
        <cdr:cNvPr id="3" name="Rectangle 2">
          <a:extLst xmlns:a="http://schemas.openxmlformats.org/drawingml/2006/main">
            <a:ext uri="{FF2B5EF4-FFF2-40B4-BE49-F238E27FC236}">
              <a16:creationId xmlns:a16="http://schemas.microsoft.com/office/drawing/2014/main" id="{DD7215BE-4D5A-41AA-900D-6D0D6350B590}"/>
            </a:ext>
          </a:extLst>
        </cdr:cNvPr>
        <cdr:cNvSpPr/>
      </cdr:nvSpPr>
      <cdr:spPr>
        <a:xfrm xmlns:a="http://schemas.openxmlformats.org/drawingml/2006/main">
          <a:off x="3904670" y="2593549"/>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1.xml><?xml version="1.0" encoding="utf-8"?>
<c:userShapes xmlns:c="http://schemas.openxmlformats.org/drawingml/2006/chart">
  <cdr:relSizeAnchor xmlns:cdr="http://schemas.openxmlformats.org/drawingml/2006/chartDrawing">
    <cdr:from>
      <cdr:x>0.29371</cdr:x>
      <cdr:y>0.87692</cdr:y>
    </cdr:from>
    <cdr:to>
      <cdr:x>0.49643</cdr:x>
      <cdr:y>0.97399</cdr:y>
    </cdr:to>
    <cdr:sp macro="" textlink="">
      <cdr:nvSpPr>
        <cdr:cNvPr id="2" name="Rectangle 1">
          <a:extLst xmlns:a="http://schemas.openxmlformats.org/drawingml/2006/main">
            <a:ext uri="{FF2B5EF4-FFF2-40B4-BE49-F238E27FC236}">
              <a16:creationId xmlns:a16="http://schemas.microsoft.com/office/drawing/2014/main" id="{43FFE5AB-A30C-4E4A-86CD-11BABDF27949}"/>
            </a:ext>
          </a:extLst>
        </cdr:cNvPr>
        <cdr:cNvSpPr/>
      </cdr:nvSpPr>
      <cdr:spPr>
        <a:xfrm xmlns:a="http://schemas.openxmlformats.org/drawingml/2006/main">
          <a:off x="1603375" y="2670175"/>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0.68038</cdr:x>
      <cdr:y>0.87692</cdr:y>
    </cdr:from>
    <cdr:to>
      <cdr:x>0.8686</cdr:x>
      <cdr:y>0.97399</cdr:y>
    </cdr:to>
    <cdr:sp macro="" textlink="">
      <cdr:nvSpPr>
        <cdr:cNvPr id="3" name="Rectangle 2">
          <a:extLst xmlns:a="http://schemas.openxmlformats.org/drawingml/2006/main">
            <a:ext uri="{FF2B5EF4-FFF2-40B4-BE49-F238E27FC236}">
              <a16:creationId xmlns:a16="http://schemas.microsoft.com/office/drawing/2014/main" id="{71A3C7FE-73C9-4365-BA52-0F02B4DA8D40}"/>
            </a:ext>
          </a:extLst>
        </cdr:cNvPr>
        <cdr:cNvSpPr/>
      </cdr:nvSpPr>
      <cdr:spPr>
        <a:xfrm xmlns:a="http://schemas.openxmlformats.org/drawingml/2006/main">
          <a:off x="3714170" y="2670175"/>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2.xml><?xml version="1.0" encoding="utf-8"?>
<xdr:wsDr xmlns:xdr="http://schemas.openxmlformats.org/drawingml/2006/spreadsheetDrawing" xmlns:a="http://schemas.openxmlformats.org/drawingml/2006/main">
  <xdr:oneCellAnchor>
    <xdr:from>
      <xdr:col>0</xdr:col>
      <xdr:colOff>68580</xdr:colOff>
      <xdr:row>1</xdr:row>
      <xdr:rowOff>53340</xdr:rowOff>
    </xdr:from>
    <xdr:ext cx="1746885" cy="286888"/>
    <xdr:pic>
      <xdr:nvPicPr>
        <xdr:cNvPr id="2" name="Picture 1">
          <a:extLst>
            <a:ext uri="{FF2B5EF4-FFF2-40B4-BE49-F238E27FC236}">
              <a16:creationId xmlns:a16="http://schemas.microsoft.com/office/drawing/2014/main" id="{CC05E26F-97EA-4397-BE25-9CEDE075AB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858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9525</xdr:rowOff>
    </xdr:from>
    <xdr:to>
      <xdr:col>20</xdr:col>
      <xdr:colOff>594359</xdr:colOff>
      <xdr:row>25</xdr:row>
      <xdr:rowOff>104775</xdr:rowOff>
    </xdr:to>
    <xdr:graphicFrame macro="">
      <xdr:nvGraphicFramePr>
        <xdr:cNvPr id="3" name="Chart 2">
          <a:extLst>
            <a:ext uri="{FF2B5EF4-FFF2-40B4-BE49-F238E27FC236}">
              <a16:creationId xmlns:a16="http://schemas.microsoft.com/office/drawing/2014/main" id="{1F077B0B-A08B-423C-9D84-5FADE30DD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19050</xdr:colOff>
      <xdr:row>28</xdr:row>
      <xdr:rowOff>28574</xdr:rowOff>
    </xdr:from>
    <xdr:to>
      <xdr:col>21</xdr:col>
      <xdr:colOff>0</xdr:colOff>
      <xdr:row>47</xdr:row>
      <xdr:rowOff>177164</xdr:rowOff>
    </xdr:to>
    <xdr:graphicFrame macro="">
      <xdr:nvGraphicFramePr>
        <xdr:cNvPr id="4" name="Chart 3">
          <a:extLst>
            <a:ext uri="{FF2B5EF4-FFF2-40B4-BE49-F238E27FC236}">
              <a16:creationId xmlns:a16="http://schemas.microsoft.com/office/drawing/2014/main" id="{A03EEA85-9F30-48F5-8152-B9B7DB686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0.30418</cdr:x>
      <cdr:y>0.89256</cdr:y>
    </cdr:from>
    <cdr:to>
      <cdr:x>0.59712</cdr:x>
      <cdr:y>0.97408</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660525" y="2717800"/>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0.66627</cdr:x>
      <cdr:y>0.89256</cdr:y>
    </cdr:from>
    <cdr:to>
      <cdr:x>0.92476</cdr:x>
      <cdr:y>0.97408</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637121" y="2717800"/>
          <a:ext cx="14111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4.xml><?xml version="1.0" encoding="utf-8"?>
<c:userShapes xmlns:c="http://schemas.openxmlformats.org/drawingml/2006/chart">
  <cdr:relSizeAnchor xmlns:cdr="http://schemas.openxmlformats.org/drawingml/2006/chartDrawing">
    <cdr:from>
      <cdr:x>0.24311</cdr:x>
      <cdr:y>0.89569</cdr:y>
    </cdr:from>
    <cdr:to>
      <cdr:x>0.53605</cdr:x>
      <cdr:y>0.97721</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327150" y="2727325"/>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0.63137</cdr:x>
      <cdr:y>0.89569</cdr:y>
    </cdr:from>
    <cdr:to>
      <cdr:x>0.92476</cdr:x>
      <cdr:y>0.97721</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446621" y="2727325"/>
          <a:ext cx="16016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5.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F93A7BAC-D0F5-42C3-8051-29EBA13FE7E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83820</xdr:colOff>
      <xdr:row>1</xdr:row>
      <xdr:rowOff>60960</xdr:rowOff>
    </xdr:from>
    <xdr:ext cx="1746885" cy="286888"/>
    <xdr:pic>
      <xdr:nvPicPr>
        <xdr:cNvPr id="2" name="Picture 1">
          <a:extLst>
            <a:ext uri="{FF2B5EF4-FFF2-40B4-BE49-F238E27FC236}">
              <a16:creationId xmlns:a16="http://schemas.microsoft.com/office/drawing/2014/main" id="{4FC076CA-DDA3-4650-8A0A-59B7E1F50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38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47625</xdr:colOff>
      <xdr:row>9</xdr:row>
      <xdr:rowOff>22225</xdr:rowOff>
    </xdr:from>
    <xdr:to>
      <xdr:col>23</xdr:col>
      <xdr:colOff>590550</xdr:colOff>
      <xdr:row>24</xdr:row>
      <xdr:rowOff>146050</xdr:rowOff>
    </xdr:to>
    <xdr:graphicFrame macro="">
      <xdr:nvGraphicFramePr>
        <xdr:cNvPr id="3" name="Chart 2">
          <a:extLst>
            <a:ext uri="{FF2B5EF4-FFF2-40B4-BE49-F238E27FC236}">
              <a16:creationId xmlns:a16="http://schemas.microsoft.com/office/drawing/2014/main" id="{1E9EFC0C-A830-47E1-AAB7-6B8D4F2A6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0</xdr:colOff>
      <xdr:row>27</xdr:row>
      <xdr:rowOff>0</xdr:rowOff>
    </xdr:from>
    <xdr:to>
      <xdr:col>24</xdr:col>
      <xdr:colOff>38100</xdr:colOff>
      <xdr:row>43</xdr:row>
      <xdr:rowOff>154305</xdr:rowOff>
    </xdr:to>
    <xdr:graphicFrame macro="">
      <xdr:nvGraphicFramePr>
        <xdr:cNvPr id="5" name="Chart 4">
          <a:extLst>
            <a:ext uri="{FF2B5EF4-FFF2-40B4-BE49-F238E27FC236}">
              <a16:creationId xmlns:a16="http://schemas.microsoft.com/office/drawing/2014/main" id="{E5945797-CCE8-464A-B5BF-771A9C319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0.28848</cdr:x>
      <cdr:y>0.87379</cdr:y>
    </cdr:from>
    <cdr:to>
      <cdr:x>0.58452</cdr:x>
      <cdr:y>0.97534</cdr:y>
    </cdr:to>
    <cdr:sp macro="" textlink="">
      <cdr:nvSpPr>
        <cdr:cNvPr id="2" name="Rectangle 1">
          <a:extLst xmlns:a="http://schemas.openxmlformats.org/drawingml/2006/main">
            <a:ext uri="{FF2B5EF4-FFF2-40B4-BE49-F238E27FC236}">
              <a16:creationId xmlns:a16="http://schemas.microsoft.com/office/drawing/2014/main" id="{535E1431-C07B-4F21-9CE6-AD7229BE4143}"/>
            </a:ext>
          </a:extLst>
        </cdr:cNvPr>
        <cdr:cNvSpPr/>
      </cdr:nvSpPr>
      <cdr:spPr>
        <a:xfrm xmlns:a="http://schemas.openxmlformats.org/drawingml/2006/main">
          <a:off x="1574800" y="2660650"/>
          <a:ext cx="1616073"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0.65257</cdr:x>
      <cdr:y>0.87588</cdr:y>
    </cdr:from>
    <cdr:to>
      <cdr:x>0.92476</cdr:x>
      <cdr:y>0.97743</cdr:y>
    </cdr:to>
    <cdr:sp macro="" textlink="">
      <cdr:nvSpPr>
        <cdr:cNvPr id="3" name="Rectangle 2">
          <a:extLst xmlns:a="http://schemas.openxmlformats.org/drawingml/2006/main">
            <a:ext uri="{FF2B5EF4-FFF2-40B4-BE49-F238E27FC236}">
              <a16:creationId xmlns:a16="http://schemas.microsoft.com/office/drawing/2014/main" id="{F03EC358-3A6A-4EC0-B5F7-C3D838816B3D}"/>
            </a:ext>
          </a:extLst>
        </cdr:cNvPr>
        <cdr:cNvSpPr/>
      </cdr:nvSpPr>
      <cdr:spPr>
        <a:xfrm xmlns:a="http://schemas.openxmlformats.org/drawingml/2006/main">
          <a:off x="3562350" y="2667009"/>
          <a:ext cx="1485900"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8.xml><?xml version="1.0" encoding="utf-8"?>
<c:userShapes xmlns:c="http://schemas.openxmlformats.org/drawingml/2006/chart">
  <cdr:relSizeAnchor xmlns:cdr="http://schemas.openxmlformats.org/drawingml/2006/chartDrawing">
    <cdr:from>
      <cdr:x>0.21869</cdr:x>
      <cdr:y>0.8623</cdr:y>
    </cdr:from>
    <cdr:to>
      <cdr:x>0.51473</cdr:x>
      <cdr:y>0.96141</cdr:y>
    </cdr:to>
    <cdr:sp macro="" textlink="">
      <cdr:nvSpPr>
        <cdr:cNvPr id="2" name="Rectangle 1">
          <a:extLst xmlns:a="http://schemas.openxmlformats.org/drawingml/2006/main">
            <a:ext uri="{FF2B5EF4-FFF2-40B4-BE49-F238E27FC236}">
              <a16:creationId xmlns:a16="http://schemas.microsoft.com/office/drawing/2014/main" id="{E18B4946-7BDE-4325-BF57-5506DB016E5F}"/>
            </a:ext>
          </a:extLst>
        </cdr:cNvPr>
        <cdr:cNvSpPr/>
      </cdr:nvSpPr>
      <cdr:spPr>
        <a:xfrm xmlns:a="http://schemas.openxmlformats.org/drawingml/2006/main">
          <a:off x="1193800" y="2625653"/>
          <a:ext cx="1616073" cy="30178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0.62814</cdr:x>
      <cdr:y>0.8623</cdr:y>
    </cdr:from>
    <cdr:to>
      <cdr:x>0.90034</cdr:x>
      <cdr:y>0.96141</cdr:y>
    </cdr:to>
    <cdr:sp macro="" textlink="">
      <cdr:nvSpPr>
        <cdr:cNvPr id="3" name="Rectangle 2">
          <a:extLst xmlns:a="http://schemas.openxmlformats.org/drawingml/2006/main">
            <a:ext uri="{FF2B5EF4-FFF2-40B4-BE49-F238E27FC236}">
              <a16:creationId xmlns:a16="http://schemas.microsoft.com/office/drawing/2014/main" id="{50793235-E0F5-4D33-B9F4-1CECFAFA584C}"/>
            </a:ext>
          </a:extLst>
        </cdr:cNvPr>
        <cdr:cNvSpPr/>
      </cdr:nvSpPr>
      <cdr:spPr>
        <a:xfrm xmlns:a="http://schemas.openxmlformats.org/drawingml/2006/main">
          <a:off x="3429000" y="2625654"/>
          <a:ext cx="1485900" cy="30178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9.xml><?xml version="1.0" encoding="utf-8"?>
<xdr:wsDr xmlns:xdr="http://schemas.openxmlformats.org/drawingml/2006/spreadsheetDrawing" xmlns:a="http://schemas.openxmlformats.org/drawingml/2006/main">
  <xdr:oneCellAnchor>
    <xdr:from>
      <xdr:col>0</xdr:col>
      <xdr:colOff>114300</xdr:colOff>
      <xdr:row>1</xdr:row>
      <xdr:rowOff>53340</xdr:rowOff>
    </xdr:from>
    <xdr:ext cx="1746885" cy="286888"/>
    <xdr:pic>
      <xdr:nvPicPr>
        <xdr:cNvPr id="4" name="Picture 3">
          <a:extLst>
            <a:ext uri="{FF2B5EF4-FFF2-40B4-BE49-F238E27FC236}">
              <a16:creationId xmlns:a16="http://schemas.microsoft.com/office/drawing/2014/main" id="{95050B8A-A6FB-4EDE-8E90-1F0AAB8D43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20</xdr:col>
      <xdr:colOff>577850</xdr:colOff>
      <xdr:row>22</xdr:row>
      <xdr:rowOff>95250</xdr:rowOff>
    </xdr:to>
    <xdr:graphicFrame macro="">
      <xdr:nvGraphicFramePr>
        <xdr:cNvPr id="2" name="Chart 1">
          <a:extLst>
            <a:ext uri="{FF2B5EF4-FFF2-40B4-BE49-F238E27FC236}">
              <a16:creationId xmlns:a16="http://schemas.microsoft.com/office/drawing/2014/main" id="{450EE421-6EED-4717-B3A9-90944583D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9524</xdr:colOff>
      <xdr:row>6</xdr:row>
      <xdr:rowOff>47625</xdr:rowOff>
    </xdr:from>
    <xdr:to>
      <xdr:col>28</xdr:col>
      <xdr:colOff>857249</xdr:colOff>
      <xdr:row>23</xdr:row>
      <xdr:rowOff>19050</xdr:rowOff>
    </xdr:to>
    <xdr:graphicFrame macro="">
      <xdr:nvGraphicFramePr>
        <xdr:cNvPr id="15" name="Chart 14">
          <a:extLst>
            <a:ext uri="{FF2B5EF4-FFF2-40B4-BE49-F238E27FC236}">
              <a16:creationId xmlns:a16="http://schemas.microsoft.com/office/drawing/2014/main" id="{1258642E-4FEF-45F2-8407-E4FABCF6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0</xdr:colOff>
      <xdr:row>25</xdr:row>
      <xdr:rowOff>0</xdr:rowOff>
    </xdr:from>
    <xdr:to>
      <xdr:col>21</xdr:col>
      <xdr:colOff>38100</xdr:colOff>
      <xdr:row>38</xdr:row>
      <xdr:rowOff>101600</xdr:rowOff>
    </xdr:to>
    <xdr:graphicFrame macro="">
      <xdr:nvGraphicFramePr>
        <xdr:cNvPr id="9" name="Chart 8">
          <a:extLst>
            <a:ext uri="{FF2B5EF4-FFF2-40B4-BE49-F238E27FC236}">
              <a16:creationId xmlns:a16="http://schemas.microsoft.com/office/drawing/2014/main" id="{332C5D8C-F249-490A-B794-EC0838027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22</xdr:col>
      <xdr:colOff>0</xdr:colOff>
      <xdr:row>25</xdr:row>
      <xdr:rowOff>0</xdr:rowOff>
    </xdr:from>
    <xdr:to>
      <xdr:col>28</xdr:col>
      <xdr:colOff>829241</xdr:colOff>
      <xdr:row>38</xdr:row>
      <xdr:rowOff>141431</xdr:rowOff>
    </xdr:to>
    <xdr:graphicFrame macro="">
      <xdr:nvGraphicFramePr>
        <xdr:cNvPr id="12" name="Chart 11">
          <a:extLst>
            <a:ext uri="{FF2B5EF4-FFF2-40B4-BE49-F238E27FC236}">
              <a16:creationId xmlns:a16="http://schemas.microsoft.com/office/drawing/2014/main" id="{5C18E9C6-E2EA-422E-BAC5-3A20C2ABB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114300</xdr:colOff>
      <xdr:row>1</xdr:row>
      <xdr:rowOff>53340</xdr:rowOff>
    </xdr:from>
    <xdr:ext cx="1746885" cy="286888"/>
    <xdr:pic>
      <xdr:nvPicPr>
        <xdr:cNvPr id="8" name="Picture 7">
          <a:extLst>
            <a:ext uri="{FF2B5EF4-FFF2-40B4-BE49-F238E27FC236}">
              <a16:creationId xmlns:a16="http://schemas.microsoft.com/office/drawing/2014/main" id="{5F5D50F5-4833-4045-9603-4AA7D41D349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209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19050</xdr:colOff>
      <xdr:row>6</xdr:row>
      <xdr:rowOff>9525</xdr:rowOff>
    </xdr:from>
    <xdr:to>
      <xdr:col>21</xdr:col>
      <xdr:colOff>0</xdr:colOff>
      <xdr:row>22</xdr:row>
      <xdr:rowOff>95250</xdr:rowOff>
    </xdr:to>
    <xdr:graphicFrame macro="">
      <xdr:nvGraphicFramePr>
        <xdr:cNvPr id="10" name="Chart 9">
          <a:extLst>
            <a:ext uri="{FF2B5EF4-FFF2-40B4-BE49-F238E27FC236}">
              <a16:creationId xmlns:a16="http://schemas.microsoft.com/office/drawing/2014/main" id="{F8358EBD-6A0B-4C8D-A0B6-3E69AAD6B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9524</xdr:colOff>
      <xdr:row>6</xdr:row>
      <xdr:rowOff>47625</xdr:rowOff>
    </xdr:from>
    <xdr:to>
      <xdr:col>28</xdr:col>
      <xdr:colOff>895349</xdr:colOff>
      <xdr:row>23</xdr:row>
      <xdr:rowOff>19050</xdr:rowOff>
    </xdr:to>
    <xdr:graphicFrame macro="">
      <xdr:nvGraphicFramePr>
        <xdr:cNvPr id="13" name="Chart 12">
          <a:extLst>
            <a:ext uri="{FF2B5EF4-FFF2-40B4-BE49-F238E27FC236}">
              <a16:creationId xmlns:a16="http://schemas.microsoft.com/office/drawing/2014/main" id="{F3D4D5F4-1C5F-4300-9D31-090CA945A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13</xdr:col>
      <xdr:colOff>0</xdr:colOff>
      <xdr:row>25</xdr:row>
      <xdr:rowOff>0</xdr:rowOff>
    </xdr:from>
    <xdr:to>
      <xdr:col>21</xdr:col>
      <xdr:colOff>25400</xdr:colOff>
      <xdr:row>38</xdr:row>
      <xdr:rowOff>104775</xdr:rowOff>
    </xdr:to>
    <xdr:graphicFrame macro="">
      <xdr:nvGraphicFramePr>
        <xdr:cNvPr id="14" name="Chart 13">
          <a:extLst>
            <a:ext uri="{FF2B5EF4-FFF2-40B4-BE49-F238E27FC236}">
              <a16:creationId xmlns:a16="http://schemas.microsoft.com/office/drawing/2014/main" id="{52A4DD1E-1B23-4DAB-9BC4-DEFCB9962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22</xdr:col>
      <xdr:colOff>0</xdr:colOff>
      <xdr:row>25</xdr:row>
      <xdr:rowOff>0</xdr:rowOff>
    </xdr:from>
    <xdr:to>
      <xdr:col>28</xdr:col>
      <xdr:colOff>864166</xdr:colOff>
      <xdr:row>38</xdr:row>
      <xdr:rowOff>144606</xdr:rowOff>
    </xdr:to>
    <xdr:graphicFrame macro="">
      <xdr:nvGraphicFramePr>
        <xdr:cNvPr id="17" name="Chart 16">
          <a:extLst>
            <a:ext uri="{FF2B5EF4-FFF2-40B4-BE49-F238E27FC236}">
              <a16:creationId xmlns:a16="http://schemas.microsoft.com/office/drawing/2014/main" id="{ABA4C8C4-946D-44EB-983A-6FEFE2B67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85726</xdr:rowOff>
    </xdr:from>
    <xdr:to>
      <xdr:col>0</xdr:col>
      <xdr:colOff>1781176</xdr:colOff>
      <xdr:row>0</xdr:row>
      <xdr:rowOff>372614</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5726" y="85726"/>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1.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2.xml><?xml version="1.0" encoding="utf-8"?>
<c:userShapes xmlns:c="http://schemas.openxmlformats.org/drawingml/2006/chart">
  <cdr:relSizeAnchor xmlns:cdr="http://schemas.openxmlformats.org/drawingml/2006/chartDrawing">
    <cdr:from>
      <cdr:x>0.23271</cdr:x>
      <cdr:y>0.89557</cdr:y>
    </cdr:from>
    <cdr:to>
      <cdr:x>0.55137</cdr:x>
      <cdr:y>0.98418</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270330" y="2695575"/>
          <a:ext cx="1739570" cy="26670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0.64384</cdr:x>
      <cdr:y>0.89133</cdr:y>
    </cdr:from>
    <cdr:to>
      <cdr:x>0.93349</cdr:x>
      <cdr:y>0.97995</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14725" y="2682808"/>
          <a:ext cx="1581150" cy="26673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3.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4.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5.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6.xml><?xml version="1.0" encoding="utf-8"?>
<c:userShapes xmlns:c="http://schemas.openxmlformats.org/drawingml/2006/chart">
  <cdr:relSizeAnchor xmlns:cdr="http://schemas.openxmlformats.org/drawingml/2006/chartDrawing">
    <cdr:from>
      <cdr:x>0.23271</cdr:x>
      <cdr:y>0.89557</cdr:y>
    </cdr:from>
    <cdr:to>
      <cdr:x>0.55137</cdr:x>
      <cdr:y>0.98418</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270330" y="2695575"/>
          <a:ext cx="1739570" cy="26670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0.64384</cdr:x>
      <cdr:y>0.89133</cdr:y>
    </cdr:from>
    <cdr:to>
      <cdr:x>0.93349</cdr:x>
      <cdr:y>0.97995</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14725" y="2682808"/>
          <a:ext cx="1581150" cy="26673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7.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8.xml><?xml version="1.0" encoding="utf-8"?>
<xdr:wsDr xmlns:xdr="http://schemas.openxmlformats.org/drawingml/2006/spreadsheetDrawing" xmlns:a="http://schemas.openxmlformats.org/drawingml/2006/main">
  <xdr:oneCellAnchor>
    <xdr:from>
      <xdr:col>0</xdr:col>
      <xdr:colOff>121920</xdr:colOff>
      <xdr:row>1</xdr:row>
      <xdr:rowOff>68580</xdr:rowOff>
    </xdr:from>
    <xdr:ext cx="1746885" cy="286888"/>
    <xdr:pic>
      <xdr:nvPicPr>
        <xdr:cNvPr id="2" name="Picture 1">
          <a:extLst>
            <a:ext uri="{FF2B5EF4-FFF2-40B4-BE49-F238E27FC236}">
              <a16:creationId xmlns:a16="http://schemas.microsoft.com/office/drawing/2014/main" id="{0C937B0C-FD9C-417B-8C9F-D1DF11C6E7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69</xdr:row>
      <xdr:rowOff>9525</xdr:rowOff>
    </xdr:from>
    <xdr:to>
      <xdr:col>18</xdr:col>
      <xdr:colOff>0</xdr:colOff>
      <xdr:row>93</xdr:row>
      <xdr:rowOff>152400</xdr:rowOff>
    </xdr:to>
    <xdr:graphicFrame macro="">
      <xdr:nvGraphicFramePr>
        <xdr:cNvPr id="8" name="Chart 7">
          <a:extLst>
            <a:ext uri="{FF2B5EF4-FFF2-40B4-BE49-F238E27FC236}">
              <a16:creationId xmlns:a16="http://schemas.microsoft.com/office/drawing/2014/main" id="{2ADE6331-1AB0-4A80-8E38-DD7065CD0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19049</xdr:colOff>
      <xdr:row>9</xdr:row>
      <xdr:rowOff>9525</xdr:rowOff>
    </xdr:from>
    <xdr:to>
      <xdr:col>19</xdr:col>
      <xdr:colOff>19049</xdr:colOff>
      <xdr:row>25</xdr:row>
      <xdr:rowOff>123825</xdr:rowOff>
    </xdr:to>
    <xdr:graphicFrame macro="">
      <xdr:nvGraphicFramePr>
        <xdr:cNvPr id="6" name="Chart 5">
          <a:extLst>
            <a:ext uri="{FF2B5EF4-FFF2-40B4-BE49-F238E27FC236}">
              <a16:creationId xmlns:a16="http://schemas.microsoft.com/office/drawing/2014/main" id="{B7F0B1DD-9EF2-4428-8728-7B7F29A53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781049</xdr:colOff>
      <xdr:row>27</xdr:row>
      <xdr:rowOff>0</xdr:rowOff>
    </xdr:from>
    <xdr:to>
      <xdr:col>18</xdr:col>
      <xdr:colOff>590549</xdr:colOff>
      <xdr:row>44</xdr:row>
      <xdr:rowOff>190500</xdr:rowOff>
    </xdr:to>
    <xdr:graphicFrame macro="">
      <xdr:nvGraphicFramePr>
        <xdr:cNvPr id="10" name="Chart 9">
          <a:extLst>
            <a:ext uri="{FF2B5EF4-FFF2-40B4-BE49-F238E27FC236}">
              <a16:creationId xmlns:a16="http://schemas.microsoft.com/office/drawing/2014/main" id="{7B66317A-7DCB-43B5-B4D1-D4D8ABBFD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121920</xdr:colOff>
      <xdr:row>1</xdr:row>
      <xdr:rowOff>68580</xdr:rowOff>
    </xdr:from>
    <xdr:ext cx="1746885" cy="286888"/>
    <xdr:pic>
      <xdr:nvPicPr>
        <xdr:cNvPr id="7" name="Picture 6">
          <a:extLst>
            <a:ext uri="{FF2B5EF4-FFF2-40B4-BE49-F238E27FC236}">
              <a16:creationId xmlns:a16="http://schemas.microsoft.com/office/drawing/2014/main" id="{073F72D8-582C-4A5B-BB9C-BD133D746EC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69</xdr:row>
      <xdr:rowOff>9525</xdr:rowOff>
    </xdr:from>
    <xdr:to>
      <xdr:col>18</xdr:col>
      <xdr:colOff>0</xdr:colOff>
      <xdr:row>93</xdr:row>
      <xdr:rowOff>152400</xdr:rowOff>
    </xdr:to>
    <xdr:graphicFrame macro="">
      <xdr:nvGraphicFramePr>
        <xdr:cNvPr id="9" name="Chart 8">
          <a:extLst>
            <a:ext uri="{FF2B5EF4-FFF2-40B4-BE49-F238E27FC236}">
              <a16:creationId xmlns:a16="http://schemas.microsoft.com/office/drawing/2014/main" id="{E62CA541-54AE-480B-9CEB-AC3F5BA71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11</xdr:col>
      <xdr:colOff>19049</xdr:colOff>
      <xdr:row>9</xdr:row>
      <xdr:rowOff>9525</xdr:rowOff>
    </xdr:from>
    <xdr:to>
      <xdr:col>18</xdr:col>
      <xdr:colOff>590549</xdr:colOff>
      <xdr:row>25</xdr:row>
      <xdr:rowOff>123825</xdr:rowOff>
    </xdr:to>
    <xdr:graphicFrame macro="">
      <xdr:nvGraphicFramePr>
        <xdr:cNvPr id="13" name="Chart 10">
          <a:extLst>
            <a:ext uri="{FF2B5EF4-FFF2-40B4-BE49-F238E27FC236}">
              <a16:creationId xmlns:a16="http://schemas.microsoft.com/office/drawing/2014/main" id="{E8AAB81A-5109-4B84-83A0-8E3747C7B7B8}"/>
            </a:ext>
            <a:ext uri="{147F2762-F138-4A5C-976F-8EAC2B608ADB}">
              <a16:predDERef xmlns:a16="http://schemas.microsoft.com/office/drawing/2014/main" pred="{E62CA541-54AE-480B-9CEB-AC3F5BA71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781049</xdr:colOff>
      <xdr:row>27</xdr:row>
      <xdr:rowOff>0</xdr:rowOff>
    </xdr:from>
    <xdr:to>
      <xdr:col>18</xdr:col>
      <xdr:colOff>590549</xdr:colOff>
      <xdr:row>45</xdr:row>
      <xdr:rowOff>0</xdr:rowOff>
    </xdr:to>
    <xdr:graphicFrame macro="">
      <xdr:nvGraphicFramePr>
        <xdr:cNvPr id="12" name="Chart 11">
          <a:extLst>
            <a:ext uri="{FF2B5EF4-FFF2-40B4-BE49-F238E27FC236}">
              <a16:creationId xmlns:a16="http://schemas.microsoft.com/office/drawing/2014/main" id="{E1BBA134-CE11-41E7-826F-536FA99124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0.30942</cdr:x>
      <cdr:y>0.86943</cdr:y>
    </cdr:from>
    <cdr:to>
      <cdr:x>0.60236</cdr:x>
      <cdr:y>0.9723</cdr:y>
    </cdr:to>
    <cdr:sp macro="" textlink="">
      <cdr:nvSpPr>
        <cdr:cNvPr id="2" name="Rectangle 1">
          <a:extLst xmlns:a="http://schemas.openxmlformats.org/drawingml/2006/main">
            <a:ext uri="{FF2B5EF4-FFF2-40B4-BE49-F238E27FC236}">
              <a16:creationId xmlns:a16="http://schemas.microsoft.com/office/drawing/2014/main" id="{A6C5CDA0-B8DE-43D0-B25B-472991F9EA43}"/>
            </a:ext>
          </a:extLst>
        </cdr:cNvPr>
        <cdr:cNvSpPr/>
      </cdr:nvSpPr>
      <cdr:spPr>
        <a:xfrm xmlns:a="http://schemas.openxmlformats.org/drawingml/2006/main">
          <a:off x="1689100" y="2647376"/>
          <a:ext cx="1599154"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0.66653</cdr:x>
      <cdr:y>0.86943</cdr:y>
    </cdr:from>
    <cdr:to>
      <cdr:x>0.91953</cdr:x>
      <cdr:y>0.9723</cdr:y>
    </cdr:to>
    <cdr:sp macro="" textlink="">
      <cdr:nvSpPr>
        <cdr:cNvPr id="3" name="Rectangle 2">
          <a:extLst xmlns:a="http://schemas.openxmlformats.org/drawingml/2006/main">
            <a:ext uri="{FF2B5EF4-FFF2-40B4-BE49-F238E27FC236}">
              <a16:creationId xmlns:a16="http://schemas.microsoft.com/office/drawing/2014/main" id="{ED6B27AF-B393-4736-A74C-FF36CC5365AC}"/>
            </a:ext>
          </a:extLst>
        </cdr:cNvPr>
        <cdr:cNvSpPr/>
      </cdr:nvSpPr>
      <cdr:spPr>
        <a:xfrm xmlns:a="http://schemas.openxmlformats.org/drawingml/2006/main">
          <a:off x="3638550" y="2647376"/>
          <a:ext cx="1381125"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110375</xdr:colOff>
      <xdr:row>8</xdr:row>
      <xdr:rowOff>25492</xdr:rowOff>
    </xdr:from>
    <xdr:to>
      <xdr:col>31</xdr:col>
      <xdr:colOff>0</xdr:colOff>
      <xdr:row>31</xdr:row>
      <xdr:rowOff>6724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D0E5DADC-3321-4999-8B10-9EB31538FD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223615" y="1854292"/>
              <a:ext cx="6762865" cy="446941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D4D6632-80BB-40AB-8F04-1316D2F503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2100035" y="6665308"/>
              <a:ext cx="8175316" cy="408361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16</xdr:col>
      <xdr:colOff>649941</xdr:colOff>
      <xdr:row>30</xdr:row>
      <xdr:rowOff>155203</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0FC0B768-8CCF-4354-ABDB-A75411C5198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40048" y="1831883"/>
              <a:ext cx="6446633" cy="447266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E70A760-6E29-461F-8964-A87AE11809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46649" y="6658654"/>
              <a:ext cx="7668195" cy="415948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33618</xdr:colOff>
      <xdr:row>58</xdr:row>
      <xdr:rowOff>131546</xdr:rowOff>
    </xdr:from>
    <xdr:to>
      <xdr:col>16</xdr:col>
      <xdr:colOff>504265</xdr:colOff>
      <xdr:row>80</xdr:row>
      <xdr:rowOff>118137</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47C094B9-4AA5-48C8-A3D0-BE1EA428D4D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3856298" y="11447246"/>
              <a:ext cx="6284707" cy="432999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30</xdr:col>
      <xdr:colOff>24503</xdr:colOff>
      <xdr:row>80</xdr:row>
      <xdr:rowOff>134471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7ED0F41B-B76E-45CA-98F4-0993DE57AF2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2129805" y="11316188"/>
              <a:ext cx="6271578" cy="4477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8282</xdr:colOff>
      <xdr:row>83</xdr:row>
      <xdr:rowOff>151035</xdr:rowOff>
    </xdr:from>
    <xdr:to>
      <xdr:col>19</xdr:col>
      <xdr:colOff>602144</xdr:colOff>
      <xdr:row>106</xdr:row>
      <xdr:rowOff>84884</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AA8780AF-B85C-415B-97B4-E4323AFE199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830962" y="16313055"/>
              <a:ext cx="8274822" cy="412484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588065</xdr:colOff>
      <xdr:row>84</xdr:row>
      <xdr:rowOff>24848</xdr:rowOff>
    </xdr:from>
    <xdr:to>
      <xdr:col>30</xdr:col>
      <xdr:colOff>348260</xdr:colOff>
      <xdr:row>108</xdr:row>
      <xdr:rowOff>127591</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CA63CEFE-9BDC-4829-B4EE-13FC1CF74E4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22091705" y="16354508"/>
              <a:ext cx="6633435" cy="4461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0.xml><?xml version="1.0" encoding="utf-8"?>
<c:userShapes xmlns:c="http://schemas.openxmlformats.org/drawingml/2006/chart">
  <cdr:relSizeAnchor xmlns:cdr="http://schemas.openxmlformats.org/drawingml/2006/chartDrawing">
    <cdr:from>
      <cdr:x>0.23439</cdr:x>
      <cdr:y>0.90427</cdr:y>
    </cdr:from>
    <cdr:to>
      <cdr:x>0.54076</cdr:x>
      <cdr:y>0.97379</cdr:y>
    </cdr:to>
    <cdr:sp macro="" textlink="">
      <cdr:nvSpPr>
        <cdr:cNvPr id="2" name="Rectangle 1">
          <a:extLst xmlns:a="http://schemas.openxmlformats.org/drawingml/2006/main">
            <a:ext uri="{FF2B5EF4-FFF2-40B4-BE49-F238E27FC236}">
              <a16:creationId xmlns:a16="http://schemas.microsoft.com/office/drawing/2014/main" id="{9F33AC03-0A4B-4507-9761-4A37EEE18B38}"/>
            </a:ext>
          </a:extLst>
        </cdr:cNvPr>
        <cdr:cNvSpPr/>
      </cdr:nvSpPr>
      <cdr:spPr>
        <a:xfrm xmlns:a="http://schemas.openxmlformats.org/drawingml/2006/main">
          <a:off x="1279525" y="2753453"/>
          <a:ext cx="1672469" cy="2116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0.62924</cdr:x>
      <cdr:y>0.90531</cdr:y>
    </cdr:from>
    <cdr:to>
      <cdr:x>0.92127</cdr:x>
      <cdr:y>0.97275</cdr:y>
    </cdr:to>
    <cdr:sp macro="" textlink="">
      <cdr:nvSpPr>
        <cdr:cNvPr id="3" name="Rectangle 2">
          <a:extLst xmlns:a="http://schemas.openxmlformats.org/drawingml/2006/main">
            <a:ext uri="{FF2B5EF4-FFF2-40B4-BE49-F238E27FC236}">
              <a16:creationId xmlns:a16="http://schemas.microsoft.com/office/drawing/2014/main" id="{0A5411E3-1967-43EF-9BCA-154FAA849464}"/>
            </a:ext>
          </a:extLst>
        </cdr:cNvPr>
        <cdr:cNvSpPr/>
      </cdr:nvSpPr>
      <cdr:spPr>
        <a:xfrm xmlns:a="http://schemas.openxmlformats.org/drawingml/2006/main">
          <a:off x="3435023" y="2756628"/>
          <a:ext cx="1594177" cy="20534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1.xml><?xml version="1.0" encoding="utf-8"?>
<c:userShapes xmlns:c="http://schemas.openxmlformats.org/drawingml/2006/chart">
  <cdr:relSizeAnchor xmlns:cdr="http://schemas.openxmlformats.org/drawingml/2006/chartDrawing">
    <cdr:from>
      <cdr:x>0.30942</cdr:x>
      <cdr:y>0.86943</cdr:y>
    </cdr:from>
    <cdr:to>
      <cdr:x>0.60236</cdr:x>
      <cdr:y>0.9723</cdr:y>
    </cdr:to>
    <cdr:sp macro="" textlink="">
      <cdr:nvSpPr>
        <cdr:cNvPr id="2" name="Rectangle 1">
          <a:extLst xmlns:a="http://schemas.openxmlformats.org/drawingml/2006/main">
            <a:ext uri="{FF2B5EF4-FFF2-40B4-BE49-F238E27FC236}">
              <a16:creationId xmlns:a16="http://schemas.microsoft.com/office/drawing/2014/main" id="{A6C5CDA0-B8DE-43D0-B25B-472991F9EA43}"/>
            </a:ext>
          </a:extLst>
        </cdr:cNvPr>
        <cdr:cNvSpPr/>
      </cdr:nvSpPr>
      <cdr:spPr>
        <a:xfrm xmlns:a="http://schemas.openxmlformats.org/drawingml/2006/main">
          <a:off x="1689100" y="2647376"/>
          <a:ext cx="1599154"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0.66653</cdr:x>
      <cdr:y>0.86943</cdr:y>
    </cdr:from>
    <cdr:to>
      <cdr:x>0.91953</cdr:x>
      <cdr:y>0.9723</cdr:y>
    </cdr:to>
    <cdr:sp macro="" textlink="">
      <cdr:nvSpPr>
        <cdr:cNvPr id="3" name="Rectangle 2">
          <a:extLst xmlns:a="http://schemas.openxmlformats.org/drawingml/2006/main">
            <a:ext uri="{FF2B5EF4-FFF2-40B4-BE49-F238E27FC236}">
              <a16:creationId xmlns:a16="http://schemas.microsoft.com/office/drawing/2014/main" id="{ED6B27AF-B393-4736-A74C-FF36CC5365AC}"/>
            </a:ext>
          </a:extLst>
        </cdr:cNvPr>
        <cdr:cNvSpPr/>
      </cdr:nvSpPr>
      <cdr:spPr>
        <a:xfrm xmlns:a="http://schemas.openxmlformats.org/drawingml/2006/main">
          <a:off x="3638550" y="2647376"/>
          <a:ext cx="1381125"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2.xml><?xml version="1.0" encoding="utf-8"?>
<c:userShapes xmlns:c="http://schemas.openxmlformats.org/drawingml/2006/chart">
  <cdr:relSizeAnchor xmlns:cdr="http://schemas.openxmlformats.org/drawingml/2006/chartDrawing">
    <cdr:from>
      <cdr:x>0.23439</cdr:x>
      <cdr:y>0.90427</cdr:y>
    </cdr:from>
    <cdr:to>
      <cdr:x>0.54076</cdr:x>
      <cdr:y>0.97379</cdr:y>
    </cdr:to>
    <cdr:sp macro="" textlink="">
      <cdr:nvSpPr>
        <cdr:cNvPr id="2" name="Rectangle 1">
          <a:extLst xmlns:a="http://schemas.openxmlformats.org/drawingml/2006/main">
            <a:ext uri="{FF2B5EF4-FFF2-40B4-BE49-F238E27FC236}">
              <a16:creationId xmlns:a16="http://schemas.microsoft.com/office/drawing/2014/main" id="{9F33AC03-0A4B-4507-9761-4A37EEE18B38}"/>
            </a:ext>
          </a:extLst>
        </cdr:cNvPr>
        <cdr:cNvSpPr/>
      </cdr:nvSpPr>
      <cdr:spPr>
        <a:xfrm xmlns:a="http://schemas.openxmlformats.org/drawingml/2006/main">
          <a:off x="1279525" y="2753453"/>
          <a:ext cx="1672469" cy="2116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0.62924</cdr:x>
      <cdr:y>0.90531</cdr:y>
    </cdr:from>
    <cdr:to>
      <cdr:x>0.92127</cdr:x>
      <cdr:y>0.97275</cdr:y>
    </cdr:to>
    <cdr:sp macro="" textlink="">
      <cdr:nvSpPr>
        <cdr:cNvPr id="3" name="Rectangle 2">
          <a:extLst xmlns:a="http://schemas.openxmlformats.org/drawingml/2006/main">
            <a:ext uri="{FF2B5EF4-FFF2-40B4-BE49-F238E27FC236}">
              <a16:creationId xmlns:a16="http://schemas.microsoft.com/office/drawing/2014/main" id="{0A5411E3-1967-43EF-9BCA-154FAA849464}"/>
            </a:ext>
          </a:extLst>
        </cdr:cNvPr>
        <cdr:cNvSpPr/>
      </cdr:nvSpPr>
      <cdr:spPr>
        <a:xfrm xmlns:a="http://schemas.openxmlformats.org/drawingml/2006/main">
          <a:off x="3435023" y="2756628"/>
          <a:ext cx="1594177" cy="20534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3.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D3078D3C-CD17-4E8B-9453-3C6B18523F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438150</xdr:colOff>
      <xdr:row>7</xdr:row>
      <xdr:rowOff>152400</xdr:rowOff>
    </xdr:from>
    <xdr:to>
      <xdr:col>19</xdr:col>
      <xdr:colOff>247650</xdr:colOff>
      <xdr:row>22</xdr:row>
      <xdr:rowOff>130177</xdr:rowOff>
    </xdr:to>
    <xdr:graphicFrame macro="">
      <xdr:nvGraphicFramePr>
        <xdr:cNvPr id="14" name="Chart 13">
          <a:extLst>
            <a:ext uri="{FF2B5EF4-FFF2-40B4-BE49-F238E27FC236}">
              <a16:creationId xmlns:a16="http://schemas.microsoft.com/office/drawing/2014/main" i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733424</xdr:colOff>
      <xdr:row>25</xdr:row>
      <xdr:rowOff>28575</xdr:rowOff>
    </xdr:from>
    <xdr:to>
      <xdr:col>18</xdr:col>
      <xdr:colOff>438149</xdr:colOff>
      <xdr:row>42</xdr:row>
      <xdr:rowOff>16004</xdr:rowOff>
    </xdr:to>
    <xdr:graphicFrame macro="">
      <xdr:nvGraphicFramePr>
        <xdr:cNvPr id="15" name="Chart 14">
          <a:extLst>
            <a:ext uri="{FF2B5EF4-FFF2-40B4-BE49-F238E27FC236}">
              <a16:creationId xmlns:a16="http://schemas.microsoft.com/office/drawing/2014/main" id="{55D8C910-F020-4812-8BA7-DF308CF5D7CD}"/>
            </a:ext>
            <a:ext uri="{147F2762-F138-4A5C-976F-8EAC2B608ADB}">
              <a16:predDERef xmlns:a16="http://schemas.microsoft.com/office/drawing/2014/main" pre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497</xdr:row>
      <xdr:rowOff>0</xdr:rowOff>
    </xdr:from>
    <xdr:to>
      <xdr:col>6</xdr:col>
      <xdr:colOff>440660</xdr:colOff>
      <xdr:row>535</xdr:row>
      <xdr:rowOff>2929</xdr:rowOff>
    </xdr:to>
    <xdr:pic>
      <xdr:nvPicPr>
        <xdr:cNvPr id="16" name="Picture 15">
          <a:extLst>
            <a:ext uri="{FF2B5EF4-FFF2-40B4-BE49-F238E27FC236}">
              <a16:creationId xmlns:a16="http://schemas.microsoft.com/office/drawing/2014/main" id="{5678FA09-16F4-408A-BBEA-D8E49BCE37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3716475"/>
          <a:ext cx="9305258" cy="6162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538</xdr:row>
      <xdr:rowOff>0</xdr:rowOff>
    </xdr:from>
    <xdr:to>
      <xdr:col>6</xdr:col>
      <xdr:colOff>363174</xdr:colOff>
      <xdr:row>577</xdr:row>
      <xdr:rowOff>54904</xdr:rowOff>
    </xdr:to>
    <xdr:pic>
      <xdr:nvPicPr>
        <xdr:cNvPr id="17" name="Picture 16">
          <a:extLst>
            <a:ext uri="{FF2B5EF4-FFF2-40B4-BE49-F238E27FC236}">
              <a16:creationId xmlns:a16="http://schemas.microsoft.com/office/drawing/2014/main" id="{BB1BCE70-59ED-4D43-B194-5171E87CA76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0355400"/>
          <a:ext cx="9221424" cy="6366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580</xdr:row>
      <xdr:rowOff>104775</xdr:rowOff>
    </xdr:from>
    <xdr:to>
      <xdr:col>6</xdr:col>
      <xdr:colOff>379940</xdr:colOff>
      <xdr:row>619</xdr:row>
      <xdr:rowOff>54887</xdr:rowOff>
    </xdr:to>
    <xdr:pic>
      <xdr:nvPicPr>
        <xdr:cNvPr id="18" name="Picture 17">
          <a:extLst>
            <a:ext uri="{FF2B5EF4-FFF2-40B4-BE49-F238E27FC236}">
              <a16:creationId xmlns:a16="http://schemas.microsoft.com/office/drawing/2014/main" id="{7D097254-1571-4FD0-A9B1-01AB24471CE3}"/>
            </a:ext>
            <a:ext uri="{147F2762-F138-4A5C-976F-8EAC2B608ADB}">
              <a16:predDERef xmlns:a16="http://schemas.microsoft.com/office/drawing/2014/main" pred="{BB1BCE70-59ED-4D43-B194-5171E87CA76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07594400"/>
          <a:ext cx="9238190" cy="625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626</xdr:row>
      <xdr:rowOff>38100</xdr:rowOff>
    </xdr:from>
    <xdr:to>
      <xdr:col>6</xdr:col>
      <xdr:colOff>302458</xdr:colOff>
      <xdr:row>664</xdr:row>
      <xdr:rowOff>73921</xdr:rowOff>
    </xdr:to>
    <xdr:pic>
      <xdr:nvPicPr>
        <xdr:cNvPr id="20" name="Picture 19">
          <a:extLst>
            <a:ext uri="{FF2B5EF4-FFF2-40B4-BE49-F238E27FC236}">
              <a16:creationId xmlns:a16="http://schemas.microsoft.com/office/drawing/2014/main" id="{1316215B-69DD-4E1F-A7C0-7F284A95AF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4642900"/>
          <a:ext cx="9154356" cy="6182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668</xdr:row>
      <xdr:rowOff>19050</xdr:rowOff>
    </xdr:from>
    <xdr:to>
      <xdr:col>6</xdr:col>
      <xdr:colOff>306525</xdr:colOff>
      <xdr:row>706</xdr:row>
      <xdr:rowOff>114819</xdr:rowOff>
    </xdr:to>
    <xdr:pic>
      <xdr:nvPicPr>
        <xdr:cNvPr id="21" name="Picture 20">
          <a:extLst>
            <a:ext uri="{FF2B5EF4-FFF2-40B4-BE49-F238E27FC236}">
              <a16:creationId xmlns:a16="http://schemas.microsoft.com/office/drawing/2014/main" id="{621FB14A-47E5-4F45-BB50-20CF2466C9B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21424700"/>
          <a:ext cx="9171123" cy="624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710</xdr:row>
      <xdr:rowOff>0</xdr:rowOff>
    </xdr:from>
    <xdr:to>
      <xdr:col>6</xdr:col>
      <xdr:colOff>264161</xdr:colOff>
      <xdr:row>748</xdr:row>
      <xdr:rowOff>58044</xdr:rowOff>
    </xdr:to>
    <xdr:pic>
      <xdr:nvPicPr>
        <xdr:cNvPr id="22" name="Picture 21">
          <a:extLst>
            <a:ext uri="{FF2B5EF4-FFF2-40B4-BE49-F238E27FC236}">
              <a16:creationId xmlns:a16="http://schemas.microsoft.com/office/drawing/2014/main" id="{40A4CCD6-78FB-4C88-9CC5-D14F79D1DBE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8206500"/>
          <a:ext cx="9120823" cy="621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752</xdr:row>
      <xdr:rowOff>0</xdr:rowOff>
    </xdr:from>
    <xdr:to>
      <xdr:col>6</xdr:col>
      <xdr:colOff>302458</xdr:colOff>
      <xdr:row>790</xdr:row>
      <xdr:rowOff>55440</xdr:rowOff>
    </xdr:to>
    <xdr:pic>
      <xdr:nvPicPr>
        <xdr:cNvPr id="23" name="Picture 22">
          <a:extLst>
            <a:ext uri="{FF2B5EF4-FFF2-40B4-BE49-F238E27FC236}">
              <a16:creationId xmlns:a16="http://schemas.microsoft.com/office/drawing/2014/main" id="{1DDCCC80-3595-43AF-BB14-FCE0D49BD26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35007350"/>
          <a:ext cx="9154356" cy="620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60960</xdr:colOff>
      <xdr:row>1</xdr:row>
      <xdr:rowOff>76200</xdr:rowOff>
    </xdr:from>
    <xdr:ext cx="1746885" cy="286888"/>
    <xdr:pic>
      <xdr:nvPicPr>
        <xdr:cNvPr id="12" name="Picture 11">
          <a:extLst>
            <a:ext uri="{FF2B5EF4-FFF2-40B4-BE49-F238E27FC236}">
              <a16:creationId xmlns:a16="http://schemas.microsoft.com/office/drawing/2014/main" id="{C49D8698-EA6B-4A38-B3E5-4C867FADF3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184150</xdr:colOff>
      <xdr:row>93</xdr:row>
      <xdr:rowOff>168275</xdr:rowOff>
    </xdr:from>
    <xdr:to>
      <xdr:col>19</xdr:col>
      <xdr:colOff>165101</xdr:colOff>
      <xdr:row>107</xdr:row>
      <xdr:rowOff>187325</xdr:rowOff>
    </xdr:to>
    <xdr:graphicFrame macro="">
      <xdr:nvGraphicFramePr>
        <xdr:cNvPr id="13" name="Chart 12">
          <a:extLst>
            <a:ext uri="{FF2B5EF4-FFF2-40B4-BE49-F238E27FC236}">
              <a16:creationId xmlns:a16="http://schemas.microsoft.com/office/drawing/2014/main" id="{1F29FEB3-E14E-4378-AAAB-E4A010FA4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12</xdr:col>
      <xdr:colOff>802355</xdr:colOff>
      <xdr:row>274</xdr:row>
      <xdr:rowOff>98051</xdr:rowOff>
    </xdr:from>
    <xdr:to>
      <xdr:col>20</xdr:col>
      <xdr:colOff>474195</xdr:colOff>
      <xdr:row>286</xdr:row>
      <xdr:rowOff>73480</xdr:rowOff>
    </xdr:to>
    <xdr:pic>
      <xdr:nvPicPr>
        <xdr:cNvPr id="19" name="Picture 18">
          <a:extLst>
            <a:ext uri="{FF2B5EF4-FFF2-40B4-BE49-F238E27FC236}">
              <a16:creationId xmlns:a16="http://schemas.microsoft.com/office/drawing/2014/main" id="{7C285709-71E1-46D9-A7E9-E6E8CED20EB8}"/>
            </a:ext>
          </a:extLst>
        </xdr:cNvPr>
        <xdr:cNvPicPr>
          <a:picLocks noChangeAspect="1"/>
        </xdr:cNvPicPr>
      </xdr:nvPicPr>
      <xdr:blipFill rotWithShape="1">
        <a:blip xmlns:r="http://schemas.openxmlformats.org/officeDocument/2006/relationships" r:embed="rId12"/>
        <a:srcRect t="15145"/>
        <a:stretch/>
      </xdr:blipFill>
      <xdr:spPr>
        <a:xfrm>
          <a:off x="15451805" y="56114576"/>
          <a:ext cx="5713863" cy="2407476"/>
        </a:xfrm>
        <a:prstGeom prst="rect">
          <a:avLst/>
        </a:prstGeom>
      </xdr:spPr>
    </xdr:pic>
    <xdr:clientData/>
  </xdr:twoCellAnchor>
  <xdr:twoCellAnchor editAs="oneCell">
    <xdr:from>
      <xdr:col>12</xdr:col>
      <xdr:colOff>112059</xdr:colOff>
      <xdr:row>291</xdr:row>
      <xdr:rowOff>280145</xdr:rowOff>
    </xdr:from>
    <xdr:to>
      <xdr:col>21</xdr:col>
      <xdr:colOff>516685</xdr:colOff>
      <xdr:row>306</xdr:row>
      <xdr:rowOff>149622</xdr:rowOff>
    </xdr:to>
    <xdr:pic>
      <xdr:nvPicPr>
        <xdr:cNvPr id="24" name="Picture 23">
          <a:extLst>
            <a:ext uri="{FF2B5EF4-FFF2-40B4-BE49-F238E27FC236}">
              <a16:creationId xmlns:a16="http://schemas.microsoft.com/office/drawing/2014/main" id="{EB0AADA1-AF6E-4C72-865F-40D7E82CF494}"/>
            </a:ext>
          </a:extLst>
        </xdr:cNvPr>
        <xdr:cNvPicPr>
          <a:picLocks noChangeAspect="1"/>
        </xdr:cNvPicPr>
      </xdr:nvPicPr>
      <xdr:blipFill rotWithShape="1">
        <a:blip xmlns:r="http://schemas.openxmlformats.org/officeDocument/2006/relationships" r:embed="rId13"/>
        <a:srcRect t="17806"/>
        <a:stretch/>
      </xdr:blipFill>
      <xdr:spPr>
        <a:xfrm>
          <a:off x="14761509" y="59830445"/>
          <a:ext cx="7035613" cy="2979388"/>
        </a:xfrm>
        <a:prstGeom prst="rect">
          <a:avLst/>
        </a:prstGeom>
      </xdr:spPr>
    </xdr:pic>
    <xdr:clientData/>
  </xdr:twoCellAnchor>
  <xdr:twoCellAnchor editAs="oneCell">
    <xdr:from>
      <xdr:col>12</xdr:col>
      <xdr:colOff>406213</xdr:colOff>
      <xdr:row>313</xdr:row>
      <xdr:rowOff>112058</xdr:rowOff>
    </xdr:from>
    <xdr:to>
      <xdr:col>21</xdr:col>
      <xdr:colOff>420220</xdr:colOff>
      <xdr:row>328</xdr:row>
      <xdr:rowOff>17370</xdr:rowOff>
    </xdr:to>
    <xdr:pic>
      <xdr:nvPicPr>
        <xdr:cNvPr id="25" name="Picture 24">
          <a:extLst>
            <a:ext uri="{FF2B5EF4-FFF2-40B4-BE49-F238E27FC236}">
              <a16:creationId xmlns:a16="http://schemas.microsoft.com/office/drawing/2014/main" id="{3CBAE968-8B3D-41E2-87A2-0E0550DCBC54}"/>
            </a:ext>
          </a:extLst>
        </xdr:cNvPr>
        <xdr:cNvPicPr>
          <a:picLocks noChangeAspect="1"/>
        </xdr:cNvPicPr>
      </xdr:nvPicPr>
      <xdr:blipFill rotWithShape="1">
        <a:blip xmlns:r="http://schemas.openxmlformats.org/officeDocument/2006/relationships" r:embed="rId14"/>
        <a:srcRect t="18480"/>
        <a:stretch/>
      </xdr:blipFill>
      <xdr:spPr>
        <a:xfrm>
          <a:off x="15055663" y="64110533"/>
          <a:ext cx="6643407" cy="2713599"/>
        </a:xfrm>
        <a:prstGeom prst="rect">
          <a:avLst/>
        </a:prstGeom>
      </xdr:spPr>
    </xdr:pic>
    <xdr:clientData/>
  </xdr:twoCellAnchor>
  <xdr:twoCellAnchor editAs="oneCell">
    <xdr:from>
      <xdr:col>13</xdr:col>
      <xdr:colOff>252133</xdr:colOff>
      <xdr:row>333</xdr:row>
      <xdr:rowOff>28015</xdr:rowOff>
    </xdr:from>
    <xdr:to>
      <xdr:col>19</xdr:col>
      <xdr:colOff>287807</xdr:colOff>
      <xdr:row>353</xdr:row>
      <xdr:rowOff>40330</xdr:rowOff>
    </xdr:to>
    <xdr:pic>
      <xdr:nvPicPr>
        <xdr:cNvPr id="26" name="Picture 25">
          <a:extLst>
            <a:ext uri="{FF2B5EF4-FFF2-40B4-BE49-F238E27FC236}">
              <a16:creationId xmlns:a16="http://schemas.microsoft.com/office/drawing/2014/main" id="{C4300CCC-55F3-4CAF-87E2-8D0DDB0C74BA}"/>
            </a:ext>
          </a:extLst>
        </xdr:cNvPr>
        <xdr:cNvPicPr>
          <a:picLocks noChangeAspect="1"/>
        </xdr:cNvPicPr>
      </xdr:nvPicPr>
      <xdr:blipFill>
        <a:blip xmlns:r="http://schemas.openxmlformats.org/officeDocument/2006/relationships" r:embed="rId15"/>
        <a:stretch>
          <a:fillRect/>
        </a:stretch>
      </xdr:blipFill>
      <xdr:spPr>
        <a:xfrm>
          <a:off x="15749308" y="68207965"/>
          <a:ext cx="4661647" cy="3731826"/>
        </a:xfrm>
        <a:prstGeom prst="rect">
          <a:avLst/>
        </a:prstGeom>
      </xdr:spPr>
    </xdr:pic>
    <xdr:clientData/>
  </xdr:twoCellAnchor>
  <xdr:twoCellAnchor editAs="oneCell">
    <xdr:from>
      <xdr:col>13</xdr:col>
      <xdr:colOff>0</xdr:colOff>
      <xdr:row>358</xdr:row>
      <xdr:rowOff>84044</xdr:rowOff>
    </xdr:from>
    <xdr:to>
      <xdr:col>21</xdr:col>
      <xdr:colOff>0</xdr:colOff>
      <xdr:row>373</xdr:row>
      <xdr:rowOff>16102</xdr:rowOff>
    </xdr:to>
    <xdr:pic>
      <xdr:nvPicPr>
        <xdr:cNvPr id="27" name="Picture 26">
          <a:extLst>
            <a:ext uri="{FF2B5EF4-FFF2-40B4-BE49-F238E27FC236}">
              <a16:creationId xmlns:a16="http://schemas.microsoft.com/office/drawing/2014/main" id="{94719427-C898-4463-8CA4-0F3BA4015F9A}"/>
            </a:ext>
          </a:extLst>
        </xdr:cNvPr>
        <xdr:cNvPicPr>
          <a:picLocks noChangeAspect="1"/>
        </xdr:cNvPicPr>
      </xdr:nvPicPr>
      <xdr:blipFill>
        <a:blip xmlns:r="http://schemas.openxmlformats.org/officeDocument/2006/relationships" r:embed="rId16"/>
        <a:stretch>
          <a:fillRect/>
        </a:stretch>
      </xdr:blipFill>
      <xdr:spPr>
        <a:xfrm>
          <a:off x="15497175" y="73083644"/>
          <a:ext cx="5781675" cy="2921321"/>
        </a:xfrm>
        <a:prstGeom prst="rect">
          <a:avLst/>
        </a:prstGeom>
      </xdr:spPr>
    </xdr:pic>
    <xdr:clientData/>
  </xdr:twoCellAnchor>
  <xdr:twoCellAnchor editAs="oneCell">
    <xdr:from>
      <xdr:col>13</xdr:col>
      <xdr:colOff>437377</xdr:colOff>
      <xdr:row>380</xdr:row>
      <xdr:rowOff>14006</xdr:rowOff>
    </xdr:from>
    <xdr:to>
      <xdr:col>20</xdr:col>
      <xdr:colOff>93296</xdr:colOff>
      <xdr:row>396</xdr:row>
      <xdr:rowOff>58068</xdr:rowOff>
    </xdr:to>
    <xdr:pic>
      <xdr:nvPicPr>
        <xdr:cNvPr id="28" name="Picture 27">
          <a:extLst>
            <a:ext uri="{FF2B5EF4-FFF2-40B4-BE49-F238E27FC236}">
              <a16:creationId xmlns:a16="http://schemas.microsoft.com/office/drawing/2014/main" id="{78FA6C5C-6CDE-4637-999D-D31AB8459EAF}"/>
            </a:ext>
          </a:extLst>
        </xdr:cNvPr>
        <xdr:cNvPicPr>
          <a:picLocks noChangeAspect="1"/>
        </xdr:cNvPicPr>
      </xdr:nvPicPr>
      <xdr:blipFill>
        <a:blip xmlns:r="http://schemas.openxmlformats.org/officeDocument/2006/relationships" r:embed="rId17"/>
        <a:stretch>
          <a:fillRect/>
        </a:stretch>
      </xdr:blipFill>
      <xdr:spPr>
        <a:xfrm>
          <a:off x="15934552" y="77223656"/>
          <a:ext cx="4853393" cy="3015862"/>
        </a:xfrm>
        <a:prstGeom prst="rect">
          <a:avLst/>
        </a:prstGeom>
      </xdr:spPr>
    </xdr:pic>
    <xdr:clientData/>
  </xdr:twoCellAnchor>
  <xdr:twoCellAnchor editAs="oneCell">
    <xdr:from>
      <xdr:col>12</xdr:col>
      <xdr:colOff>560294</xdr:colOff>
      <xdr:row>405</xdr:row>
      <xdr:rowOff>126066</xdr:rowOff>
    </xdr:from>
    <xdr:to>
      <xdr:col>21</xdr:col>
      <xdr:colOff>59906</xdr:colOff>
      <xdr:row>421</xdr:row>
      <xdr:rowOff>56029</xdr:rowOff>
    </xdr:to>
    <xdr:pic>
      <xdr:nvPicPr>
        <xdr:cNvPr id="29" name="Picture 28">
          <a:extLst>
            <a:ext uri="{FF2B5EF4-FFF2-40B4-BE49-F238E27FC236}">
              <a16:creationId xmlns:a16="http://schemas.microsoft.com/office/drawing/2014/main" id="{C7BF0DD7-7DF5-4D42-BC2C-A68E0A85A7F1}"/>
            </a:ext>
          </a:extLst>
        </xdr:cNvPr>
        <xdr:cNvPicPr>
          <a:picLocks noChangeAspect="1"/>
        </xdr:cNvPicPr>
      </xdr:nvPicPr>
      <xdr:blipFill>
        <a:blip xmlns:r="http://schemas.openxmlformats.org/officeDocument/2006/relationships" r:embed="rId18"/>
        <a:stretch>
          <a:fillRect/>
        </a:stretch>
      </xdr:blipFill>
      <xdr:spPr>
        <a:xfrm>
          <a:off x="15209744" y="82022016"/>
          <a:ext cx="6135360" cy="2977963"/>
        </a:xfrm>
        <a:prstGeom prst="rect">
          <a:avLst/>
        </a:prstGeom>
      </xdr:spPr>
    </xdr:pic>
    <xdr:clientData/>
  </xdr:twoCellAnchor>
  <xdr:twoCellAnchor editAs="oneCell">
    <xdr:from>
      <xdr:col>12</xdr:col>
      <xdr:colOff>406214</xdr:colOff>
      <xdr:row>428</xdr:row>
      <xdr:rowOff>98052</xdr:rowOff>
    </xdr:from>
    <xdr:to>
      <xdr:col>21</xdr:col>
      <xdr:colOff>151348</xdr:colOff>
      <xdr:row>442</xdr:row>
      <xdr:rowOff>0</xdr:rowOff>
    </xdr:to>
    <xdr:pic>
      <xdr:nvPicPr>
        <xdr:cNvPr id="30" name="Picture 29">
          <a:extLst>
            <a:ext uri="{FF2B5EF4-FFF2-40B4-BE49-F238E27FC236}">
              <a16:creationId xmlns:a16="http://schemas.microsoft.com/office/drawing/2014/main" id="{9D2251D8-939E-4D2D-9AE1-FED6549B559E}"/>
            </a:ext>
          </a:extLst>
        </xdr:cNvPr>
        <xdr:cNvPicPr>
          <a:picLocks noChangeAspect="1"/>
        </xdr:cNvPicPr>
      </xdr:nvPicPr>
      <xdr:blipFill>
        <a:blip xmlns:r="http://schemas.openxmlformats.org/officeDocument/2006/relationships" r:embed="rId19"/>
        <a:stretch>
          <a:fillRect/>
        </a:stretch>
      </xdr:blipFill>
      <xdr:spPr>
        <a:xfrm>
          <a:off x="15055664" y="86375502"/>
          <a:ext cx="6374534" cy="2568948"/>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0.28156</cdr:x>
      <cdr:y>0.88814</cdr:y>
    </cdr:from>
    <cdr:to>
      <cdr:x>0.57231</cdr:x>
      <cdr:y>0.96345</cdr:y>
    </cdr:to>
    <cdr:sp macro="" textlink="">
      <cdr:nvSpPr>
        <cdr:cNvPr id="2" name="Rectangle 1">
          <a:extLst xmlns:a="http://schemas.openxmlformats.org/drawingml/2006/main">
            <a:ext uri="{FF2B5EF4-FFF2-40B4-BE49-F238E27FC236}">
              <a16:creationId xmlns:a16="http://schemas.microsoft.com/office/drawing/2014/main" id="{858DC324-3F97-4F23-A5ED-EE7036616877}"/>
            </a:ext>
          </a:extLst>
        </cdr:cNvPr>
        <cdr:cNvSpPr/>
      </cdr:nvSpPr>
      <cdr:spPr>
        <a:xfrm xmlns:a="http://schemas.openxmlformats.org/drawingml/2006/main">
          <a:off x="1537031" y="2704339"/>
          <a:ext cx="1587170" cy="2293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0.66827</cdr:x>
      <cdr:y>0.88815</cdr:y>
    </cdr:from>
    <cdr:to>
      <cdr:x>0.95442</cdr:x>
      <cdr:y>0.96346</cdr:y>
    </cdr:to>
    <cdr:sp macro="" textlink="">
      <cdr:nvSpPr>
        <cdr:cNvPr id="3" name="Rectangle 2">
          <a:extLst xmlns:a="http://schemas.openxmlformats.org/drawingml/2006/main">
            <a:ext uri="{FF2B5EF4-FFF2-40B4-BE49-F238E27FC236}">
              <a16:creationId xmlns:a16="http://schemas.microsoft.com/office/drawing/2014/main" id="{4C829D74-C841-4CA9-BAA8-E50E9FE0E7DA}"/>
            </a:ext>
          </a:extLst>
        </cdr:cNvPr>
        <cdr:cNvSpPr/>
      </cdr:nvSpPr>
      <cdr:spPr>
        <a:xfrm xmlns:a="http://schemas.openxmlformats.org/drawingml/2006/main">
          <a:off x="3648075" y="2704379"/>
          <a:ext cx="1562100" cy="22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5.xml><?xml version="1.0" encoding="utf-8"?>
<c:userShapes xmlns:c="http://schemas.openxmlformats.org/drawingml/2006/chart">
  <cdr:relSizeAnchor xmlns:cdr="http://schemas.openxmlformats.org/drawingml/2006/chartDrawing">
    <cdr:from>
      <cdr:x>0.21875</cdr:x>
      <cdr:y>0.89127</cdr:y>
    </cdr:from>
    <cdr:to>
      <cdr:x>0.53741</cdr:x>
      <cdr:y>0.97283</cdr:y>
    </cdr:to>
    <cdr:sp macro="" textlink="">
      <cdr:nvSpPr>
        <cdr:cNvPr id="2" name="Rectangle 1">
          <a:extLst xmlns:a="http://schemas.openxmlformats.org/drawingml/2006/main">
            <a:ext uri="{FF2B5EF4-FFF2-40B4-BE49-F238E27FC236}">
              <a16:creationId xmlns:a16="http://schemas.microsoft.com/office/drawing/2014/main" id="{9BCCA67A-C8A6-4EF9-BC5D-3FF35335A999}"/>
            </a:ext>
          </a:extLst>
        </cdr:cNvPr>
        <cdr:cNvSpPr/>
      </cdr:nvSpPr>
      <cdr:spPr>
        <a:xfrm xmlns:a="http://schemas.openxmlformats.org/drawingml/2006/main">
          <a:off x="1194131" y="2713864"/>
          <a:ext cx="1739570" cy="24837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0.63338</cdr:x>
      <cdr:y>0.89128</cdr:y>
    </cdr:from>
    <cdr:to>
      <cdr:x>0.9457</cdr:x>
      <cdr:y>0.97285</cdr:y>
    </cdr:to>
    <cdr:sp macro="" textlink="">
      <cdr:nvSpPr>
        <cdr:cNvPr id="3" name="Rectangle 2">
          <a:extLst xmlns:a="http://schemas.openxmlformats.org/drawingml/2006/main">
            <a:ext uri="{FF2B5EF4-FFF2-40B4-BE49-F238E27FC236}">
              <a16:creationId xmlns:a16="http://schemas.microsoft.com/office/drawing/2014/main" id="{B4AD7DF1-2F32-4F3A-9EF1-FFE62940721A}"/>
            </a:ext>
          </a:extLst>
        </cdr:cNvPr>
        <cdr:cNvSpPr/>
      </cdr:nvSpPr>
      <cdr:spPr>
        <a:xfrm xmlns:a="http://schemas.openxmlformats.org/drawingml/2006/main">
          <a:off x="3457575" y="2713904"/>
          <a:ext cx="1704975" cy="24837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6.xml><?xml version="1.0" encoding="utf-8"?>
<xdr:wsDr xmlns:xdr="http://schemas.openxmlformats.org/drawingml/2006/spreadsheetDrawing" xmlns:a="http://schemas.openxmlformats.org/drawingml/2006/main">
  <xdr:twoCellAnchor editAs="oneCell">
    <xdr:from>
      <xdr:col>0</xdr:col>
      <xdr:colOff>60960</xdr:colOff>
      <xdr:row>1</xdr:row>
      <xdr:rowOff>76200</xdr:rowOff>
    </xdr:from>
    <xdr:to>
      <xdr:col>0</xdr:col>
      <xdr:colOff>1769745</xdr:colOff>
      <xdr:row>1</xdr:row>
      <xdr:rowOff>363088</xdr:rowOff>
    </xdr:to>
    <xdr:pic>
      <xdr:nvPicPr>
        <xdr:cNvPr id="2" name="Picture 1">
          <a:extLst>
            <a:ext uri="{FF2B5EF4-FFF2-40B4-BE49-F238E27FC236}">
              <a16:creationId xmlns:a16="http://schemas.microsoft.com/office/drawing/2014/main" id="{D0326E02-AC8A-43AD-B140-8091B778D9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xdr:colOff>
      <xdr:row>7</xdr:row>
      <xdr:rowOff>19050</xdr:rowOff>
    </xdr:from>
    <xdr:to>
      <xdr:col>8</xdr:col>
      <xdr:colOff>960121</xdr:colOff>
      <xdr:row>8</xdr:row>
      <xdr:rowOff>99060</xdr:rowOff>
    </xdr:to>
    <xdr:sp macro="" textlink="">
      <xdr:nvSpPr>
        <xdr:cNvPr id="3" name="Rectangle 2">
          <a:extLst>
            <a:ext uri="{FF2B5EF4-FFF2-40B4-BE49-F238E27FC236}">
              <a16:creationId xmlns:a16="http://schemas.microsoft.com/office/drawing/2014/main" id="{92B5AEAE-E907-4E9F-BA03-C052DA2EB68C}"/>
            </a:ext>
          </a:extLst>
        </xdr:cNvPr>
        <xdr:cNvSpPr/>
      </xdr:nvSpPr>
      <xdr:spPr>
        <a:xfrm>
          <a:off x="1" y="1710690"/>
          <a:ext cx="1324356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 2.</a:t>
          </a:r>
          <a:endParaRPr lang="en-US" sz="1200">
            <a:solidFill>
              <a:schemeClr val="accent2"/>
            </a:solidFill>
          </a:endParaRPr>
        </a:p>
      </xdr:txBody>
    </xdr:sp>
    <xdr:clientData/>
  </xdr:twoCellAnchor>
  <xdr:twoCellAnchor editAs="oneCell">
    <xdr:from>
      <xdr:col>0</xdr:col>
      <xdr:colOff>49944</xdr:colOff>
      <xdr:row>92</xdr:row>
      <xdr:rowOff>35674</xdr:rowOff>
    </xdr:from>
    <xdr:to>
      <xdr:col>3</xdr:col>
      <xdr:colOff>1840786</xdr:colOff>
      <xdr:row>120</xdr:row>
      <xdr:rowOff>99428</xdr:rowOff>
    </xdr:to>
    <xdr:pic>
      <xdr:nvPicPr>
        <xdr:cNvPr id="8" name="Picture 7">
          <a:extLst>
            <a:ext uri="{FF2B5EF4-FFF2-40B4-BE49-F238E27FC236}">
              <a16:creationId xmlns:a16="http://schemas.microsoft.com/office/drawing/2014/main" id="{07987AB7-5ADF-4819-B8D3-9796AF4066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44" y="18229494"/>
          <a:ext cx="6763820" cy="445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35673</xdr:colOff>
      <xdr:row>66</xdr:row>
      <xdr:rowOff>285394</xdr:rowOff>
    </xdr:from>
    <xdr:to>
      <xdr:col>3</xdr:col>
      <xdr:colOff>1883594</xdr:colOff>
      <xdr:row>92</xdr:row>
      <xdr:rowOff>6590</xdr:rowOff>
    </xdr:to>
    <xdr:pic>
      <xdr:nvPicPr>
        <xdr:cNvPr id="9" name="Picture 8">
          <a:extLst>
            <a:ext uri="{FF2B5EF4-FFF2-40B4-BE49-F238E27FC236}">
              <a16:creationId xmlns:a16="http://schemas.microsoft.com/office/drawing/2014/main" id="{7C9FAFF7-514D-48BC-9D3E-259833BDCB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673" y="13606124"/>
          <a:ext cx="6820899" cy="459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3</xdr:col>
      <xdr:colOff>1290603</xdr:colOff>
      <xdr:row>174</xdr:row>
      <xdr:rowOff>118161</xdr:rowOff>
    </xdr:to>
    <xdr:pic>
      <xdr:nvPicPr>
        <xdr:cNvPr id="10" name="Picture 9">
          <a:extLst>
            <a:ext uri="{FF2B5EF4-FFF2-40B4-BE49-F238E27FC236}">
              <a16:creationId xmlns:a16="http://schemas.microsoft.com/office/drawing/2014/main" id="{EB0BEEEB-9B2F-47EF-839C-743150F1E08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1326475"/>
          <a:ext cx="6043578" cy="435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21405</xdr:colOff>
      <xdr:row>174</xdr:row>
      <xdr:rowOff>135562</xdr:rowOff>
    </xdr:from>
    <xdr:to>
      <xdr:col>3</xdr:col>
      <xdr:colOff>1312008</xdr:colOff>
      <xdr:row>200</xdr:row>
      <xdr:rowOff>17112</xdr:rowOff>
    </xdr:to>
    <xdr:pic>
      <xdr:nvPicPr>
        <xdr:cNvPr id="11" name="Picture 10">
          <a:extLst>
            <a:ext uri="{FF2B5EF4-FFF2-40B4-BE49-F238E27FC236}">
              <a16:creationId xmlns:a16="http://schemas.microsoft.com/office/drawing/2014/main" id="{6A162F5D-3449-48A2-8CBE-5E31EFB8FE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405" y="31450337"/>
          <a:ext cx="6263581" cy="3962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28539</xdr:colOff>
      <xdr:row>200</xdr:row>
      <xdr:rowOff>78483</xdr:rowOff>
    </xdr:from>
    <xdr:to>
      <xdr:col>3</xdr:col>
      <xdr:colOff>1352676</xdr:colOff>
      <xdr:row>225</xdr:row>
      <xdr:rowOff>146343</xdr:rowOff>
    </xdr:to>
    <xdr:pic>
      <xdr:nvPicPr>
        <xdr:cNvPr id="12" name="Picture 11">
          <a:extLst>
            <a:ext uri="{FF2B5EF4-FFF2-40B4-BE49-F238E27FC236}">
              <a16:creationId xmlns:a16="http://schemas.microsoft.com/office/drawing/2014/main" id="{DB284ADC-AF53-412F-B8AA-5960F11FDBC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39" y="35474382"/>
          <a:ext cx="6297115" cy="3992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21405</xdr:colOff>
      <xdr:row>226</xdr:row>
      <xdr:rowOff>64215</xdr:rowOff>
    </xdr:from>
    <xdr:to>
      <xdr:col>3</xdr:col>
      <xdr:colOff>1340877</xdr:colOff>
      <xdr:row>251</xdr:row>
      <xdr:rowOff>127969</xdr:rowOff>
    </xdr:to>
    <xdr:pic>
      <xdr:nvPicPr>
        <xdr:cNvPr id="13" name="Picture 12">
          <a:extLst>
            <a:ext uri="{FF2B5EF4-FFF2-40B4-BE49-F238E27FC236}">
              <a16:creationId xmlns:a16="http://schemas.microsoft.com/office/drawing/2014/main" id="{E3AA03C8-E027-495D-BD03-9FDF8EC32B7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405" y="39541237"/>
          <a:ext cx="6292450" cy="398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1</xdr:row>
      <xdr:rowOff>76200</xdr:rowOff>
    </xdr:from>
    <xdr:to>
      <xdr:col>0</xdr:col>
      <xdr:colOff>1769745</xdr:colOff>
      <xdr:row>1</xdr:row>
      <xdr:rowOff>363088</xdr:rowOff>
    </xdr:to>
    <xdr:pic>
      <xdr:nvPicPr>
        <xdr:cNvPr id="14" name="Picture 13">
          <a:extLst>
            <a:ext uri="{FF2B5EF4-FFF2-40B4-BE49-F238E27FC236}">
              <a16:creationId xmlns:a16="http://schemas.microsoft.com/office/drawing/2014/main" id="{DFFCAEDC-D2E1-48C1-8568-F8C45A7496E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087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xdr:colOff>
      <xdr:row>7</xdr:row>
      <xdr:rowOff>19050</xdr:rowOff>
    </xdr:from>
    <xdr:to>
      <xdr:col>8</xdr:col>
      <xdr:colOff>960121</xdr:colOff>
      <xdr:row>8</xdr:row>
      <xdr:rowOff>99060</xdr:rowOff>
    </xdr:to>
    <xdr:sp macro="" textlink="">
      <xdr:nvSpPr>
        <xdr:cNvPr id="15" name="Rectangle 14">
          <a:extLst>
            <a:ext uri="{FF2B5EF4-FFF2-40B4-BE49-F238E27FC236}">
              <a16:creationId xmlns:a16="http://schemas.microsoft.com/office/drawing/2014/main" id="{92735ED8-00D2-4306-8672-C54FF8DFADF7}"/>
            </a:ext>
          </a:extLst>
        </xdr:cNvPr>
        <xdr:cNvSpPr/>
      </xdr:nvSpPr>
      <xdr:spPr>
        <a:xfrm>
          <a:off x="1" y="1714500"/>
          <a:ext cx="1289494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 3.</a:t>
          </a:r>
          <a:endParaRPr lang="en-US" sz="1200">
            <a:solidFill>
              <a:schemeClr val="accent2"/>
            </a:solidFill>
          </a:endParaRPr>
        </a:p>
      </xdr:txBody>
    </xdr:sp>
    <xdr:clientData/>
  </xdr:twoCellAnchor>
  <xdr:twoCellAnchor editAs="oneCell">
    <xdr:from>
      <xdr:col>0</xdr:col>
      <xdr:colOff>50086</xdr:colOff>
      <xdr:row>42</xdr:row>
      <xdr:rowOff>102271</xdr:rowOff>
    </xdr:from>
    <xdr:to>
      <xdr:col>5</xdr:col>
      <xdr:colOff>1021636</xdr:colOff>
      <xdr:row>66</xdr:row>
      <xdr:rowOff>249719</xdr:rowOff>
    </xdr:to>
    <xdr:pic>
      <xdr:nvPicPr>
        <xdr:cNvPr id="16" name="Picture 15">
          <a:extLst>
            <a:ext uri="{FF2B5EF4-FFF2-40B4-BE49-F238E27FC236}">
              <a16:creationId xmlns:a16="http://schemas.microsoft.com/office/drawing/2014/main" id="{20813614-3B10-419C-A0D7-D709C7E56B88}"/>
            </a:ext>
          </a:extLst>
        </xdr:cNvPr>
        <xdr:cNvPicPr>
          <a:picLocks noChangeAspect="1"/>
        </xdr:cNvPicPr>
      </xdr:nvPicPr>
      <xdr:blipFill>
        <a:blip xmlns:r="http://schemas.openxmlformats.org/officeDocument/2006/relationships" r:embed="rId8"/>
        <a:stretch>
          <a:fillRect/>
        </a:stretch>
      </xdr:blipFill>
      <xdr:spPr>
        <a:xfrm>
          <a:off x="50086" y="9370417"/>
          <a:ext cx="9940033" cy="4200032"/>
        </a:xfrm>
        <a:prstGeom prst="rect">
          <a:avLst/>
        </a:prstGeom>
      </xdr:spPr>
    </xdr:pic>
    <xdr:clientData/>
  </xdr:twoCellAnchor>
  <xdr:twoCellAnchor editAs="oneCell">
    <xdr:from>
      <xdr:col>0</xdr:col>
      <xdr:colOff>49944</xdr:colOff>
      <xdr:row>121</xdr:row>
      <xdr:rowOff>35675</xdr:rowOff>
    </xdr:from>
    <xdr:to>
      <xdr:col>6</xdr:col>
      <xdr:colOff>82412</xdr:colOff>
      <xdr:row>148</xdr:row>
      <xdr:rowOff>42809</xdr:rowOff>
    </xdr:to>
    <xdr:pic>
      <xdr:nvPicPr>
        <xdr:cNvPr id="17" name="Picture 16">
          <a:extLst>
            <a:ext uri="{FF2B5EF4-FFF2-40B4-BE49-F238E27FC236}">
              <a16:creationId xmlns:a16="http://schemas.microsoft.com/office/drawing/2014/main" id="{8D7F9807-7802-43DA-8A9F-99103FEE03B1}"/>
            </a:ext>
          </a:extLst>
        </xdr:cNvPr>
        <xdr:cNvPicPr>
          <a:picLocks noChangeAspect="1"/>
        </xdr:cNvPicPr>
      </xdr:nvPicPr>
      <xdr:blipFill>
        <a:blip xmlns:r="http://schemas.openxmlformats.org/officeDocument/2006/relationships" r:embed="rId9"/>
        <a:stretch>
          <a:fillRect/>
        </a:stretch>
      </xdr:blipFill>
      <xdr:spPr>
        <a:xfrm>
          <a:off x="49944" y="22781518"/>
          <a:ext cx="10242412" cy="424522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76200</xdr:colOff>
      <xdr:row>1</xdr:row>
      <xdr:rowOff>60960</xdr:rowOff>
    </xdr:from>
    <xdr:ext cx="1746885" cy="286888"/>
    <xdr:pic>
      <xdr:nvPicPr>
        <xdr:cNvPr id="3" name="Picture 2">
          <a:extLst>
            <a:ext uri="{FF2B5EF4-FFF2-40B4-BE49-F238E27FC236}">
              <a16:creationId xmlns:a16="http://schemas.microsoft.com/office/drawing/2014/main" id="{53DE9EF5-89A6-4054-B32C-F1AE21D34E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7</xdr:row>
      <xdr:rowOff>9525</xdr:rowOff>
    </xdr:from>
    <xdr:to>
      <xdr:col>22</xdr:col>
      <xdr:colOff>9525</xdr:colOff>
      <xdr:row>21</xdr:row>
      <xdr:rowOff>312594</xdr:rowOff>
    </xdr:to>
    <xdr:graphicFrame macro="">
      <xdr:nvGraphicFramePr>
        <xdr:cNvPr id="8" name="Chart 7">
          <a:extLst>
            <a:ext uri="{FF2B5EF4-FFF2-40B4-BE49-F238E27FC236}">
              <a16:creationId xmlns:a16="http://schemas.microsoft.com/office/drawing/2014/main" id="{EE25268E-88D7-41A1-A781-A85FA5A80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876299</xdr:colOff>
      <xdr:row>24</xdr:row>
      <xdr:rowOff>0</xdr:rowOff>
    </xdr:from>
    <xdr:to>
      <xdr:col>22</xdr:col>
      <xdr:colOff>9524</xdr:colOff>
      <xdr:row>41</xdr:row>
      <xdr:rowOff>135082</xdr:rowOff>
    </xdr:to>
    <xdr:graphicFrame macro="">
      <xdr:nvGraphicFramePr>
        <xdr:cNvPr id="6" name="Chart 5">
          <a:extLst>
            <a:ext uri="{FF2B5EF4-FFF2-40B4-BE49-F238E27FC236}">
              <a16:creationId xmlns:a16="http://schemas.microsoft.com/office/drawing/2014/main" id="{8FEE8BE2-22BC-4042-BF99-9E4B36D2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23</xdr:col>
      <xdr:colOff>0</xdr:colOff>
      <xdr:row>7</xdr:row>
      <xdr:rowOff>0</xdr:rowOff>
    </xdr:from>
    <xdr:to>
      <xdr:col>32</xdr:col>
      <xdr:colOff>31451</xdr:colOff>
      <xdr:row>21</xdr:row>
      <xdr:rowOff>310862</xdr:rowOff>
    </xdr:to>
    <xdr:graphicFrame macro="">
      <xdr:nvGraphicFramePr>
        <xdr:cNvPr id="7" name="Chart 6">
          <a:extLst>
            <a:ext uri="{FF2B5EF4-FFF2-40B4-BE49-F238E27FC236}">
              <a16:creationId xmlns:a16="http://schemas.microsoft.com/office/drawing/2014/main" id="{C448E4AD-92CF-47E5-9C3F-D479F6957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76200</xdr:colOff>
      <xdr:row>1</xdr:row>
      <xdr:rowOff>60960</xdr:rowOff>
    </xdr:from>
    <xdr:ext cx="1746885" cy="286888"/>
    <xdr:pic>
      <xdr:nvPicPr>
        <xdr:cNvPr id="9" name="Picture 8">
          <a:extLst>
            <a:ext uri="{FF2B5EF4-FFF2-40B4-BE49-F238E27FC236}">
              <a16:creationId xmlns:a16="http://schemas.microsoft.com/office/drawing/2014/main" id="{B5D1B37C-E23D-4CB6-803F-2B1C513DF4B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7</xdr:row>
      <xdr:rowOff>9525</xdr:rowOff>
    </xdr:from>
    <xdr:to>
      <xdr:col>22</xdr:col>
      <xdr:colOff>9525</xdr:colOff>
      <xdr:row>21</xdr:row>
      <xdr:rowOff>312594</xdr:rowOff>
    </xdr:to>
    <xdr:graphicFrame macro="">
      <xdr:nvGraphicFramePr>
        <xdr:cNvPr id="10" name="Chart 9">
          <a:extLst>
            <a:ext uri="{FF2B5EF4-FFF2-40B4-BE49-F238E27FC236}">
              <a16:creationId xmlns:a16="http://schemas.microsoft.com/office/drawing/2014/main" id="{44BBA3AE-3563-49E6-8C76-937A768FC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12</xdr:col>
      <xdr:colOff>876299</xdr:colOff>
      <xdr:row>24</xdr:row>
      <xdr:rowOff>0</xdr:rowOff>
    </xdr:from>
    <xdr:to>
      <xdr:col>22</xdr:col>
      <xdr:colOff>9524</xdr:colOff>
      <xdr:row>41</xdr:row>
      <xdr:rowOff>135082</xdr:rowOff>
    </xdr:to>
    <xdr:graphicFrame macro="">
      <xdr:nvGraphicFramePr>
        <xdr:cNvPr id="11" name="Chart 10">
          <a:extLst>
            <a:ext uri="{FF2B5EF4-FFF2-40B4-BE49-F238E27FC236}">
              <a16:creationId xmlns:a16="http://schemas.microsoft.com/office/drawing/2014/main" id="{431B01E2-A541-4025-8D6F-11688F72D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0</xdr:colOff>
      <xdr:row>7</xdr:row>
      <xdr:rowOff>0</xdr:rowOff>
    </xdr:from>
    <xdr:to>
      <xdr:col>32</xdr:col>
      <xdr:colOff>31451</xdr:colOff>
      <xdr:row>21</xdr:row>
      <xdr:rowOff>310862</xdr:rowOff>
    </xdr:to>
    <xdr:graphicFrame macro="">
      <xdr:nvGraphicFramePr>
        <xdr:cNvPr id="12" name="Chart 11">
          <a:extLst>
            <a:ext uri="{FF2B5EF4-FFF2-40B4-BE49-F238E27FC236}">
              <a16:creationId xmlns:a16="http://schemas.microsoft.com/office/drawing/2014/main" id="{4EC8F394-70B6-4FB9-A0A7-A7B19E2FD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76200</xdr:colOff>
      <xdr:row>1</xdr:row>
      <xdr:rowOff>60960</xdr:rowOff>
    </xdr:from>
    <xdr:ext cx="1746885" cy="286888"/>
    <xdr:pic>
      <xdr:nvPicPr>
        <xdr:cNvPr id="13" name="Picture 12">
          <a:extLst>
            <a:ext uri="{FF2B5EF4-FFF2-40B4-BE49-F238E27FC236}">
              <a16:creationId xmlns:a16="http://schemas.microsoft.com/office/drawing/2014/main" id="{69DA871C-006A-430A-BF2E-D286AB5B64B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7</xdr:row>
      <xdr:rowOff>9525</xdr:rowOff>
    </xdr:from>
    <xdr:to>
      <xdr:col>22</xdr:col>
      <xdr:colOff>9525</xdr:colOff>
      <xdr:row>21</xdr:row>
      <xdr:rowOff>312594</xdr:rowOff>
    </xdr:to>
    <xdr:graphicFrame macro="">
      <xdr:nvGraphicFramePr>
        <xdr:cNvPr id="14" name="Chart 13">
          <a:extLst>
            <a:ext uri="{FF2B5EF4-FFF2-40B4-BE49-F238E27FC236}">
              <a16:creationId xmlns:a16="http://schemas.microsoft.com/office/drawing/2014/main" id="{B90E458A-38E3-4953-A04C-2985A80AF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12</xdr:col>
      <xdr:colOff>876299</xdr:colOff>
      <xdr:row>24</xdr:row>
      <xdr:rowOff>0</xdr:rowOff>
    </xdr:from>
    <xdr:to>
      <xdr:col>22</xdr:col>
      <xdr:colOff>9524</xdr:colOff>
      <xdr:row>41</xdr:row>
      <xdr:rowOff>135082</xdr:rowOff>
    </xdr:to>
    <xdr:graphicFrame macro="">
      <xdr:nvGraphicFramePr>
        <xdr:cNvPr id="15" name="Chart 14">
          <a:extLst>
            <a:ext uri="{FF2B5EF4-FFF2-40B4-BE49-F238E27FC236}">
              <a16:creationId xmlns:a16="http://schemas.microsoft.com/office/drawing/2014/main" id="{E3881652-C168-4F19-A9B2-C023DFB0C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23</xdr:col>
      <xdr:colOff>0</xdr:colOff>
      <xdr:row>7</xdr:row>
      <xdr:rowOff>0</xdr:rowOff>
    </xdr:from>
    <xdr:to>
      <xdr:col>32</xdr:col>
      <xdr:colOff>31451</xdr:colOff>
      <xdr:row>21</xdr:row>
      <xdr:rowOff>310862</xdr:rowOff>
    </xdr:to>
    <xdr:graphicFrame macro="">
      <xdr:nvGraphicFramePr>
        <xdr:cNvPr id="16" name="Chart 15">
          <a:extLst>
            <a:ext uri="{FF2B5EF4-FFF2-40B4-BE49-F238E27FC236}">
              <a16:creationId xmlns:a16="http://schemas.microsoft.com/office/drawing/2014/main" id="{A135090F-6EB6-4D4C-BE86-6F42BBCB6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9.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FC9C38A4-C9C4-4741-ADF6-D468826C6AA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85925" cy="276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110375</xdr:colOff>
      <xdr:row>8</xdr:row>
      <xdr:rowOff>25492</xdr:rowOff>
    </xdr:from>
    <xdr:to>
      <xdr:col>31</xdr:col>
      <xdr:colOff>0</xdr:colOff>
      <xdr:row>31</xdr:row>
      <xdr:rowOff>6724</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C4AA891-D1FC-4A62-874A-CDFA47C4B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223615" y="1854292"/>
              <a:ext cx="6762865" cy="427129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35D127C-F2C4-43BD-8542-A53928EC990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2100035" y="6467188"/>
              <a:ext cx="8175316" cy="40912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16</xdr:col>
      <xdr:colOff>649941</xdr:colOff>
      <xdr:row>30</xdr:row>
      <xdr:rowOff>155203</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75BF4F2B-DC88-4271-A72E-50E26C637C2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40048" y="1831883"/>
              <a:ext cx="6446633" cy="427454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579917D7-EE96-45CF-817E-9A9F6682515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46649" y="6460534"/>
              <a:ext cx="7668195" cy="416710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33618</xdr:colOff>
      <xdr:row>58</xdr:row>
      <xdr:rowOff>131546</xdr:rowOff>
    </xdr:from>
    <xdr:to>
      <xdr:col>16</xdr:col>
      <xdr:colOff>504265</xdr:colOff>
      <xdr:row>80</xdr:row>
      <xdr:rowOff>118137</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85F7891A-FD90-4A48-B96B-002802262C8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3856298" y="11256746"/>
              <a:ext cx="6284707" cy="413187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30</xdr:col>
      <xdr:colOff>24503</xdr:colOff>
      <xdr:row>80</xdr:row>
      <xdr:rowOff>134471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ACFD8830-BA45-46DA-BC04-AB583AA71D1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2129805" y="11125688"/>
              <a:ext cx="6271578" cy="427926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8282</xdr:colOff>
      <xdr:row>83</xdr:row>
      <xdr:rowOff>151035</xdr:rowOff>
    </xdr:from>
    <xdr:to>
      <xdr:col>19</xdr:col>
      <xdr:colOff>602144</xdr:colOff>
      <xdr:row>106</xdr:row>
      <xdr:rowOff>84884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616E567-5723-4C50-ADE9-00B0853EA77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830962" y="15924435"/>
              <a:ext cx="8274822" cy="426200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588065</xdr:colOff>
      <xdr:row>84</xdr:row>
      <xdr:rowOff>24848</xdr:rowOff>
    </xdr:from>
    <xdr:to>
      <xdr:col>30</xdr:col>
      <xdr:colOff>348260</xdr:colOff>
      <xdr:row>108</xdr:row>
      <xdr:rowOff>127591</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2ACA2CE8-B229-4C62-8513-F1020C61455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22091705" y="15965888"/>
              <a:ext cx="6633435" cy="459854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0.xml><?xml version="1.0" encoding="utf-8"?>
<c:userShapes xmlns:c="http://schemas.openxmlformats.org/drawingml/2006/chart">
  <cdr:relSizeAnchor xmlns:cdr="http://schemas.openxmlformats.org/drawingml/2006/chartDrawing">
    <cdr:from>
      <cdr:x>0.39243</cdr:x>
      <cdr:y>0.45912</cdr:y>
    </cdr:from>
    <cdr:to>
      <cdr:x>0.49628</cdr:x>
      <cdr:y>0.53628</cdr:y>
    </cdr:to>
    <cdr:sp macro="" textlink="">
      <cdr:nvSpPr>
        <cdr:cNvPr id="2" name="TextBox 1">
          <a:extLst xmlns:a="http://schemas.openxmlformats.org/drawingml/2006/main">
            <a:ext uri="{FF2B5EF4-FFF2-40B4-BE49-F238E27FC236}">
              <a16:creationId xmlns:a16="http://schemas.microsoft.com/office/drawing/2014/main" id="{783CFA85-3FC3-4759-AC92-932782D1F009}"/>
            </a:ext>
          </a:extLst>
        </cdr:cNvPr>
        <cdr:cNvSpPr txBox="1"/>
      </cdr:nvSpPr>
      <cdr:spPr>
        <a:xfrm xmlns:a="http://schemas.openxmlformats.org/drawingml/2006/main">
          <a:off x="2142266" y="1377541"/>
          <a:ext cx="566921" cy="231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0.7556</cdr:x>
      <cdr:y>0.70089</cdr:y>
    </cdr:from>
    <cdr:to>
      <cdr:x>0.85945</cdr:x>
      <cdr:y>0.77805</cdr:y>
    </cdr:to>
    <cdr:sp macro="" textlink="">
      <cdr:nvSpPr>
        <cdr:cNvPr id="3" name="TextBox 1">
          <a:extLst xmlns:a="http://schemas.openxmlformats.org/drawingml/2006/main">
            <a:ext uri="{FF2B5EF4-FFF2-40B4-BE49-F238E27FC236}">
              <a16:creationId xmlns:a16="http://schemas.microsoft.com/office/drawing/2014/main" id="{01BF6CF4-B589-4369-A68C-FCDFDB4A4D6B}"/>
            </a:ext>
          </a:extLst>
        </cdr:cNvPr>
        <cdr:cNvSpPr txBox="1"/>
      </cdr:nvSpPr>
      <cdr:spPr>
        <a:xfrm xmlns:a="http://schemas.openxmlformats.org/drawingml/2006/main">
          <a:off x="4124804" y="2102930"/>
          <a:ext cx="566921" cy="231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25%</a:t>
          </a:r>
        </a:p>
      </cdr:txBody>
    </cdr:sp>
  </cdr:relSizeAnchor>
</c:userShapes>
</file>

<file path=xl/drawings/drawing41.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2.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3.xml><?xml version="1.0" encoding="utf-8"?>
<c:userShapes xmlns:c="http://schemas.openxmlformats.org/drawingml/2006/chart">
  <cdr:relSizeAnchor xmlns:cdr="http://schemas.openxmlformats.org/drawingml/2006/chartDrawing">
    <cdr:from>
      <cdr:x>0.39243</cdr:x>
      <cdr:y>0.45912</cdr:y>
    </cdr:from>
    <cdr:to>
      <cdr:x>0.49628</cdr:x>
      <cdr:y>0.53628</cdr:y>
    </cdr:to>
    <cdr:sp macro="" textlink="">
      <cdr:nvSpPr>
        <cdr:cNvPr id="2" name="TextBox 1">
          <a:extLst xmlns:a="http://schemas.openxmlformats.org/drawingml/2006/main">
            <a:ext uri="{FF2B5EF4-FFF2-40B4-BE49-F238E27FC236}">
              <a16:creationId xmlns:a16="http://schemas.microsoft.com/office/drawing/2014/main" id="{783CFA85-3FC3-4759-AC92-932782D1F009}"/>
            </a:ext>
          </a:extLst>
        </cdr:cNvPr>
        <cdr:cNvSpPr txBox="1"/>
      </cdr:nvSpPr>
      <cdr:spPr>
        <a:xfrm xmlns:a="http://schemas.openxmlformats.org/drawingml/2006/main">
          <a:off x="2142266" y="1377541"/>
          <a:ext cx="566921" cy="231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0.7556</cdr:x>
      <cdr:y>0.70089</cdr:y>
    </cdr:from>
    <cdr:to>
      <cdr:x>0.85945</cdr:x>
      <cdr:y>0.77805</cdr:y>
    </cdr:to>
    <cdr:sp macro="" textlink="">
      <cdr:nvSpPr>
        <cdr:cNvPr id="3" name="TextBox 1">
          <a:extLst xmlns:a="http://schemas.openxmlformats.org/drawingml/2006/main">
            <a:ext uri="{FF2B5EF4-FFF2-40B4-BE49-F238E27FC236}">
              <a16:creationId xmlns:a16="http://schemas.microsoft.com/office/drawing/2014/main" id="{01BF6CF4-B589-4369-A68C-FCDFDB4A4D6B}"/>
            </a:ext>
          </a:extLst>
        </cdr:cNvPr>
        <cdr:cNvSpPr txBox="1"/>
      </cdr:nvSpPr>
      <cdr:spPr>
        <a:xfrm xmlns:a="http://schemas.openxmlformats.org/drawingml/2006/main">
          <a:off x="4124804" y="2102930"/>
          <a:ext cx="566921" cy="231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25%</a:t>
          </a:r>
        </a:p>
      </cdr:txBody>
    </cdr:sp>
  </cdr:relSizeAnchor>
</c:userShapes>
</file>

<file path=xl/drawings/drawing44.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5.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6.xml><?xml version="1.0" encoding="utf-8"?>
<c:userShapes xmlns:c="http://schemas.openxmlformats.org/drawingml/2006/chart">
  <cdr:relSizeAnchor xmlns:cdr="http://schemas.openxmlformats.org/drawingml/2006/chartDrawing">
    <cdr:from>
      <cdr:x>0.39243</cdr:x>
      <cdr:y>0.54978</cdr:y>
    </cdr:from>
    <cdr:to>
      <cdr:x>0.49628</cdr:x>
      <cdr:y>0.62694</cdr:y>
    </cdr:to>
    <cdr:sp macro="" textlink="">
      <cdr:nvSpPr>
        <cdr:cNvPr id="2" name="TextBox 1">
          <a:extLst xmlns:a="http://schemas.openxmlformats.org/drawingml/2006/main">
            <a:ext uri="{FF2B5EF4-FFF2-40B4-BE49-F238E27FC236}">
              <a16:creationId xmlns:a16="http://schemas.microsoft.com/office/drawing/2014/main" id="{783CFA85-3FC3-4759-AC92-932782D1F009}"/>
            </a:ext>
          </a:extLst>
        </cdr:cNvPr>
        <cdr:cNvSpPr txBox="1"/>
      </cdr:nvSpPr>
      <cdr:spPr>
        <a:xfrm xmlns:a="http://schemas.openxmlformats.org/drawingml/2006/main">
          <a:off x="2155403" y="1599569"/>
          <a:ext cx="570391" cy="2244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0.75204</cdr:x>
      <cdr:y>0.52965</cdr:y>
    </cdr:from>
    <cdr:to>
      <cdr:x>0.85589</cdr:x>
      <cdr:y>0.60681</cdr:y>
    </cdr:to>
    <cdr:sp macro="" textlink="">
      <cdr:nvSpPr>
        <cdr:cNvPr id="3" name="TextBox 1">
          <a:extLst xmlns:a="http://schemas.openxmlformats.org/drawingml/2006/main">
            <a:ext uri="{FF2B5EF4-FFF2-40B4-BE49-F238E27FC236}">
              <a16:creationId xmlns:a16="http://schemas.microsoft.com/office/drawing/2014/main" id="{01BF6CF4-B589-4369-A68C-FCDFDB4A4D6B}"/>
            </a:ext>
          </a:extLst>
        </cdr:cNvPr>
        <cdr:cNvSpPr txBox="1"/>
      </cdr:nvSpPr>
      <cdr:spPr>
        <a:xfrm xmlns:a="http://schemas.openxmlformats.org/drawingml/2006/main">
          <a:off x="4130557" y="1540994"/>
          <a:ext cx="570391" cy="2244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25%</a:t>
          </a:r>
        </a:p>
      </cdr:txBody>
    </cdr:sp>
  </cdr:relSizeAnchor>
</c:userShapes>
</file>

<file path=xl/drawings/drawing47.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EBA4F9B8-CEDB-4CA4-BC10-5A662531E6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733424</xdr:colOff>
      <xdr:row>9</xdr:row>
      <xdr:rowOff>9525</xdr:rowOff>
    </xdr:from>
    <xdr:to>
      <xdr:col>18</xdr:col>
      <xdr:colOff>552449</xdr:colOff>
      <xdr:row>24</xdr:row>
      <xdr:rowOff>139827</xdr:rowOff>
    </xdr:to>
    <xdr:graphicFrame macro="">
      <xdr:nvGraphicFramePr>
        <xdr:cNvPr id="3" name="Chart 2">
          <a:extLst>
            <a:ext uri="{FF2B5EF4-FFF2-40B4-BE49-F238E27FC236}">
              <a16:creationId xmlns:a16="http://schemas.microsoft.com/office/drawing/2014/main" id="{8FF74175-CB93-46D0-BB8F-1F54949CD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89</xdr:row>
      <xdr:rowOff>6350</xdr:rowOff>
    </xdr:from>
    <xdr:to>
      <xdr:col>18</xdr:col>
      <xdr:colOff>575796</xdr:colOff>
      <xdr:row>101</xdr:row>
      <xdr:rowOff>31750</xdr:rowOff>
    </xdr:to>
    <xdr:graphicFrame macro="">
      <xdr:nvGraphicFramePr>
        <xdr:cNvPr id="5" name="Chart 4">
          <a:extLst>
            <a:ext uri="{FF2B5EF4-FFF2-40B4-BE49-F238E27FC236}">
              <a16:creationId xmlns:a16="http://schemas.microsoft.com/office/drawing/2014/main" id="{36B33E03-7003-4F53-B521-47C548EF1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102</xdr:row>
      <xdr:rowOff>0</xdr:rowOff>
    </xdr:from>
    <xdr:to>
      <xdr:col>18</xdr:col>
      <xdr:colOff>603250</xdr:colOff>
      <xdr:row>118</xdr:row>
      <xdr:rowOff>139700</xdr:rowOff>
    </xdr:to>
    <xdr:graphicFrame macro="">
      <xdr:nvGraphicFramePr>
        <xdr:cNvPr id="10" name="Chart 9">
          <a:extLst>
            <a:ext uri="{FF2B5EF4-FFF2-40B4-BE49-F238E27FC236}">
              <a16:creationId xmlns:a16="http://schemas.microsoft.com/office/drawing/2014/main" id="{BC7FC901-735F-44B8-A39B-A7A34BB2F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11206</xdr:colOff>
      <xdr:row>68</xdr:row>
      <xdr:rowOff>7471</xdr:rowOff>
    </xdr:from>
    <xdr:to>
      <xdr:col>19</xdr:col>
      <xdr:colOff>22412</xdr:colOff>
      <xdr:row>88</xdr:row>
      <xdr:rowOff>23158</xdr:rowOff>
    </xdr:to>
    <xdr:graphicFrame macro="">
      <xdr:nvGraphicFramePr>
        <xdr:cNvPr id="6" name="Chart 5">
          <a:extLst>
            <a:ext uri="{FF2B5EF4-FFF2-40B4-BE49-F238E27FC236}">
              <a16:creationId xmlns:a16="http://schemas.microsoft.com/office/drawing/2014/main" id="{721B1B12-D002-4447-A27D-19C15F5329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781049</xdr:colOff>
      <xdr:row>27</xdr:row>
      <xdr:rowOff>0</xdr:rowOff>
    </xdr:from>
    <xdr:to>
      <xdr:col>18</xdr:col>
      <xdr:colOff>600074</xdr:colOff>
      <xdr:row>43</xdr:row>
      <xdr:rowOff>38100</xdr:rowOff>
    </xdr:to>
    <xdr:graphicFrame macro="">
      <xdr:nvGraphicFramePr>
        <xdr:cNvPr id="8" name="Chart 7">
          <a:extLst>
            <a:ext uri="{FF2B5EF4-FFF2-40B4-BE49-F238E27FC236}">
              <a16:creationId xmlns:a16="http://schemas.microsoft.com/office/drawing/2014/main" id="{1545BB0C-9A2C-473F-A87C-B8802EF92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0.29371</cdr:x>
      <cdr:y>0.88317</cdr:y>
    </cdr:from>
    <cdr:to>
      <cdr:x>0.58665</cdr:x>
      <cdr:y>0.96285</cdr:y>
    </cdr:to>
    <cdr:sp macro="" textlink="">
      <cdr:nvSpPr>
        <cdr:cNvPr id="2" name="Rectangle 1">
          <a:extLst xmlns:a="http://schemas.openxmlformats.org/drawingml/2006/main">
            <a:ext uri="{FF2B5EF4-FFF2-40B4-BE49-F238E27FC236}">
              <a16:creationId xmlns:a16="http://schemas.microsoft.com/office/drawing/2014/main" id="{77D53640-F38E-4BBA-BF01-C1E208CD23F6}"/>
            </a:ext>
          </a:extLst>
        </cdr:cNvPr>
        <cdr:cNvSpPr/>
      </cdr:nvSpPr>
      <cdr:spPr>
        <a:xfrm xmlns:a="http://schemas.openxmlformats.org/drawingml/2006/main">
          <a:off x="1603375" y="2689225"/>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0.66938</cdr:x>
      <cdr:y>0.88318</cdr:y>
    </cdr:from>
    <cdr:to>
      <cdr:x>0.91429</cdr:x>
      <cdr:y>0.96286</cdr:y>
    </cdr:to>
    <cdr:sp macro="" textlink="">
      <cdr:nvSpPr>
        <cdr:cNvPr id="3" name="Rectangle 2">
          <a:extLst xmlns:a="http://schemas.openxmlformats.org/drawingml/2006/main">
            <a:ext uri="{FF2B5EF4-FFF2-40B4-BE49-F238E27FC236}">
              <a16:creationId xmlns:a16="http://schemas.microsoft.com/office/drawing/2014/main" id="{1F595DD2-15C8-4E37-BC3C-0BF95726D66D}"/>
            </a:ext>
          </a:extLst>
        </cdr:cNvPr>
        <cdr:cNvSpPr/>
      </cdr:nvSpPr>
      <cdr:spPr>
        <a:xfrm xmlns:a="http://schemas.openxmlformats.org/drawingml/2006/main">
          <a:off x="3654140" y="2689253"/>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9.xml><?xml version="1.0" encoding="utf-8"?>
<c:userShapes xmlns:c="http://schemas.openxmlformats.org/drawingml/2006/chart">
  <cdr:relSizeAnchor xmlns:cdr="http://schemas.openxmlformats.org/drawingml/2006/chartDrawing">
    <cdr:from>
      <cdr:x>0.25707</cdr:x>
      <cdr:y>0.89256</cdr:y>
    </cdr:from>
    <cdr:to>
      <cdr:x>0.55001</cdr:x>
      <cdr:y>0.97223</cdr:y>
    </cdr:to>
    <cdr:sp macro="" textlink="">
      <cdr:nvSpPr>
        <cdr:cNvPr id="2" name="Rectangle 1">
          <a:extLst xmlns:a="http://schemas.openxmlformats.org/drawingml/2006/main">
            <a:ext uri="{FF2B5EF4-FFF2-40B4-BE49-F238E27FC236}">
              <a16:creationId xmlns:a16="http://schemas.microsoft.com/office/drawing/2014/main" id="{1F25B4E9-BB60-43CC-AC4B-9EBADD2DF805}"/>
            </a:ext>
          </a:extLst>
        </cdr:cNvPr>
        <cdr:cNvSpPr/>
      </cdr:nvSpPr>
      <cdr:spPr>
        <a:xfrm xmlns:a="http://schemas.openxmlformats.org/drawingml/2006/main">
          <a:off x="1403350" y="2717800"/>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0.66589</cdr:x>
      <cdr:y>0.89257</cdr:y>
    </cdr:from>
    <cdr:to>
      <cdr:x>0.9108</cdr:x>
      <cdr:y>0.97224</cdr:y>
    </cdr:to>
    <cdr:sp macro="" textlink="">
      <cdr:nvSpPr>
        <cdr:cNvPr id="3" name="Rectangle 2">
          <a:extLst xmlns:a="http://schemas.openxmlformats.org/drawingml/2006/main">
            <a:ext uri="{FF2B5EF4-FFF2-40B4-BE49-F238E27FC236}">
              <a16:creationId xmlns:a16="http://schemas.microsoft.com/office/drawing/2014/main" id="{D558CDA2-B913-4F84-B2B3-8BDAFBAFF28E}"/>
            </a:ext>
          </a:extLst>
        </cdr:cNvPr>
        <cdr:cNvSpPr/>
      </cdr:nvSpPr>
      <cdr:spPr>
        <a:xfrm xmlns:a="http://schemas.openxmlformats.org/drawingml/2006/main">
          <a:off x="3635090" y="2717828"/>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2B2C19B2-F99C-448B-A8E4-A44B7E9975D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85925" cy="276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9523</xdr:colOff>
      <xdr:row>8</xdr:row>
      <xdr:rowOff>14286</xdr:rowOff>
    </xdr:from>
    <xdr:to>
      <xdr:col>19</xdr:col>
      <xdr:colOff>144487</xdr:colOff>
      <xdr:row>27</xdr:row>
      <xdr:rowOff>152400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608957F7-53F3-4966-AB27-585E5362A4F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237843" y="1843086"/>
              <a:ext cx="6291924" cy="374237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19050</xdr:colOff>
      <xdr:row>32</xdr:row>
      <xdr:rowOff>4763</xdr:rowOff>
    </xdr:from>
    <xdr:to>
      <xdr:col>20</xdr:col>
      <xdr:colOff>0</xdr:colOff>
      <xdr:row>50</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CDD78D69-C98C-49C8-B80C-D71044C57E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3247370" y="6603683"/>
              <a:ext cx="6762750" cy="311943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600074</xdr:colOff>
      <xdr:row>8</xdr:row>
      <xdr:rowOff>14287</xdr:rowOff>
    </xdr:from>
    <xdr:to>
      <xdr:col>29</xdr:col>
      <xdr:colOff>608012</xdr:colOff>
      <xdr:row>28</xdr:row>
      <xdr:rowOff>9525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FBB24D09-6716-49C5-AA82-3D6350E4C09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9985354" y="1843087"/>
              <a:ext cx="6408738" cy="37671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4482</xdr:colOff>
      <xdr:row>31</xdr:row>
      <xdr:rowOff>166686</xdr:rowOff>
    </xdr:from>
    <xdr:to>
      <xdr:col>30</xdr:col>
      <xdr:colOff>369795</xdr:colOff>
      <xdr:row>50</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B72948-471A-4BBF-BB5B-5E4E17B2131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0014602" y="6277926"/>
              <a:ext cx="6766113" cy="344519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0.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761A8247-0896-4716-AAEA-20A1EE343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6</xdr:row>
      <xdr:rowOff>9525</xdr:rowOff>
    </xdr:from>
    <xdr:to>
      <xdr:col>19</xdr:col>
      <xdr:colOff>214162</xdr:colOff>
      <xdr:row>21</xdr:row>
      <xdr:rowOff>99084</xdr:rowOff>
    </xdr:to>
    <xdr:graphicFrame macro="">
      <xdr:nvGraphicFramePr>
        <xdr:cNvPr id="4" name="Chart 2">
          <a:extLst>
            <a:ext uri="{FF2B5EF4-FFF2-40B4-BE49-F238E27FC236}">
              <a16:creationId xmlns:a16="http://schemas.microsoft.com/office/drawing/2014/main" id="{8AB8DA03-8554-4C66-9991-D47601EC9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72</xdr:row>
      <xdr:rowOff>6350</xdr:rowOff>
    </xdr:from>
    <xdr:to>
      <xdr:col>18</xdr:col>
      <xdr:colOff>575796</xdr:colOff>
      <xdr:row>84</xdr:row>
      <xdr:rowOff>31750</xdr:rowOff>
    </xdr:to>
    <xdr:graphicFrame macro="">
      <xdr:nvGraphicFramePr>
        <xdr:cNvPr id="5" name="Chart 4">
          <a:extLst>
            <a:ext uri="{FF2B5EF4-FFF2-40B4-BE49-F238E27FC236}">
              <a16:creationId xmlns:a16="http://schemas.microsoft.com/office/drawing/2014/main" id="{D0E077B7-EC49-42DA-A672-206698C8F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85</xdr:row>
      <xdr:rowOff>0</xdr:rowOff>
    </xdr:from>
    <xdr:to>
      <xdr:col>18</xdr:col>
      <xdr:colOff>603250</xdr:colOff>
      <xdr:row>101</xdr:row>
      <xdr:rowOff>139700</xdr:rowOff>
    </xdr:to>
    <xdr:graphicFrame macro="">
      <xdr:nvGraphicFramePr>
        <xdr:cNvPr id="6" name="Chart 5">
          <a:extLst>
            <a:ext uri="{FF2B5EF4-FFF2-40B4-BE49-F238E27FC236}">
              <a16:creationId xmlns:a16="http://schemas.microsoft.com/office/drawing/2014/main" id="{24CDD50D-ACD3-49C5-AA19-4BC4A6BF1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815974</xdr:colOff>
      <xdr:row>54</xdr:row>
      <xdr:rowOff>165100</xdr:rowOff>
    </xdr:from>
    <xdr:to>
      <xdr:col>18</xdr:col>
      <xdr:colOff>603249</xdr:colOff>
      <xdr:row>71</xdr:row>
      <xdr:rowOff>6350</xdr:rowOff>
    </xdr:to>
    <xdr:graphicFrame macro="">
      <xdr:nvGraphicFramePr>
        <xdr:cNvPr id="9" name="Chart 8">
          <a:extLst>
            <a:ext uri="{FF2B5EF4-FFF2-40B4-BE49-F238E27FC236}">
              <a16:creationId xmlns:a16="http://schemas.microsoft.com/office/drawing/2014/main" id="{1D1F949F-B053-491A-81EF-0E8178CD1C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781049</xdr:colOff>
      <xdr:row>24</xdr:row>
      <xdr:rowOff>0</xdr:rowOff>
    </xdr:from>
    <xdr:to>
      <xdr:col>19</xdr:col>
      <xdr:colOff>247828</xdr:colOff>
      <xdr:row>38</xdr:row>
      <xdr:rowOff>70928</xdr:rowOff>
    </xdr:to>
    <xdr:graphicFrame macro="">
      <xdr:nvGraphicFramePr>
        <xdr:cNvPr id="7" name="Chart 7">
          <a:extLst>
            <a:ext uri="{FF2B5EF4-FFF2-40B4-BE49-F238E27FC236}">
              <a16:creationId xmlns:a16="http://schemas.microsoft.com/office/drawing/2014/main" id="{52048ACE-FE0C-445D-8B28-785E465AA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0.25707</cdr:x>
      <cdr:y>0.89945</cdr:y>
    </cdr:from>
    <cdr:to>
      <cdr:x>0.55001</cdr:x>
      <cdr:y>0.97423</cdr:y>
    </cdr:to>
    <cdr:sp macro="" textlink="">
      <cdr:nvSpPr>
        <cdr:cNvPr id="2" name="Rectangle 1">
          <a:extLst xmlns:a="http://schemas.openxmlformats.org/drawingml/2006/main">
            <a:ext uri="{FF2B5EF4-FFF2-40B4-BE49-F238E27FC236}">
              <a16:creationId xmlns:a16="http://schemas.microsoft.com/office/drawing/2014/main" id="{98617631-C2AB-4CF9-B6DC-D60D5DE8414E}"/>
            </a:ext>
          </a:extLst>
        </cdr:cNvPr>
        <cdr:cNvSpPr/>
      </cdr:nvSpPr>
      <cdr:spPr>
        <a:xfrm xmlns:a="http://schemas.openxmlformats.org/drawingml/2006/main">
          <a:off x="1403350" y="2715816"/>
          <a:ext cx="1599154" cy="22580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0.6575</cdr:x>
      <cdr:y>0.89747</cdr:y>
    </cdr:from>
    <cdr:to>
      <cdr:x>0.91255</cdr:x>
      <cdr:y>0.97621</cdr:y>
    </cdr:to>
    <cdr:sp macro="" textlink="">
      <cdr:nvSpPr>
        <cdr:cNvPr id="3" name="Rectangle 2">
          <a:extLst xmlns:a="http://schemas.openxmlformats.org/drawingml/2006/main">
            <a:ext uri="{FF2B5EF4-FFF2-40B4-BE49-F238E27FC236}">
              <a16:creationId xmlns:a16="http://schemas.microsoft.com/office/drawing/2014/main" id="{60A0ED43-4D5A-40E6-9C62-E05AA444DA1B}"/>
            </a:ext>
          </a:extLst>
        </cdr:cNvPr>
        <cdr:cNvSpPr/>
      </cdr:nvSpPr>
      <cdr:spPr>
        <a:xfrm xmlns:a="http://schemas.openxmlformats.org/drawingml/2006/main">
          <a:off x="3589249" y="2709845"/>
          <a:ext cx="1392326" cy="2377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2.xml><?xml version="1.0" encoding="utf-8"?>
<c:userShapes xmlns:c="http://schemas.openxmlformats.org/drawingml/2006/chart">
  <cdr:relSizeAnchor xmlns:cdr="http://schemas.openxmlformats.org/drawingml/2006/chartDrawing">
    <cdr:from>
      <cdr:x>0.21171</cdr:x>
      <cdr:y>0.91489</cdr:y>
    </cdr:from>
    <cdr:to>
      <cdr:x>0.50465</cdr:x>
      <cdr:y>0.98338</cdr:y>
    </cdr:to>
    <cdr:sp macro="" textlink="">
      <cdr:nvSpPr>
        <cdr:cNvPr id="2" name="Rectangle 1">
          <a:extLst xmlns:a="http://schemas.openxmlformats.org/drawingml/2006/main">
            <a:ext uri="{FF2B5EF4-FFF2-40B4-BE49-F238E27FC236}">
              <a16:creationId xmlns:a16="http://schemas.microsoft.com/office/drawing/2014/main" id="{3E5891B6-5C4C-4D13-BDF2-4F11FBA00ED1}"/>
            </a:ext>
          </a:extLst>
        </cdr:cNvPr>
        <cdr:cNvSpPr/>
      </cdr:nvSpPr>
      <cdr:spPr>
        <a:xfrm xmlns:a="http://schemas.openxmlformats.org/drawingml/2006/main">
          <a:off x="1155700" y="2867026"/>
          <a:ext cx="1599154" cy="21461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0.62085</cdr:x>
      <cdr:y>0.91489</cdr:y>
    </cdr:from>
    <cdr:to>
      <cdr:x>0.90906</cdr:x>
      <cdr:y>0.9823</cdr:y>
    </cdr:to>
    <cdr:sp macro="" textlink="">
      <cdr:nvSpPr>
        <cdr:cNvPr id="3" name="Rectangle 2">
          <a:extLst xmlns:a="http://schemas.openxmlformats.org/drawingml/2006/main">
            <a:ext uri="{FF2B5EF4-FFF2-40B4-BE49-F238E27FC236}">
              <a16:creationId xmlns:a16="http://schemas.microsoft.com/office/drawing/2014/main" id="{6CC6DC92-74A8-4090-9BEC-1D4291AE0E44}"/>
            </a:ext>
          </a:extLst>
        </cdr:cNvPr>
        <cdr:cNvSpPr/>
      </cdr:nvSpPr>
      <cdr:spPr>
        <a:xfrm xmlns:a="http://schemas.openxmlformats.org/drawingml/2006/main">
          <a:off x="3389223" y="2867026"/>
          <a:ext cx="1573301" cy="21123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3.xml><?xml version="1.0" encoding="utf-8"?>
<xdr:wsDr xmlns:xdr="http://schemas.openxmlformats.org/drawingml/2006/spreadsheetDrawing" xmlns:a="http://schemas.openxmlformats.org/drawingml/2006/main">
  <xdr:oneCellAnchor>
    <xdr:from>
      <xdr:col>0</xdr:col>
      <xdr:colOff>38100</xdr:colOff>
      <xdr:row>1</xdr:row>
      <xdr:rowOff>53340</xdr:rowOff>
    </xdr:from>
    <xdr:ext cx="1746885" cy="286888"/>
    <xdr:pic>
      <xdr:nvPicPr>
        <xdr:cNvPr id="2" name="Picture 1">
          <a:extLst>
            <a:ext uri="{FF2B5EF4-FFF2-40B4-BE49-F238E27FC236}">
              <a16:creationId xmlns:a16="http://schemas.microsoft.com/office/drawing/2014/main" id="{B15AD299-53C7-43B9-B463-C51DDEE3D9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381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5</xdr:row>
      <xdr:rowOff>47625</xdr:rowOff>
    </xdr:from>
    <xdr:to>
      <xdr:col>18</xdr:col>
      <xdr:colOff>600075</xdr:colOff>
      <xdr:row>21</xdr:row>
      <xdr:rowOff>127</xdr:rowOff>
    </xdr:to>
    <xdr:graphicFrame macro="">
      <xdr:nvGraphicFramePr>
        <xdr:cNvPr id="6" name="Chart 5">
          <a:extLst>
            <a:ext uri="{FF2B5EF4-FFF2-40B4-BE49-F238E27FC236}">
              <a16:creationId xmlns:a16="http://schemas.microsoft.com/office/drawing/2014/main" id="{0A01A0E0-13F0-40DB-A6EA-EB39367D9A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0.21869</cdr:x>
      <cdr:y>0.90439</cdr:y>
    </cdr:from>
    <cdr:to>
      <cdr:x>0.56906</cdr:x>
      <cdr:y>0.9778</cdr:y>
    </cdr:to>
    <cdr:sp macro="" textlink="">
      <cdr:nvSpPr>
        <cdr:cNvPr id="2" name="Rectangle 1">
          <a:extLst xmlns:a="http://schemas.openxmlformats.org/drawingml/2006/main">
            <a:ext uri="{FF2B5EF4-FFF2-40B4-BE49-F238E27FC236}">
              <a16:creationId xmlns:a16="http://schemas.microsoft.com/office/drawing/2014/main" id="{349A5525-E08C-4362-956B-F2AD63317646}"/>
            </a:ext>
          </a:extLst>
        </cdr:cNvPr>
        <cdr:cNvSpPr/>
      </cdr:nvSpPr>
      <cdr:spPr>
        <a:xfrm xmlns:a="http://schemas.openxmlformats.org/drawingml/2006/main">
          <a:off x="1193800" y="2753818"/>
          <a:ext cx="1912680" cy="22353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0.64613</cdr:x>
      <cdr:y>0.90716</cdr:y>
    </cdr:from>
    <cdr:to>
      <cdr:x>0.91598</cdr:x>
      <cdr:y>0.98058</cdr:y>
    </cdr:to>
    <cdr:sp macro="" textlink="">
      <cdr:nvSpPr>
        <cdr:cNvPr id="3" name="Rectangle 2">
          <a:extLst xmlns:a="http://schemas.openxmlformats.org/drawingml/2006/main">
            <a:ext uri="{FF2B5EF4-FFF2-40B4-BE49-F238E27FC236}">
              <a16:creationId xmlns:a16="http://schemas.microsoft.com/office/drawing/2014/main" id="{7E0CC98C-41AE-4CC2-9CAC-61750DAD4DE5}"/>
            </a:ext>
          </a:extLst>
        </cdr:cNvPr>
        <cdr:cNvSpPr/>
      </cdr:nvSpPr>
      <cdr:spPr>
        <a:xfrm xmlns:a="http://schemas.openxmlformats.org/drawingml/2006/main">
          <a:off x="3527185" y="2762250"/>
          <a:ext cx="1473109" cy="22355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6.xml><?xml version="1.0" encoding="utf-8"?>
<xdr:wsDr xmlns:xdr="http://schemas.openxmlformats.org/drawingml/2006/spreadsheetDrawing" xmlns:a="http://schemas.openxmlformats.org/drawingml/2006/main">
  <xdr:oneCellAnchor>
    <xdr:from>
      <xdr:col>0</xdr:col>
      <xdr:colOff>45720</xdr:colOff>
      <xdr:row>1</xdr:row>
      <xdr:rowOff>60960</xdr:rowOff>
    </xdr:from>
    <xdr:ext cx="1746885" cy="286888"/>
    <xdr:pic>
      <xdr:nvPicPr>
        <xdr:cNvPr id="2" name="Picture 1">
          <a:extLst>
            <a:ext uri="{FF2B5EF4-FFF2-40B4-BE49-F238E27FC236}">
              <a16:creationId xmlns:a16="http://schemas.microsoft.com/office/drawing/2014/main" id="{AEE4F7D7-0EDB-4C9A-93CB-5B7176EE378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457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9525</xdr:colOff>
      <xdr:row>6</xdr:row>
      <xdr:rowOff>9525</xdr:rowOff>
    </xdr:from>
    <xdr:to>
      <xdr:col>21</xdr:col>
      <xdr:colOff>1143</xdr:colOff>
      <xdr:row>21</xdr:row>
      <xdr:rowOff>85725</xdr:rowOff>
    </xdr:to>
    <xdr:graphicFrame macro="">
      <xdr:nvGraphicFramePr>
        <xdr:cNvPr id="4" name="Chart 3">
          <a:extLst>
            <a:ext uri="{FF2B5EF4-FFF2-40B4-BE49-F238E27FC236}">
              <a16:creationId xmlns:a16="http://schemas.microsoft.com/office/drawing/2014/main" id="{C7140643-CEFD-46A8-AE5C-B9D02C44C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19050</xdr:colOff>
      <xdr:row>24</xdr:row>
      <xdr:rowOff>9525</xdr:rowOff>
    </xdr:from>
    <xdr:to>
      <xdr:col>21</xdr:col>
      <xdr:colOff>0</xdr:colOff>
      <xdr:row>43</xdr:row>
      <xdr:rowOff>85726</xdr:rowOff>
    </xdr:to>
    <xdr:graphicFrame macro="">
      <xdr:nvGraphicFramePr>
        <xdr:cNvPr id="5" name="Chart 4">
          <a:extLst>
            <a:ext uri="{FF2B5EF4-FFF2-40B4-BE49-F238E27FC236}">
              <a16:creationId xmlns:a16="http://schemas.microsoft.com/office/drawing/2014/main" id="{13380E62-9FBA-49EC-8119-35CCCDF67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771524</xdr:colOff>
      <xdr:row>67</xdr:row>
      <xdr:rowOff>152399</xdr:rowOff>
    </xdr:from>
    <xdr:to>
      <xdr:col>22</xdr:col>
      <xdr:colOff>600075</xdr:colOff>
      <xdr:row>80</xdr:row>
      <xdr:rowOff>0</xdr:rowOff>
    </xdr:to>
    <xdr:graphicFrame macro="">
      <xdr:nvGraphicFramePr>
        <xdr:cNvPr id="6" name="Chart 5">
          <a:extLst>
            <a:ext uri="{FF2B5EF4-FFF2-40B4-BE49-F238E27FC236}">
              <a16:creationId xmlns:a16="http://schemas.microsoft.com/office/drawing/2014/main" id="{1B426B30-4F5F-4CF0-AD8A-86D7A0A19B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600074</xdr:colOff>
      <xdr:row>68</xdr:row>
      <xdr:rowOff>0</xdr:rowOff>
    </xdr:from>
    <xdr:to>
      <xdr:col>35</xdr:col>
      <xdr:colOff>19049</xdr:colOff>
      <xdr:row>80</xdr:row>
      <xdr:rowOff>0</xdr:rowOff>
    </xdr:to>
    <xdr:graphicFrame macro="">
      <xdr:nvGraphicFramePr>
        <xdr:cNvPr id="7" name="Chart 6">
          <a:extLst>
            <a:ext uri="{FF2B5EF4-FFF2-40B4-BE49-F238E27FC236}">
              <a16:creationId xmlns:a16="http://schemas.microsoft.com/office/drawing/2014/main" id="{EE596ED9-87D1-42A8-9FF3-FA3E73F74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83</xdr:row>
      <xdr:rowOff>0</xdr:rowOff>
    </xdr:from>
    <xdr:to>
      <xdr:col>23</xdr:col>
      <xdr:colOff>9525</xdr:colOff>
      <xdr:row>97</xdr:row>
      <xdr:rowOff>142875</xdr:rowOff>
    </xdr:to>
    <xdr:graphicFrame macro="">
      <xdr:nvGraphicFramePr>
        <xdr:cNvPr id="8" name="Chart 7">
          <a:extLst>
            <a:ext uri="{FF2B5EF4-FFF2-40B4-BE49-F238E27FC236}">
              <a16:creationId xmlns:a16="http://schemas.microsoft.com/office/drawing/2014/main" id="{56C1EECC-5D7D-4323-95E5-94497457D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83</xdr:row>
      <xdr:rowOff>0</xdr:rowOff>
    </xdr:from>
    <xdr:to>
      <xdr:col>33</xdr:col>
      <xdr:colOff>590550</xdr:colOff>
      <xdr:row>97</xdr:row>
      <xdr:rowOff>142875</xdr:rowOff>
    </xdr:to>
    <xdr:graphicFrame macro="">
      <xdr:nvGraphicFramePr>
        <xdr:cNvPr id="9" name="Chart 8">
          <a:extLst>
            <a:ext uri="{FF2B5EF4-FFF2-40B4-BE49-F238E27FC236}">
              <a16:creationId xmlns:a16="http://schemas.microsoft.com/office/drawing/2014/main" id="{398A9BE7-C3A8-4132-9E95-A9F5A9856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0.30905</cdr:x>
      <cdr:y>0.85328</cdr:y>
    </cdr:from>
    <cdr:to>
      <cdr:x>0.60261</cdr:x>
      <cdr:y>0.94781</cdr:y>
    </cdr:to>
    <cdr:sp macro="" textlink="">
      <cdr:nvSpPr>
        <cdr:cNvPr id="2" name="Rectangle 1">
          <a:extLst xmlns:a="http://schemas.openxmlformats.org/drawingml/2006/main">
            <a:ext uri="{FF2B5EF4-FFF2-40B4-BE49-F238E27FC236}">
              <a16:creationId xmlns:a16="http://schemas.microsoft.com/office/drawing/2014/main" id="{B315F992-9F68-4071-AEE8-5CC6207BF724}"/>
            </a:ext>
          </a:extLst>
        </cdr:cNvPr>
        <cdr:cNvSpPr/>
      </cdr:nvSpPr>
      <cdr:spPr>
        <a:xfrm xmlns:a="http://schemas.openxmlformats.org/drawingml/2006/main">
          <a:off x="1687067" y="2598211"/>
          <a:ext cx="1602563" cy="28781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0.65278</cdr:x>
      <cdr:y>0.85329</cdr:y>
    </cdr:from>
    <cdr:to>
      <cdr:x>0.94068</cdr:x>
      <cdr:y>0.9478</cdr:y>
    </cdr:to>
    <cdr:sp macro="" textlink="">
      <cdr:nvSpPr>
        <cdr:cNvPr id="3" name="Rectangle 2">
          <a:extLst xmlns:a="http://schemas.openxmlformats.org/drawingml/2006/main">
            <a:ext uri="{FF2B5EF4-FFF2-40B4-BE49-F238E27FC236}">
              <a16:creationId xmlns:a16="http://schemas.microsoft.com/office/drawing/2014/main" id="{C70BCBF9-8545-4A64-9646-5A2AED39EC5C}"/>
            </a:ext>
          </a:extLst>
        </cdr:cNvPr>
        <cdr:cNvSpPr/>
      </cdr:nvSpPr>
      <cdr:spPr>
        <a:xfrm xmlns:a="http://schemas.openxmlformats.org/drawingml/2006/main">
          <a:off x="3563493" y="2598227"/>
          <a:ext cx="1571625" cy="28778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8.xml><?xml version="1.0" encoding="utf-8"?>
<c:userShapes xmlns:c="http://schemas.openxmlformats.org/drawingml/2006/chart">
  <cdr:relSizeAnchor xmlns:cdr="http://schemas.openxmlformats.org/drawingml/2006/chartDrawing">
    <cdr:from>
      <cdr:x>0.21678</cdr:x>
      <cdr:y>0.873</cdr:y>
    </cdr:from>
    <cdr:to>
      <cdr:x>0.57469</cdr:x>
      <cdr:y>0.97791</cdr:y>
    </cdr:to>
    <cdr:sp macro="" textlink="">
      <cdr:nvSpPr>
        <cdr:cNvPr id="2" name="Rectangle 1">
          <a:extLst xmlns:a="http://schemas.openxmlformats.org/drawingml/2006/main">
            <a:ext uri="{FF2B5EF4-FFF2-40B4-BE49-F238E27FC236}">
              <a16:creationId xmlns:a16="http://schemas.microsoft.com/office/drawing/2014/main" id="{3E4F3BB7-47A8-4B3F-ACB5-13FD363406C4}"/>
            </a:ext>
          </a:extLst>
        </cdr:cNvPr>
        <cdr:cNvSpPr/>
      </cdr:nvSpPr>
      <cdr:spPr>
        <a:xfrm xmlns:a="http://schemas.openxmlformats.org/drawingml/2006/main">
          <a:off x="1181100" y="2619314"/>
          <a:ext cx="1949964" cy="31479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0.61713</cdr:x>
      <cdr:y>0.87249</cdr:y>
    </cdr:from>
    <cdr:to>
      <cdr:x>0.94406</cdr:x>
      <cdr:y>0.97739</cdr:y>
    </cdr:to>
    <cdr:sp macro="" textlink="">
      <cdr:nvSpPr>
        <cdr:cNvPr id="3" name="Rectangle 2">
          <a:extLst xmlns:a="http://schemas.openxmlformats.org/drawingml/2006/main">
            <a:ext uri="{FF2B5EF4-FFF2-40B4-BE49-F238E27FC236}">
              <a16:creationId xmlns:a16="http://schemas.microsoft.com/office/drawing/2014/main" id="{F677A79A-C94A-4490-A154-F59A6C6C9983}"/>
            </a:ext>
          </a:extLst>
        </cdr:cNvPr>
        <cdr:cNvSpPr/>
      </cdr:nvSpPr>
      <cdr:spPr>
        <a:xfrm xmlns:a="http://schemas.openxmlformats.org/drawingml/2006/main">
          <a:off x="3362325" y="2617788"/>
          <a:ext cx="1781175" cy="31475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9.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3C3D63CF-0F64-4BD6-B32F-ACC6580478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9</xdr:row>
      <xdr:rowOff>9525</xdr:rowOff>
    </xdr:from>
    <xdr:to>
      <xdr:col>19</xdr:col>
      <xdr:colOff>12699</xdr:colOff>
      <xdr:row>24</xdr:row>
      <xdr:rowOff>133350</xdr:rowOff>
    </xdr:to>
    <xdr:graphicFrame macro="">
      <xdr:nvGraphicFramePr>
        <xdr:cNvPr id="8" name="Chart 7">
          <a:extLst>
            <a:ext uri="{FF2B5EF4-FFF2-40B4-BE49-F238E27FC236}">
              <a16:creationId xmlns:a16="http://schemas.microsoft.com/office/drawing/2014/main" id="{BBD0DABA-5702-4D36-BCE6-2DE31DF54F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38099</xdr:colOff>
      <xdr:row>27</xdr:row>
      <xdr:rowOff>0</xdr:rowOff>
    </xdr:from>
    <xdr:to>
      <xdr:col>19</xdr:col>
      <xdr:colOff>3174</xdr:colOff>
      <xdr:row>42</xdr:row>
      <xdr:rowOff>66802</xdr:rowOff>
    </xdr:to>
    <xdr:graphicFrame macro="">
      <xdr:nvGraphicFramePr>
        <xdr:cNvPr id="5" name="Chart 8">
          <a:extLst>
            <a:ext uri="{FF2B5EF4-FFF2-40B4-BE49-F238E27FC236}">
              <a16:creationId xmlns:a16="http://schemas.microsoft.com/office/drawing/2014/main" id="{281DF860-7CB4-4846-BA78-ED7EC6A49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48</xdr:row>
      <xdr:rowOff>152400</xdr:rowOff>
    </xdr:from>
    <xdr:to>
      <xdr:col>19</xdr:col>
      <xdr:colOff>609600</xdr:colOff>
      <xdr:row>64</xdr:row>
      <xdr:rowOff>628650</xdr:rowOff>
    </xdr:to>
    <xdr:graphicFrame macro="">
      <xdr:nvGraphicFramePr>
        <xdr:cNvPr id="3" name="Chart 2">
          <a:extLst>
            <a:ext uri="{FF2B5EF4-FFF2-40B4-BE49-F238E27FC236}">
              <a16:creationId xmlns:a16="http://schemas.microsoft.com/office/drawing/2014/main" id="{E283D8DE-CAD6-408A-8B49-71867261A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771524</xdr:colOff>
      <xdr:row>66</xdr:row>
      <xdr:rowOff>161924</xdr:rowOff>
    </xdr:from>
    <xdr:to>
      <xdr:col>19</xdr:col>
      <xdr:colOff>619124</xdr:colOff>
      <xdr:row>83</xdr:row>
      <xdr:rowOff>161924</xdr:rowOff>
    </xdr:to>
    <xdr:graphicFrame macro="">
      <xdr:nvGraphicFramePr>
        <xdr:cNvPr id="7" name="Chart 6">
          <a:extLst>
            <a:ext uri="{FF2B5EF4-FFF2-40B4-BE49-F238E27FC236}">
              <a16:creationId xmlns:a16="http://schemas.microsoft.com/office/drawing/2014/main" id="{5B8B68B3-1374-45DC-8FFE-5E2D90414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gantresearch.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21"/>
  <sheetViews>
    <sheetView tabSelected="1" zoomScaleNormal="100" zoomScaleSheetLayoutView="70" workbookViewId="0">
      <selection activeCell="N14" sqref="N14"/>
    </sheetView>
  </sheetViews>
  <sheetFormatPr defaultRowHeight="13.2"/>
  <cols>
    <col min="1" max="4" width="10.6640625" customWidth="1"/>
    <col min="5" max="5" width="10.6640625" style="1" customWidth="1"/>
    <col min="6" max="12" width="10.6640625" customWidth="1"/>
    <col min="13" max="13" width="10.6640625" style="1" customWidth="1"/>
    <col min="14" max="45" width="10.6640625" customWidth="1"/>
  </cols>
  <sheetData>
    <row r="1" spans="1:14">
      <c r="A1" s="1240"/>
      <c r="B1" s="1240"/>
      <c r="C1" s="1240"/>
      <c r="D1" s="1240"/>
      <c r="E1" s="1240"/>
      <c r="F1" s="1240"/>
      <c r="G1" s="1240"/>
      <c r="H1" s="1240"/>
      <c r="I1" s="1240"/>
      <c r="J1" s="4"/>
      <c r="K1" s="4"/>
      <c r="L1" s="4"/>
      <c r="M1" s="4"/>
      <c r="N1" s="4"/>
    </row>
    <row r="2" spans="1:14">
      <c r="A2" s="15"/>
      <c r="B2" s="15"/>
      <c r="C2" s="15"/>
      <c r="D2" s="15"/>
      <c r="E2" s="15"/>
      <c r="F2" s="15"/>
      <c r="G2" s="15"/>
      <c r="H2" s="15"/>
      <c r="I2" s="15"/>
      <c r="J2" s="3"/>
      <c r="K2" s="3"/>
      <c r="L2" s="3"/>
      <c r="N2" s="4"/>
    </row>
    <row r="3" spans="1:14">
      <c r="A3" s="15"/>
      <c r="B3" s="15"/>
      <c r="C3" s="15"/>
      <c r="D3" s="15"/>
      <c r="E3" s="15"/>
      <c r="F3" s="15"/>
      <c r="G3" s="15"/>
      <c r="H3" s="15"/>
      <c r="I3" s="15"/>
    </row>
    <row r="4" spans="1:14" ht="36.6">
      <c r="A4" s="15"/>
      <c r="B4" s="15"/>
      <c r="C4" s="15"/>
      <c r="D4" s="1242"/>
      <c r="E4" s="1243"/>
      <c r="F4" s="1243"/>
      <c r="G4" s="15"/>
      <c r="H4" s="15"/>
      <c r="I4" s="15"/>
      <c r="J4" s="6"/>
      <c r="K4" s="6"/>
      <c r="L4" s="6"/>
    </row>
    <row r="5" spans="1:14">
      <c r="A5" s="15"/>
      <c r="B5" s="15"/>
      <c r="C5" s="15"/>
      <c r="D5" s="15"/>
      <c r="E5" s="15"/>
      <c r="F5" s="15"/>
      <c r="G5" s="15"/>
      <c r="H5" s="15"/>
      <c r="I5" s="15"/>
      <c r="J5" s="6"/>
      <c r="K5" s="6"/>
      <c r="L5" s="6"/>
    </row>
    <row r="6" spans="1:14">
      <c r="A6" s="15"/>
      <c r="B6" s="15"/>
      <c r="C6" s="15"/>
      <c r="D6" s="15"/>
      <c r="E6" s="15"/>
      <c r="F6" s="15"/>
      <c r="G6" s="15"/>
      <c r="H6" s="15"/>
      <c r="I6" s="15"/>
      <c r="J6" s="6"/>
      <c r="K6" s="6"/>
      <c r="L6" s="6"/>
    </row>
    <row r="7" spans="1:14" ht="22.8">
      <c r="A7" s="15"/>
      <c r="B7" s="1244"/>
      <c r="C7" s="1245"/>
      <c r="D7" s="1245"/>
      <c r="E7" s="1245"/>
      <c r="F7" s="1245"/>
      <c r="G7" s="1245"/>
      <c r="H7" s="1245"/>
      <c r="I7" s="15"/>
      <c r="J7" s="44"/>
      <c r="K7" s="44"/>
      <c r="L7" s="44"/>
    </row>
    <row r="8" spans="1:14" ht="45" customHeight="1">
      <c r="A8" s="15"/>
      <c r="B8" s="1248" t="s">
        <v>0</v>
      </c>
      <c r="C8" s="1248"/>
      <c r="D8" s="1248"/>
      <c r="E8" s="1248"/>
      <c r="F8" s="1248"/>
      <c r="G8" s="1248"/>
      <c r="H8" s="1248"/>
      <c r="I8" s="15"/>
    </row>
    <row r="9" spans="1:14" ht="21" customHeight="1">
      <c r="A9" s="15"/>
      <c r="B9" s="16"/>
      <c r="C9" s="15"/>
      <c r="D9" s="15"/>
      <c r="E9" s="71" t="s">
        <v>1</v>
      </c>
      <c r="F9" s="15"/>
      <c r="G9" s="15"/>
      <c r="H9" s="15"/>
      <c r="I9" s="15"/>
      <c r="J9" s="6"/>
      <c r="K9" s="6"/>
      <c r="L9" s="6"/>
    </row>
    <row r="10" spans="1:14" ht="17.399999999999999">
      <c r="A10" s="17"/>
      <c r="B10" s="16"/>
      <c r="C10" s="15"/>
      <c r="D10" s="15"/>
      <c r="E10" s="15"/>
      <c r="F10" s="15"/>
      <c r="G10" s="15"/>
      <c r="H10" s="15"/>
      <c r="I10" s="15"/>
      <c r="J10" s="6"/>
      <c r="K10" s="6"/>
      <c r="L10" s="6"/>
    </row>
    <row r="11" spans="1:14" ht="12" customHeight="1">
      <c r="A11" s="17"/>
      <c r="B11" s="16"/>
      <c r="C11" s="15"/>
      <c r="D11" s="15"/>
      <c r="E11" s="15"/>
      <c r="F11" s="15"/>
      <c r="G11" s="15"/>
      <c r="H11" s="15"/>
      <c r="I11" s="15"/>
      <c r="J11" s="6"/>
      <c r="K11" s="6"/>
      <c r="L11" s="6"/>
    </row>
    <row r="12" spans="1:14">
      <c r="A12" s="15"/>
      <c r="B12" s="15"/>
      <c r="C12" s="15"/>
      <c r="D12" s="36"/>
      <c r="E12" s="70" t="s">
        <v>2</v>
      </c>
      <c r="F12" s="36"/>
      <c r="G12" s="15"/>
      <c r="H12" s="15"/>
      <c r="I12" s="15"/>
      <c r="J12" s="6"/>
      <c r="K12" s="6"/>
      <c r="L12" s="6"/>
    </row>
    <row r="13" spans="1:14">
      <c r="A13" s="15"/>
      <c r="B13" s="15"/>
      <c r="C13" s="15"/>
      <c r="D13" s="36"/>
      <c r="E13" s="35" t="s">
        <v>3</v>
      </c>
      <c r="F13" s="36"/>
      <c r="G13" s="15"/>
      <c r="H13" s="15"/>
      <c r="I13" s="15"/>
      <c r="J13" s="6"/>
      <c r="K13" s="6"/>
      <c r="L13" s="6"/>
    </row>
    <row r="14" spans="1:14">
      <c r="A14" s="15"/>
      <c r="B14" s="15"/>
      <c r="C14" s="15"/>
      <c r="D14" s="36"/>
      <c r="E14" s="35" t="s">
        <v>4</v>
      </c>
      <c r="F14" s="36"/>
      <c r="G14" s="15"/>
      <c r="H14" s="15"/>
      <c r="I14" s="15"/>
      <c r="J14" s="6"/>
      <c r="K14" s="6"/>
      <c r="L14" s="6"/>
    </row>
    <row r="15" spans="1:14">
      <c r="A15" s="15"/>
      <c r="B15" s="15"/>
      <c r="C15" s="15"/>
      <c r="D15" s="36"/>
      <c r="E15" s="35" t="s">
        <v>5</v>
      </c>
      <c r="F15" s="36"/>
      <c r="G15" s="15"/>
      <c r="H15" s="15"/>
      <c r="I15" s="15"/>
    </row>
    <row r="16" spans="1:14">
      <c r="A16" s="15"/>
      <c r="B16" s="15"/>
      <c r="C16" s="15"/>
      <c r="D16" s="37"/>
      <c r="E16" s="18" t="s">
        <v>6</v>
      </c>
      <c r="F16" s="37"/>
      <c r="G16" s="35"/>
      <c r="H16" s="15"/>
      <c r="I16" s="15"/>
      <c r="J16" s="6"/>
      <c r="K16" s="6"/>
      <c r="L16" s="6"/>
    </row>
    <row r="17" spans="1:16">
      <c r="A17" s="15"/>
      <c r="B17" s="15"/>
      <c r="C17" s="15"/>
      <c r="D17" s="35"/>
      <c r="E17" s="38" t="s">
        <v>7</v>
      </c>
      <c r="F17" s="35"/>
      <c r="G17" s="35"/>
      <c r="H17" s="15"/>
      <c r="I17" s="15"/>
      <c r="J17" s="6"/>
      <c r="K17" s="6"/>
      <c r="L17" s="6"/>
      <c r="M17" s="6"/>
    </row>
    <row r="18" spans="1:16">
      <c r="A18" s="15"/>
      <c r="B18" s="15"/>
      <c r="C18" s="15"/>
      <c r="D18" s="35"/>
      <c r="E18" s="35"/>
      <c r="F18" s="35"/>
      <c r="G18" s="35"/>
      <c r="H18" s="15"/>
      <c r="I18" s="15"/>
      <c r="J18" s="6"/>
      <c r="K18" s="6"/>
      <c r="L18" s="6"/>
      <c r="M18" s="6"/>
    </row>
    <row r="19" spans="1:16">
      <c r="A19" s="15"/>
      <c r="B19" s="15"/>
      <c r="C19" s="15"/>
      <c r="D19" s="35"/>
      <c r="E19" s="35" t="s">
        <v>8</v>
      </c>
      <c r="F19" s="35"/>
      <c r="G19" s="35"/>
      <c r="H19" s="15"/>
      <c r="I19" s="15"/>
      <c r="J19" s="6"/>
      <c r="K19" s="6"/>
      <c r="L19" s="6"/>
      <c r="M19" s="6"/>
    </row>
    <row r="20" spans="1:16">
      <c r="A20" s="15"/>
      <c r="B20" s="15"/>
      <c r="C20" s="15"/>
      <c r="D20" s="35"/>
      <c r="E20" s="735">
        <v>43810</v>
      </c>
      <c r="F20" s="35"/>
      <c r="G20" s="35"/>
      <c r="H20" s="15"/>
      <c r="I20" s="15"/>
      <c r="J20" s="6"/>
      <c r="K20" s="6"/>
      <c r="L20" s="6"/>
      <c r="M20" s="6"/>
    </row>
    <row r="21" spans="1:16">
      <c r="A21" s="15"/>
      <c r="B21" s="15"/>
      <c r="C21" s="15"/>
      <c r="D21" s="35"/>
      <c r="E21" s="35"/>
      <c r="F21" s="35"/>
      <c r="G21" s="35"/>
      <c r="H21" s="15"/>
      <c r="I21" s="15"/>
      <c r="J21" s="6"/>
      <c r="K21" s="6"/>
      <c r="L21" s="6"/>
    </row>
    <row r="22" spans="1:16">
      <c r="A22" s="19"/>
      <c r="B22" s="15"/>
      <c r="C22" s="15"/>
      <c r="D22" s="15"/>
      <c r="E22" s="15"/>
      <c r="F22" s="15"/>
      <c r="G22" s="15"/>
      <c r="H22" s="15"/>
      <c r="I22" s="15"/>
      <c r="J22" s="6"/>
      <c r="K22" s="6"/>
      <c r="L22" s="6"/>
    </row>
    <row r="23" spans="1:16" ht="6" customHeight="1">
      <c r="A23" s="67"/>
      <c r="B23" s="68"/>
      <c r="C23" s="69"/>
      <c r="D23" s="69"/>
      <c r="E23" s="69"/>
      <c r="F23" s="69"/>
      <c r="G23" s="69"/>
      <c r="H23" s="69"/>
      <c r="I23" s="69"/>
      <c r="J23" s="6"/>
      <c r="K23" s="6"/>
      <c r="L23" s="6"/>
    </row>
    <row r="24" spans="1:16" ht="409.5" customHeight="1">
      <c r="A24" s="1246" t="s">
        <v>9</v>
      </c>
      <c r="B24" s="1246"/>
      <c r="C24" s="1246"/>
      <c r="D24" s="1246"/>
      <c r="E24" s="1246"/>
      <c r="F24" s="1246"/>
      <c r="G24" s="1246"/>
      <c r="H24" s="1246"/>
      <c r="I24" s="1246"/>
      <c r="J24" s="44"/>
      <c r="K24" s="44"/>
      <c r="L24" s="44"/>
    </row>
    <row r="25" spans="1:16">
      <c r="A25" s="1247"/>
      <c r="B25" s="1247"/>
      <c r="C25" s="1247"/>
      <c r="D25" s="1247"/>
      <c r="E25" s="1247"/>
      <c r="F25" s="1247"/>
      <c r="G25" s="1247"/>
      <c r="H25" s="1247"/>
      <c r="I25" s="1247"/>
      <c r="J25" s="796"/>
      <c r="K25" s="796"/>
      <c r="L25" s="796"/>
      <c r="M25" s="796"/>
      <c r="N25" s="796"/>
      <c r="O25" s="796"/>
      <c r="P25" s="796"/>
    </row>
    <row r="26" spans="1:16">
      <c r="F26" s="561"/>
      <c r="G26" s="561"/>
      <c r="H26" s="3"/>
      <c r="I26" s="3"/>
      <c r="J26" s="3"/>
      <c r="K26" s="3"/>
      <c r="L26" s="3"/>
      <c r="M26" s="9"/>
      <c r="N26" s="3"/>
      <c r="O26" s="4"/>
      <c r="P26" s="3"/>
    </row>
    <row r="27" spans="1:16">
      <c r="A27" s="4"/>
    </row>
    <row r="28" spans="1:16">
      <c r="E28" s="2"/>
      <c r="F28" s="5"/>
      <c r="G28" s="5"/>
      <c r="H28" s="42"/>
      <c r="I28" s="42"/>
      <c r="J28" s="42"/>
      <c r="K28" s="42"/>
      <c r="L28" s="42"/>
      <c r="M28" s="306"/>
      <c r="N28" s="10"/>
      <c r="O28" s="44"/>
      <c r="P28" s="7"/>
    </row>
    <row r="29" spans="1:16">
      <c r="E29" s="2"/>
      <c r="F29" s="5"/>
      <c r="G29" s="5"/>
      <c r="H29" s="42"/>
      <c r="I29" s="42"/>
      <c r="J29" s="42"/>
      <c r="K29" s="42"/>
      <c r="L29" s="42"/>
      <c r="M29" s="306"/>
      <c r="N29" s="10"/>
      <c r="O29" s="44"/>
    </row>
    <row r="30" spans="1:16" ht="15">
      <c r="B30" s="7"/>
      <c r="E30" s="2"/>
      <c r="F30" s="11"/>
      <c r="G30" s="12"/>
      <c r="H30" s="12"/>
      <c r="I30" s="12"/>
      <c r="J30" s="12"/>
      <c r="K30" s="12"/>
      <c r="L30" s="12"/>
      <c r="M30" s="306"/>
      <c r="O30" s="44"/>
      <c r="P30" s="7"/>
    </row>
    <row r="31" spans="1:16">
      <c r="C31" s="7"/>
      <c r="E31" s="2"/>
      <c r="F31" s="5"/>
      <c r="G31" s="5"/>
      <c r="H31" s="5"/>
      <c r="I31" s="5"/>
      <c r="J31" s="5"/>
      <c r="K31" s="5"/>
      <c r="L31" s="5"/>
      <c r="M31" s="306"/>
    </row>
    <row r="32" spans="1:16">
      <c r="A32" s="4"/>
    </row>
    <row r="33" spans="1:16">
      <c r="E33" s="2"/>
      <c r="F33" s="5"/>
      <c r="G33" s="5"/>
      <c r="H33" s="42"/>
      <c r="I33" s="42"/>
      <c r="J33" s="42"/>
      <c r="K33" s="42"/>
      <c r="L33" s="42"/>
      <c r="M33" s="306"/>
      <c r="N33" s="10"/>
      <c r="O33" s="44"/>
      <c r="P33" s="7"/>
    </row>
    <row r="34" spans="1:16">
      <c r="E34" s="2"/>
      <c r="F34" s="5"/>
      <c r="G34" s="5"/>
      <c r="H34" s="42"/>
      <c r="I34" s="42"/>
      <c r="J34" s="42"/>
      <c r="K34" s="42"/>
      <c r="L34" s="42"/>
      <c r="M34" s="306"/>
      <c r="P34" s="7"/>
    </row>
    <row r="35" spans="1:16">
      <c r="E35" s="2"/>
      <c r="F35" s="5"/>
      <c r="G35" s="5"/>
      <c r="H35" s="42"/>
      <c r="I35" s="42"/>
      <c r="J35" s="42"/>
      <c r="K35" s="42"/>
      <c r="L35" s="42"/>
      <c r="M35" s="306"/>
      <c r="P35" s="7"/>
    </row>
    <row r="36" spans="1:16">
      <c r="B36" s="7"/>
      <c r="E36" s="2"/>
      <c r="F36" s="5"/>
      <c r="G36" s="5"/>
      <c r="H36" s="42"/>
      <c r="I36" s="42"/>
      <c r="J36" s="42"/>
      <c r="K36" s="42"/>
      <c r="L36" s="42"/>
      <c r="M36" s="306"/>
      <c r="N36" s="10"/>
      <c r="O36" s="44"/>
    </row>
    <row r="37" spans="1:16">
      <c r="B37" s="7"/>
      <c r="E37" s="2"/>
      <c r="F37" s="5"/>
      <c r="G37" s="5"/>
      <c r="H37" s="42"/>
      <c r="I37" s="42"/>
      <c r="J37" s="42"/>
      <c r="K37" s="42"/>
      <c r="L37" s="42"/>
      <c r="M37" s="306"/>
      <c r="N37" s="10"/>
      <c r="O37" s="44"/>
    </row>
    <row r="38" spans="1:16" ht="15">
      <c r="E38" s="2"/>
      <c r="F38" s="11"/>
      <c r="G38" s="11"/>
      <c r="H38" s="12"/>
      <c r="I38" s="12"/>
      <c r="J38" s="12"/>
      <c r="K38" s="12"/>
      <c r="L38" s="12"/>
      <c r="M38" s="306"/>
      <c r="O38" s="44"/>
      <c r="P38" s="7"/>
    </row>
    <row r="39" spans="1:16">
      <c r="C39" s="7"/>
      <c r="E39" s="2"/>
      <c r="F39" s="5"/>
      <c r="G39" s="5"/>
      <c r="H39" s="5"/>
      <c r="I39" s="5"/>
      <c r="J39" s="5"/>
      <c r="K39" s="5"/>
      <c r="L39" s="5"/>
      <c r="M39" s="306"/>
    </row>
    <row r="40" spans="1:16">
      <c r="A40" s="4"/>
    </row>
    <row r="41" spans="1:16">
      <c r="E41" s="2"/>
      <c r="F41" s="5"/>
      <c r="G41" s="5"/>
      <c r="H41" s="42"/>
      <c r="I41" s="42"/>
      <c r="J41" s="42"/>
      <c r="K41" s="42"/>
      <c r="L41" s="42"/>
      <c r="M41" s="306"/>
      <c r="N41" s="10"/>
      <c r="O41" s="44"/>
      <c r="P41" s="7"/>
    </row>
    <row r="42" spans="1:16">
      <c r="E42" s="2"/>
      <c r="F42" s="5"/>
      <c r="G42" s="5"/>
      <c r="H42" s="42"/>
      <c r="I42" s="42"/>
      <c r="J42" s="42"/>
      <c r="K42" s="42"/>
      <c r="L42" s="42"/>
      <c r="M42" s="306"/>
      <c r="N42" s="10"/>
      <c r="O42" s="44"/>
      <c r="P42" s="7"/>
    </row>
    <row r="43" spans="1:16">
      <c r="E43" s="2"/>
      <c r="F43" s="5"/>
      <c r="G43" s="5"/>
      <c r="H43" s="42"/>
      <c r="I43" s="42"/>
      <c r="J43" s="42"/>
      <c r="K43" s="42"/>
      <c r="L43" s="42"/>
      <c r="M43" s="306"/>
      <c r="O43" s="44"/>
      <c r="P43" s="7"/>
    </row>
    <row r="44" spans="1:16">
      <c r="E44" s="2"/>
      <c r="F44" s="5"/>
      <c r="G44" s="5"/>
      <c r="H44" s="42"/>
      <c r="I44" s="42"/>
      <c r="J44" s="42"/>
      <c r="K44" s="42"/>
      <c r="L44" s="42"/>
      <c r="M44" s="306"/>
      <c r="O44" s="44"/>
      <c r="P44" s="7"/>
    </row>
    <row r="45" spans="1:16" ht="15">
      <c r="E45" s="2"/>
      <c r="F45" s="11"/>
      <c r="G45" s="11"/>
      <c r="H45" s="12"/>
      <c r="I45" s="12"/>
      <c r="J45" s="12"/>
      <c r="K45" s="12"/>
      <c r="L45" s="12"/>
      <c r="M45" s="306"/>
      <c r="O45" s="44"/>
      <c r="P45" s="7"/>
    </row>
    <row r="46" spans="1:16">
      <c r="C46" s="7"/>
      <c r="E46" s="2"/>
      <c r="F46" s="42"/>
      <c r="G46" s="42"/>
      <c r="H46" s="42"/>
      <c r="I46" s="42"/>
      <c r="J46" s="42"/>
      <c r="K46" s="42"/>
      <c r="L46" s="42"/>
      <c r="M46" s="306"/>
      <c r="O46" s="44"/>
    </row>
    <row r="47" spans="1:16">
      <c r="A47" s="4"/>
    </row>
    <row r="48" spans="1:16">
      <c r="B48" s="7"/>
      <c r="E48" s="2"/>
      <c r="F48" s="5"/>
      <c r="G48" s="5"/>
      <c r="H48" s="42"/>
      <c r="I48" s="42"/>
      <c r="J48" s="42"/>
      <c r="K48" s="42"/>
      <c r="L48" s="42"/>
      <c r="M48" s="306"/>
      <c r="P48" s="7"/>
    </row>
    <row r="49" spans="1:16" ht="15">
      <c r="B49" s="7"/>
      <c r="E49" s="2"/>
      <c r="F49" s="11"/>
      <c r="G49" s="11"/>
      <c r="H49" s="12"/>
      <c r="I49" s="12"/>
      <c r="J49" s="12"/>
      <c r="K49" s="12"/>
      <c r="L49" s="12"/>
      <c r="M49" s="306"/>
      <c r="P49" s="7"/>
    </row>
    <row r="50" spans="1:16">
      <c r="C50" s="7"/>
      <c r="E50" s="2"/>
      <c r="F50" s="42"/>
      <c r="G50" s="42"/>
      <c r="H50" s="42"/>
      <c r="I50" s="42"/>
      <c r="J50" s="42"/>
      <c r="K50" s="42"/>
      <c r="L50" s="42"/>
      <c r="M50" s="306"/>
      <c r="P50" s="7"/>
    </row>
    <row r="51" spans="1:16" s="4" customFormat="1">
      <c r="E51" s="796"/>
      <c r="F51" s="8"/>
      <c r="G51" s="8"/>
      <c r="H51" s="8"/>
      <c r="I51" s="8"/>
      <c r="J51" s="8"/>
      <c r="K51" s="8"/>
      <c r="L51" s="8"/>
      <c r="M51" s="558"/>
    </row>
    <row r="52" spans="1:16">
      <c r="F52" s="5"/>
      <c r="G52" s="44"/>
      <c r="H52" s="44"/>
      <c r="I52" s="44"/>
      <c r="J52" s="44"/>
      <c r="K52" s="44"/>
      <c r="L52" s="44"/>
    </row>
    <row r="55" spans="1:16">
      <c r="A55" s="4"/>
      <c r="B55" s="4"/>
      <c r="C55" s="4"/>
      <c r="D55" s="4"/>
      <c r="E55" s="4"/>
      <c r="F55" s="4"/>
      <c r="G55" s="4"/>
      <c r="H55" s="4"/>
      <c r="I55" s="4"/>
      <c r="J55" s="4"/>
      <c r="K55" s="4"/>
      <c r="L55" s="4"/>
      <c r="M55" s="4"/>
      <c r="N55" s="4"/>
    </row>
    <row r="56" spans="1:16">
      <c r="F56" s="561"/>
      <c r="G56" s="561"/>
      <c r="H56" s="3"/>
      <c r="I56" s="3"/>
      <c r="J56" s="3"/>
      <c r="K56" s="3"/>
      <c r="L56" s="3"/>
      <c r="M56" s="9"/>
      <c r="N56" s="4"/>
    </row>
    <row r="57" spans="1:16">
      <c r="A57" s="4"/>
    </row>
    <row r="58" spans="1:16">
      <c r="E58" s="2"/>
      <c r="F58" s="45"/>
      <c r="G58" s="45"/>
      <c r="H58" s="45"/>
      <c r="I58" s="45"/>
      <c r="J58" s="45"/>
      <c r="K58" s="45"/>
      <c r="L58" s="45"/>
      <c r="M58" s="543"/>
    </row>
    <row r="59" spans="1:16">
      <c r="E59" s="2"/>
      <c r="F59" s="5"/>
      <c r="G59" s="5"/>
      <c r="H59" s="5"/>
      <c r="I59" s="5"/>
      <c r="J59" s="5"/>
      <c r="K59" s="5"/>
      <c r="L59" s="5"/>
      <c r="M59" s="543"/>
    </row>
    <row r="60" spans="1:16">
      <c r="B60" s="7"/>
      <c r="E60" s="2"/>
      <c r="F60" s="5"/>
      <c r="G60" s="5"/>
      <c r="H60" s="5"/>
      <c r="I60" s="5"/>
      <c r="J60" s="5"/>
      <c r="K60" s="5"/>
      <c r="L60" s="5"/>
      <c r="M60" s="543"/>
    </row>
    <row r="61" spans="1:16">
      <c r="C61" s="7"/>
      <c r="E61" s="2"/>
      <c r="F61" s="5"/>
      <c r="G61" s="5"/>
      <c r="H61" s="5"/>
      <c r="I61" s="5"/>
      <c r="J61" s="5"/>
      <c r="K61" s="5"/>
      <c r="L61" s="5"/>
      <c r="M61" s="306"/>
    </row>
    <row r="62" spans="1:16">
      <c r="A62" s="4"/>
      <c r="M62" s="13"/>
    </row>
    <row r="63" spans="1:16">
      <c r="E63" s="2"/>
      <c r="F63" s="45"/>
      <c r="G63" s="45"/>
      <c r="H63" s="45"/>
      <c r="I63" s="45"/>
      <c r="J63" s="45"/>
      <c r="K63" s="45"/>
      <c r="L63" s="45"/>
      <c r="M63" s="543"/>
    </row>
    <row r="64" spans="1:16">
      <c r="E64" s="2"/>
      <c r="F64" s="5"/>
      <c r="G64" s="5"/>
      <c r="H64" s="5"/>
      <c r="I64" s="5"/>
      <c r="J64" s="5"/>
      <c r="K64" s="5"/>
      <c r="L64" s="5"/>
      <c r="M64" s="543"/>
    </row>
    <row r="65" spans="1:13">
      <c r="E65" s="2"/>
      <c r="F65" s="5"/>
      <c r="G65" s="5"/>
      <c r="H65" s="5"/>
      <c r="I65" s="5"/>
      <c r="J65" s="5"/>
      <c r="K65" s="5"/>
      <c r="L65" s="5"/>
      <c r="M65" s="543"/>
    </row>
    <row r="66" spans="1:13">
      <c r="B66" s="7"/>
      <c r="E66" s="2"/>
      <c r="F66" s="5"/>
      <c r="G66" s="5"/>
      <c r="H66" s="5"/>
      <c r="I66" s="5"/>
      <c r="J66" s="5"/>
      <c r="K66" s="5"/>
      <c r="L66" s="5"/>
      <c r="M66" s="543"/>
    </row>
    <row r="67" spans="1:13">
      <c r="B67" s="7"/>
      <c r="E67" s="2"/>
      <c r="F67" s="5"/>
      <c r="G67" s="5"/>
      <c r="H67" s="5"/>
      <c r="I67" s="5"/>
      <c r="J67" s="5"/>
      <c r="K67" s="5"/>
      <c r="L67" s="5"/>
      <c r="M67" s="543"/>
    </row>
    <row r="68" spans="1:13">
      <c r="E68" s="2"/>
      <c r="F68" s="5"/>
      <c r="G68" s="5"/>
      <c r="H68" s="5"/>
      <c r="I68" s="5"/>
      <c r="J68" s="5"/>
      <c r="K68" s="5"/>
      <c r="L68" s="5"/>
      <c r="M68" s="543"/>
    </row>
    <row r="69" spans="1:13">
      <c r="C69" s="7"/>
      <c r="E69" s="2"/>
      <c r="F69" s="5"/>
      <c r="G69" s="5"/>
      <c r="H69" s="5"/>
      <c r="I69" s="5"/>
      <c r="J69" s="5"/>
      <c r="K69" s="5"/>
      <c r="L69" s="5"/>
      <c r="M69" s="306"/>
    </row>
    <row r="70" spans="1:13">
      <c r="A70" s="4"/>
      <c r="M70" s="13"/>
    </row>
    <row r="71" spans="1:13">
      <c r="E71" s="2"/>
      <c r="F71" s="45"/>
      <c r="G71" s="45"/>
      <c r="H71" s="45"/>
      <c r="I71" s="45"/>
      <c r="J71" s="45"/>
      <c r="K71" s="45"/>
      <c r="L71" s="45"/>
      <c r="M71" s="543"/>
    </row>
    <row r="72" spans="1:13">
      <c r="E72" s="2"/>
      <c r="F72" s="5"/>
      <c r="G72" s="5"/>
      <c r="H72" s="5"/>
      <c r="I72" s="5"/>
      <c r="J72" s="5"/>
      <c r="K72" s="5"/>
      <c r="L72" s="5"/>
      <c r="M72" s="543"/>
    </row>
    <row r="73" spans="1:13">
      <c r="E73" s="2"/>
      <c r="F73" s="5"/>
      <c r="G73" s="5"/>
      <c r="H73" s="5"/>
      <c r="I73" s="5"/>
      <c r="J73" s="5"/>
      <c r="K73" s="5"/>
      <c r="L73" s="5"/>
      <c r="M73" s="543"/>
    </row>
    <row r="74" spans="1:13">
      <c r="E74" s="2"/>
      <c r="F74" s="5"/>
      <c r="G74" s="5"/>
      <c r="H74" s="5"/>
      <c r="I74" s="5"/>
      <c r="J74" s="5"/>
      <c r="K74" s="5"/>
      <c r="L74" s="5"/>
      <c r="M74" s="543"/>
    </row>
    <row r="75" spans="1:13">
      <c r="E75" s="2"/>
      <c r="F75" s="5"/>
      <c r="G75" s="5"/>
      <c r="H75" s="5"/>
      <c r="I75" s="5"/>
      <c r="J75" s="5"/>
      <c r="K75" s="5"/>
      <c r="L75" s="5"/>
      <c r="M75" s="543"/>
    </row>
    <row r="76" spans="1:13">
      <c r="C76" s="7"/>
      <c r="E76" s="2"/>
      <c r="F76" s="5"/>
      <c r="G76" s="5"/>
      <c r="H76" s="5"/>
      <c r="I76" s="5"/>
      <c r="J76" s="5"/>
      <c r="K76" s="5"/>
      <c r="L76" s="5"/>
      <c r="M76" s="306"/>
    </row>
    <row r="77" spans="1:13">
      <c r="A77" s="4"/>
      <c r="M77" s="13"/>
    </row>
    <row r="78" spans="1:13">
      <c r="B78" s="7"/>
      <c r="E78" s="2"/>
      <c r="F78" s="45"/>
      <c r="G78" s="45"/>
      <c r="H78" s="45"/>
      <c r="I78" s="45"/>
      <c r="J78" s="45"/>
      <c r="K78" s="45"/>
      <c r="L78" s="45"/>
      <c r="M78" s="543"/>
    </row>
    <row r="79" spans="1:13">
      <c r="B79" s="7"/>
      <c r="E79" s="2"/>
      <c r="F79" s="5"/>
      <c r="G79" s="5"/>
      <c r="H79" s="5"/>
      <c r="I79" s="5"/>
      <c r="J79" s="5"/>
      <c r="K79" s="5"/>
      <c r="L79" s="5"/>
      <c r="M79" s="543"/>
    </row>
    <row r="80" spans="1:13">
      <c r="C80" s="7"/>
      <c r="E80" s="2"/>
      <c r="F80" s="5"/>
      <c r="G80" s="5"/>
      <c r="H80" s="5"/>
      <c r="I80" s="5"/>
      <c r="J80" s="5"/>
      <c r="K80" s="5"/>
      <c r="L80" s="5"/>
      <c r="M80" s="306"/>
    </row>
    <row r="81" spans="1:21" s="4" customFormat="1">
      <c r="E81" s="796"/>
      <c r="F81" s="8"/>
      <c r="G81" s="8"/>
      <c r="H81" s="8"/>
      <c r="I81" s="8"/>
      <c r="J81" s="8"/>
      <c r="K81" s="8"/>
      <c r="L81" s="8"/>
      <c r="M81" s="558"/>
      <c r="R81"/>
      <c r="S81"/>
      <c r="T81"/>
      <c r="U81"/>
    </row>
    <row r="84" spans="1:21">
      <c r="A84" s="1241"/>
      <c r="B84" s="1241"/>
      <c r="C84" s="1241"/>
      <c r="D84" s="1241"/>
      <c r="E84" s="1241"/>
      <c r="F84" s="1241"/>
      <c r="G84" s="1241"/>
      <c r="H84" s="1241"/>
      <c r="I84" s="1241"/>
      <c r="J84" s="1241"/>
      <c r="K84" s="1241"/>
      <c r="L84" s="1241"/>
      <c r="M84" s="1241"/>
    </row>
    <row r="85" spans="1:21">
      <c r="F85" s="561"/>
      <c r="G85" s="561"/>
      <c r="H85" s="3"/>
      <c r="I85" s="3"/>
      <c r="J85" s="3"/>
      <c r="K85" s="3"/>
      <c r="L85" s="3"/>
      <c r="M85" s="9"/>
    </row>
    <row r="86" spans="1:21">
      <c r="A86" s="4"/>
    </row>
    <row r="87" spans="1:21">
      <c r="E87" s="2"/>
      <c r="F87" s="45"/>
      <c r="G87" s="45"/>
      <c r="H87" s="45"/>
      <c r="I87" s="45"/>
      <c r="J87" s="45"/>
      <c r="K87" s="45"/>
      <c r="L87" s="45"/>
      <c r="M87" s="306"/>
    </row>
    <row r="88" spans="1:21">
      <c r="E88" s="2"/>
      <c r="F88" s="42"/>
      <c r="G88" s="42"/>
      <c r="H88" s="42"/>
      <c r="I88" s="42"/>
      <c r="J88" s="42"/>
      <c r="K88" s="42"/>
      <c r="L88" s="42"/>
      <c r="M88" s="306"/>
    </row>
    <row r="89" spans="1:21" ht="15">
      <c r="B89" s="7"/>
      <c r="E89" s="2"/>
      <c r="F89" s="12"/>
      <c r="G89" s="12"/>
      <c r="H89" s="12"/>
      <c r="I89" s="12"/>
      <c r="J89" s="12"/>
      <c r="K89" s="12"/>
      <c r="L89" s="12"/>
      <c r="M89" s="306"/>
    </row>
    <row r="90" spans="1:21">
      <c r="C90" s="7"/>
      <c r="E90" s="2"/>
      <c r="F90" s="5"/>
      <c r="G90" s="5"/>
      <c r="H90" s="5"/>
      <c r="I90" s="5"/>
      <c r="J90" s="5"/>
      <c r="K90" s="5"/>
      <c r="L90" s="5"/>
      <c r="M90" s="306"/>
    </row>
    <row r="91" spans="1:21">
      <c r="A91" s="4"/>
    </row>
    <row r="92" spans="1:21">
      <c r="E92" s="2"/>
      <c r="F92" s="45"/>
      <c r="G92" s="45"/>
      <c r="H92" s="45"/>
      <c r="I92" s="45"/>
      <c r="J92" s="45"/>
      <c r="K92" s="45"/>
      <c r="L92" s="45"/>
      <c r="M92" s="306"/>
    </row>
    <row r="93" spans="1:21">
      <c r="E93" s="2"/>
      <c r="F93" s="42"/>
      <c r="G93" s="42"/>
      <c r="H93" s="42"/>
      <c r="I93" s="42"/>
      <c r="J93" s="42"/>
      <c r="K93" s="42"/>
      <c r="L93" s="42"/>
      <c r="M93" s="306"/>
    </row>
    <row r="94" spans="1:21">
      <c r="E94" s="2"/>
      <c r="F94" s="42"/>
      <c r="G94" s="42"/>
      <c r="H94" s="42"/>
      <c r="I94" s="42"/>
      <c r="J94" s="42"/>
      <c r="K94" s="42"/>
      <c r="L94" s="42"/>
      <c r="M94" s="306"/>
    </row>
    <row r="95" spans="1:21">
      <c r="B95" s="7"/>
      <c r="E95" s="2"/>
      <c r="F95" s="42"/>
      <c r="G95" s="42"/>
      <c r="H95" s="42"/>
      <c r="I95" s="42"/>
      <c r="J95" s="42"/>
      <c r="K95" s="42"/>
      <c r="L95" s="42"/>
      <c r="M95" s="306"/>
    </row>
    <row r="96" spans="1:21">
      <c r="B96" s="7"/>
      <c r="E96" s="2"/>
      <c r="F96" s="42"/>
      <c r="G96" s="42"/>
      <c r="H96" s="42"/>
      <c r="I96" s="42"/>
      <c r="J96" s="42"/>
      <c r="K96" s="42"/>
      <c r="L96" s="42"/>
      <c r="M96" s="306"/>
    </row>
    <row r="97" spans="1:13" ht="15">
      <c r="E97" s="2"/>
      <c r="F97" s="12"/>
      <c r="G97" s="12"/>
      <c r="H97" s="12"/>
      <c r="I97" s="12"/>
      <c r="J97" s="12"/>
      <c r="K97" s="12"/>
      <c r="L97" s="12"/>
      <c r="M97" s="306"/>
    </row>
    <row r="98" spans="1:13">
      <c r="C98" s="7"/>
      <c r="E98" s="2"/>
      <c r="F98" s="5"/>
      <c r="G98" s="5"/>
      <c r="H98" s="5"/>
      <c r="I98" s="5"/>
      <c r="J98" s="5"/>
      <c r="K98" s="5"/>
      <c r="L98" s="5"/>
      <c r="M98" s="306"/>
    </row>
    <row r="99" spans="1:13">
      <c r="A99" s="4"/>
    </row>
    <row r="100" spans="1:13">
      <c r="E100" s="2"/>
      <c r="F100" s="45"/>
      <c r="G100" s="45"/>
      <c r="H100" s="45"/>
      <c r="I100" s="45"/>
      <c r="J100" s="45"/>
      <c r="K100" s="45"/>
      <c r="L100" s="45"/>
      <c r="M100" s="306"/>
    </row>
    <row r="101" spans="1:13">
      <c r="E101" s="2"/>
      <c r="F101" s="42"/>
      <c r="G101" s="42"/>
      <c r="H101" s="42"/>
      <c r="I101" s="42"/>
      <c r="J101" s="42"/>
      <c r="K101" s="42"/>
      <c r="L101" s="42"/>
      <c r="M101" s="306"/>
    </row>
    <row r="102" spans="1:13">
      <c r="E102" s="2"/>
      <c r="F102" s="42"/>
      <c r="G102" s="42"/>
      <c r="H102" s="42"/>
      <c r="I102" s="42"/>
      <c r="J102" s="42"/>
      <c r="K102" s="42"/>
      <c r="L102" s="42"/>
      <c r="M102" s="306"/>
    </row>
    <row r="103" spans="1:13">
      <c r="E103" s="2"/>
      <c r="F103" s="42"/>
      <c r="G103" s="42"/>
      <c r="H103" s="42"/>
      <c r="I103" s="42"/>
      <c r="J103" s="42"/>
      <c r="K103" s="42"/>
      <c r="L103" s="42"/>
      <c r="M103" s="306"/>
    </row>
    <row r="104" spans="1:13" ht="15">
      <c r="E104" s="2"/>
      <c r="F104" s="12"/>
      <c r="G104" s="12"/>
      <c r="H104" s="12"/>
      <c r="I104" s="12"/>
      <c r="J104" s="12"/>
      <c r="K104" s="12"/>
      <c r="L104" s="12"/>
      <c r="M104" s="306"/>
    </row>
    <row r="105" spans="1:13">
      <c r="C105" s="7"/>
      <c r="E105" s="2"/>
      <c r="F105" s="5"/>
      <c r="G105" s="5"/>
      <c r="H105" s="5"/>
      <c r="I105" s="5"/>
      <c r="J105" s="5"/>
      <c r="K105" s="5"/>
      <c r="L105" s="5"/>
      <c r="M105" s="306"/>
    </row>
    <row r="106" spans="1:13">
      <c r="A106" s="4"/>
    </row>
    <row r="107" spans="1:13">
      <c r="B107" s="7"/>
      <c r="E107" s="2"/>
      <c r="F107" s="45"/>
      <c r="G107" s="45"/>
      <c r="H107" s="45"/>
      <c r="I107" s="45"/>
      <c r="J107" s="45"/>
      <c r="K107" s="45"/>
      <c r="L107" s="45"/>
      <c r="M107" s="306"/>
    </row>
    <row r="108" spans="1:13" ht="15">
      <c r="B108" s="7"/>
      <c r="E108" s="2"/>
      <c r="F108" s="12"/>
      <c r="G108" s="12"/>
      <c r="H108" s="12"/>
      <c r="I108" s="12"/>
      <c r="J108" s="12"/>
      <c r="K108" s="12"/>
      <c r="L108" s="12"/>
      <c r="M108" s="306"/>
    </row>
    <row r="109" spans="1:13">
      <c r="C109" s="7"/>
      <c r="E109" s="2"/>
      <c r="F109" s="5"/>
      <c r="G109" s="5"/>
      <c r="H109" s="5"/>
      <c r="I109" s="5"/>
      <c r="J109" s="5"/>
      <c r="K109" s="5"/>
      <c r="L109" s="5"/>
      <c r="M109" s="306"/>
    </row>
    <row r="110" spans="1:13" s="4" customFormat="1">
      <c r="E110" s="796"/>
      <c r="F110" s="14"/>
      <c r="G110" s="14"/>
      <c r="H110" s="14"/>
      <c r="I110" s="14"/>
      <c r="J110" s="14"/>
      <c r="K110" s="14"/>
      <c r="L110" s="14"/>
      <c r="M110" s="558"/>
    </row>
    <row r="121" spans="1:13">
      <c r="A121" s="7"/>
      <c r="F121" s="167"/>
      <c r="G121" s="167"/>
      <c r="H121" s="167"/>
      <c r="I121" s="167"/>
      <c r="J121" s="167"/>
      <c r="K121" s="167"/>
      <c r="L121" s="167"/>
      <c r="M121" s="46"/>
    </row>
  </sheetData>
  <mergeCells count="7">
    <mergeCell ref="A1:I1"/>
    <mergeCell ref="A84:M84"/>
    <mergeCell ref="D4:F4"/>
    <mergeCell ref="B7:H7"/>
    <mergeCell ref="A24:I24"/>
    <mergeCell ref="A25:I25"/>
    <mergeCell ref="B8:H8"/>
  </mergeCells>
  <phoneticPr fontId="15" type="noConversion"/>
  <hyperlinks>
    <hyperlink ref="E17" r:id="rId1" display="http://www.navigantresearch.com"/>
  </hyperlinks>
  <pageMargins left="0.7" right="0.7" top="0.75" bottom="0.75" header="0.3" footer="0.3"/>
  <pageSetup scale="33" orientation="landscape" verticalDpi="200" r:id="rId2"/>
  <headerFooter alignWithMargins="0">
    <oddFooter>&amp;R&amp;1#&amp;"Calibri"&amp;10&amp;KA80000Internal Use Only</oddFooter>
  </headerFooter>
  <rowBreaks count="1" manualBreakCount="1">
    <brk id="30"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zoomScaleSheetLayoutView="100" workbookViewId="0">
      <selection sqref="A1:J1"/>
    </sheetView>
  </sheetViews>
  <sheetFormatPr defaultColWidth="9.33203125" defaultRowHeight="13.2"/>
  <cols>
    <col min="1" max="1" width="35.88671875" style="72" customWidth="1"/>
    <col min="2" max="2" width="17.6640625" style="74" customWidth="1"/>
    <col min="3" max="3" width="21.33203125" style="76" customWidth="1"/>
    <col min="4" max="4" width="17.33203125" style="76" customWidth="1"/>
    <col min="5" max="5" width="17.6640625" style="76" customWidth="1"/>
    <col min="6" max="6" width="19" style="76" customWidth="1"/>
    <col min="7" max="7" width="53.6640625" style="76" customWidth="1"/>
    <col min="8" max="9" width="15.33203125" style="76" customWidth="1"/>
    <col min="10" max="10" width="0.5546875" style="85" customWidth="1"/>
    <col min="11" max="16384" width="9.33203125" style="72"/>
  </cols>
  <sheetData>
    <row r="1" spans="1:10" ht="13.2" customHeight="1">
      <c r="A1" s="1299" t="str">
        <f>Cover!B8</f>
        <v>GMO Evaluation, Measurement, and Verification Report – Appendix Databook</v>
      </c>
      <c r="B1" s="1299"/>
      <c r="C1" s="1299"/>
      <c r="D1" s="1299"/>
      <c r="E1" s="1299"/>
      <c r="F1" s="1299"/>
      <c r="G1" s="1299"/>
      <c r="H1" s="1299"/>
      <c r="I1" s="1299"/>
      <c r="J1" s="1299"/>
    </row>
    <row r="2" spans="1:10" ht="35.25" customHeight="1">
      <c r="A2" s="1300"/>
      <c r="B2" s="1300"/>
      <c r="C2" s="1300"/>
      <c r="D2" s="1300"/>
      <c r="E2" s="1300"/>
      <c r="F2" s="1300"/>
      <c r="G2" s="1300"/>
      <c r="H2" s="1300"/>
      <c r="I2" s="1300"/>
      <c r="J2" s="1300"/>
    </row>
    <row r="3" spans="1:10">
      <c r="A3" s="1301"/>
      <c r="B3" s="1301"/>
      <c r="C3" s="1301"/>
      <c r="D3" s="1301"/>
      <c r="E3" s="1301"/>
      <c r="F3" s="1301"/>
      <c r="G3" s="1301"/>
      <c r="H3" s="1301"/>
      <c r="I3" s="1301"/>
      <c r="J3" s="1301"/>
    </row>
    <row r="4" spans="1:10" ht="30" customHeight="1">
      <c r="A4" s="1278" t="s">
        <v>363</v>
      </c>
      <c r="B4" s="1278"/>
      <c r="C4" s="1278"/>
      <c r="D4" s="1278"/>
      <c r="E4" s="1278"/>
      <c r="F4" s="1278"/>
      <c r="G4" s="1278"/>
      <c r="H4" s="813"/>
      <c r="I4" s="813"/>
      <c r="J4" s="169"/>
    </row>
    <row r="5" spans="1:10" ht="15.6">
      <c r="A5" s="1279" t="s">
        <v>200</v>
      </c>
      <c r="B5" s="1279"/>
      <c r="C5" s="1279"/>
      <c r="D5" s="1279"/>
      <c r="E5" s="1279"/>
      <c r="F5" s="1279"/>
      <c r="G5" s="1279"/>
      <c r="H5" s="813"/>
      <c r="I5" s="813"/>
      <c r="J5" s="169"/>
    </row>
    <row r="6" spans="1:10" ht="13.5" customHeight="1">
      <c r="A6" s="1279"/>
      <c r="B6" s="1279"/>
      <c r="C6" s="1279"/>
      <c r="D6" s="1279"/>
      <c r="E6" s="1279"/>
      <c r="F6" s="1279"/>
      <c r="G6" s="1279"/>
      <c r="H6" s="813"/>
      <c r="I6" s="813"/>
      <c r="J6" s="169"/>
    </row>
    <row r="7" spans="1:10" ht="13.5" customHeight="1">
      <c r="A7" s="1276" t="s">
        <v>28</v>
      </c>
      <c r="B7" s="1276"/>
      <c r="C7" s="1276"/>
      <c r="D7" s="1276"/>
      <c r="E7" s="1276"/>
      <c r="F7" s="1276"/>
      <c r="G7" s="1276"/>
      <c r="H7" s="813"/>
      <c r="I7" s="813"/>
      <c r="J7" s="169"/>
    </row>
    <row r="8" spans="1:10" ht="13.5" customHeight="1">
      <c r="A8" s="1279"/>
      <c r="B8" s="1279"/>
      <c r="C8" s="1279"/>
      <c r="D8" s="1279"/>
      <c r="E8" s="1279"/>
      <c r="F8" s="1279"/>
      <c r="G8" s="1279"/>
      <c r="H8" s="813"/>
      <c r="I8" s="813"/>
      <c r="J8" s="169"/>
    </row>
    <row r="9" spans="1:10" ht="13.5" customHeight="1">
      <c r="A9" s="1305" t="s">
        <v>201</v>
      </c>
      <c r="B9" s="1305"/>
      <c r="C9" s="1305"/>
      <c r="D9" s="1305"/>
      <c r="E9" s="1305"/>
      <c r="F9" s="1305"/>
      <c r="G9" s="1305"/>
      <c r="H9" s="813"/>
      <c r="I9" s="813"/>
      <c r="J9" s="169"/>
    </row>
    <row r="10" spans="1:10" ht="13.8" thickBot="1">
      <c r="A10" s="170"/>
      <c r="B10" s="1296" t="s">
        <v>34</v>
      </c>
      <c r="C10" s="1306"/>
      <c r="D10" s="1307"/>
      <c r="E10" s="1303" t="s">
        <v>35</v>
      </c>
      <c r="F10" s="1304"/>
      <c r="G10" s="1304"/>
      <c r="H10" s="813"/>
      <c r="I10" s="813"/>
      <c r="J10" s="171"/>
    </row>
    <row r="11" spans="1:10" ht="28.5" customHeight="1" thickBot="1">
      <c r="A11" s="120"/>
      <c r="B11" s="345" t="s">
        <v>202</v>
      </c>
      <c r="C11" s="173" t="s">
        <v>203</v>
      </c>
      <c r="D11" s="174" t="s">
        <v>204</v>
      </c>
      <c r="E11" s="583" t="s">
        <v>205</v>
      </c>
      <c r="F11" s="575" t="s">
        <v>203</v>
      </c>
      <c r="G11" s="575" t="s">
        <v>40</v>
      </c>
      <c r="H11" s="813"/>
      <c r="I11" s="813"/>
      <c r="J11" s="175"/>
    </row>
    <row r="12" spans="1:10" ht="13.35" customHeight="1">
      <c r="A12" s="117" t="s">
        <v>206</v>
      </c>
      <c r="B12" s="178">
        <v>147872</v>
      </c>
      <c r="C12" s="178">
        <v>-157728.55826415098</v>
      </c>
      <c r="D12" s="1163" t="s">
        <v>48</v>
      </c>
      <c r="E12" s="178">
        <f>'Overall Results PY 2016'!F14</f>
        <v>12127507.8408</v>
      </c>
      <c r="F12" s="178">
        <f>C12</f>
        <v>-157728.55826415098</v>
      </c>
      <c r="G12" s="385">
        <f>F12/E12</f>
        <v>-1.3005850858616826E-2</v>
      </c>
      <c r="H12" s="813"/>
      <c r="I12" s="813"/>
      <c r="J12" s="179"/>
    </row>
    <row r="13" spans="1:10" ht="13.35" customHeight="1">
      <c r="A13" s="112" t="s">
        <v>207</v>
      </c>
      <c r="B13" s="178">
        <v>0</v>
      </c>
      <c r="C13" s="178">
        <v>-45.206844826665716</v>
      </c>
      <c r="D13" s="382" t="s">
        <v>48</v>
      </c>
      <c r="E13" s="178">
        <f>'Overall Results PY 2018'!F91</f>
        <v>2841.7464</v>
      </c>
      <c r="F13" s="178">
        <f>C13</f>
        <v>-45.206844826665716</v>
      </c>
      <c r="G13" s="385">
        <f>F13/E13</f>
        <v>-1.5908120734019655E-2</v>
      </c>
      <c r="H13" s="813"/>
      <c r="I13" s="813"/>
      <c r="J13" s="175"/>
    </row>
    <row r="14" spans="1:10" ht="13.35" customHeight="1">
      <c r="A14" s="490"/>
      <c r="B14" s="383"/>
      <c r="C14" s="383"/>
      <c r="D14" s="791"/>
      <c r="E14" s="383"/>
      <c r="F14" s="383"/>
      <c r="G14" s="791"/>
      <c r="H14" s="813"/>
      <c r="I14" s="813"/>
      <c r="J14" s="175"/>
    </row>
    <row r="15" spans="1:10" ht="13.5" customHeight="1">
      <c r="A15" s="188" t="s">
        <v>208</v>
      </c>
      <c r="B15" s="178"/>
      <c r="C15" s="178"/>
      <c r="D15" s="791"/>
      <c r="E15" s="813"/>
      <c r="F15" s="813"/>
      <c r="G15" s="813"/>
      <c r="H15" s="813"/>
      <c r="I15" s="813"/>
      <c r="J15" s="171"/>
    </row>
    <row r="16" spans="1:10" ht="13.5" customHeight="1">
      <c r="A16" s="490"/>
      <c r="B16" s="178"/>
      <c r="C16" s="178"/>
      <c r="D16" s="791"/>
      <c r="E16" s="813"/>
      <c r="F16" s="813"/>
      <c r="G16" s="813"/>
      <c r="H16" s="813"/>
      <c r="I16" s="813"/>
      <c r="J16" s="171"/>
    </row>
    <row r="17" spans="1:10" ht="13.5" customHeight="1">
      <c r="A17" s="1305" t="s">
        <v>209</v>
      </c>
      <c r="B17" s="1305"/>
      <c r="C17" s="1305"/>
      <c r="D17" s="1305"/>
      <c r="E17" s="1305"/>
      <c r="F17" s="1305"/>
      <c r="G17" s="1305"/>
      <c r="H17" s="813"/>
      <c r="I17" s="813"/>
      <c r="J17" s="169"/>
    </row>
    <row r="18" spans="1:10" ht="13.8" thickBot="1">
      <c r="A18" s="170"/>
      <c r="B18" s="1296" t="s">
        <v>34</v>
      </c>
      <c r="C18" s="1306"/>
      <c r="D18" s="1307"/>
      <c r="E18" s="1303" t="s">
        <v>35</v>
      </c>
      <c r="F18" s="1304"/>
      <c r="G18" s="1304"/>
      <c r="H18" s="813"/>
      <c r="I18" s="813"/>
      <c r="J18" s="171"/>
    </row>
    <row r="19" spans="1:10" ht="28.5" customHeight="1" thickBot="1">
      <c r="A19" s="120"/>
      <c r="B19" s="345" t="s">
        <v>202</v>
      </c>
      <c r="C19" s="173" t="s">
        <v>203</v>
      </c>
      <c r="D19" s="174" t="s">
        <v>204</v>
      </c>
      <c r="E19" s="583" t="s">
        <v>205</v>
      </c>
      <c r="F19" s="575" t="s">
        <v>203</v>
      </c>
      <c r="G19" s="575" t="s">
        <v>40</v>
      </c>
      <c r="H19" s="813"/>
      <c r="I19" s="813"/>
      <c r="J19" s="175"/>
    </row>
    <row r="20" spans="1:10" ht="13.35" customHeight="1">
      <c r="A20" s="117" t="s">
        <v>206</v>
      </c>
      <c r="B20" s="178">
        <f>B12+'Overall Results PY 2017'!C65</f>
        <v>6011417</v>
      </c>
      <c r="C20" s="178">
        <f>C12+'Overall Results PY 2017'!D65</f>
        <v>4963232.4417358488</v>
      </c>
      <c r="D20" s="382">
        <f>C20/B20</f>
        <v>0.82563436237011156</v>
      </c>
      <c r="E20" s="178">
        <f>E12</f>
        <v>12127507.8408</v>
      </c>
      <c r="F20" s="178">
        <f>C20</f>
        <v>4963232.4417358488</v>
      </c>
      <c r="G20" s="791">
        <f>F20/E20</f>
        <v>0.40925411114048355</v>
      </c>
      <c r="H20" s="813"/>
      <c r="I20" s="813"/>
      <c r="J20" s="179"/>
    </row>
    <row r="21" spans="1:10" ht="13.35" customHeight="1">
      <c r="A21" s="112" t="s">
        <v>207</v>
      </c>
      <c r="B21" s="178">
        <v>0</v>
      </c>
      <c r="C21" s="178">
        <f>C13</f>
        <v>-45.206844826665716</v>
      </c>
      <c r="D21" s="382" t="str">
        <f>D13</f>
        <v>N/A</v>
      </c>
      <c r="E21" s="178">
        <f>E13</f>
        <v>2841.7464</v>
      </c>
      <c r="F21" s="178">
        <f>C21</f>
        <v>-45.206844826665716</v>
      </c>
      <c r="G21" s="385">
        <f>F21/E21</f>
        <v>-1.5908120734019655E-2</v>
      </c>
      <c r="H21" s="813"/>
      <c r="I21" s="813"/>
      <c r="J21" s="175"/>
    </row>
    <row r="22" spans="1:10" ht="13.35" customHeight="1">
      <c r="A22" s="490"/>
      <c r="B22" s="383"/>
      <c r="C22" s="383"/>
      <c r="D22" s="791"/>
      <c r="E22" s="383"/>
      <c r="F22" s="383"/>
      <c r="G22" s="791"/>
      <c r="H22" s="813"/>
      <c r="I22" s="813"/>
      <c r="J22" s="175"/>
    </row>
    <row r="23" spans="1:10" ht="13.5" customHeight="1">
      <c r="A23" s="188" t="s">
        <v>208</v>
      </c>
      <c r="B23" s="178"/>
      <c r="C23" s="178"/>
      <c r="D23" s="791"/>
      <c r="E23" s="813"/>
      <c r="F23" s="813"/>
      <c r="G23" s="813"/>
      <c r="H23" s="813"/>
      <c r="I23" s="813"/>
      <c r="J23" s="171"/>
    </row>
    <row r="24" spans="1:10" ht="13.5" customHeight="1">
      <c r="A24" s="490"/>
      <c r="B24" s="178"/>
      <c r="C24" s="178"/>
      <c r="D24" s="791"/>
      <c r="E24" s="813"/>
      <c r="F24" s="813"/>
      <c r="G24" s="813"/>
      <c r="H24" s="813"/>
      <c r="I24" s="813"/>
      <c r="J24" s="171"/>
    </row>
    <row r="25" spans="1:10" ht="13.5" customHeight="1">
      <c r="A25" s="1305" t="s">
        <v>210</v>
      </c>
      <c r="B25" s="1305"/>
      <c r="C25" s="1305"/>
      <c r="D25" s="1305"/>
      <c r="E25" s="813"/>
      <c r="F25" s="813"/>
      <c r="G25" s="813"/>
      <c r="H25" s="813"/>
      <c r="I25" s="813"/>
    </row>
    <row r="26" spans="1:10" ht="27" thickBot="1">
      <c r="A26" s="102" t="s">
        <v>100</v>
      </c>
      <c r="B26" s="92" t="s">
        <v>101</v>
      </c>
      <c r="C26" s="92" t="s">
        <v>102</v>
      </c>
      <c r="D26" s="92" t="s">
        <v>103</v>
      </c>
      <c r="E26" s="813"/>
      <c r="F26" s="813"/>
      <c r="G26" s="813"/>
      <c r="H26" s="813"/>
      <c r="I26" s="813"/>
    </row>
    <row r="27" spans="1:10" ht="13.8" thickTop="1">
      <c r="A27" s="815" t="s">
        <v>320</v>
      </c>
      <c r="B27" s="815" t="s">
        <v>320</v>
      </c>
      <c r="C27" s="815" t="s">
        <v>320</v>
      </c>
      <c r="D27" s="432">
        <v>1</v>
      </c>
      <c r="E27" s="813"/>
      <c r="F27" s="813"/>
      <c r="G27" s="813"/>
      <c r="H27" s="813"/>
      <c r="I27" s="813"/>
      <c r="J27" s="183"/>
    </row>
    <row r="28" spans="1:10">
      <c r="A28" s="103"/>
      <c r="B28" s="103"/>
      <c r="C28" s="103"/>
      <c r="D28" s="433"/>
      <c r="E28" s="813"/>
      <c r="F28" s="813"/>
      <c r="G28" s="813"/>
      <c r="H28" s="813"/>
      <c r="I28" s="813"/>
      <c r="J28" s="183"/>
    </row>
    <row r="29" spans="1:10" ht="13.5" customHeight="1">
      <c r="A29" s="188" t="s">
        <v>286</v>
      </c>
      <c r="B29" s="103"/>
      <c r="C29" s="103"/>
      <c r="D29" s="103"/>
      <c r="E29" s="184"/>
      <c r="F29" s="813"/>
      <c r="G29" s="813"/>
      <c r="H29" s="813"/>
      <c r="I29" s="813"/>
      <c r="J29" s="171"/>
    </row>
    <row r="30" spans="1:10" ht="13.5" customHeight="1">
      <c r="A30" s="103"/>
      <c r="B30" s="103"/>
      <c r="C30" s="103"/>
      <c r="D30" s="103"/>
      <c r="E30" s="813"/>
      <c r="F30" s="813"/>
      <c r="G30" s="813"/>
      <c r="H30" s="813"/>
      <c r="I30" s="813"/>
      <c r="J30" s="171"/>
    </row>
    <row r="31" spans="1:10" ht="4.95" customHeight="1">
      <c r="A31" s="1308"/>
      <c r="B31" s="1308"/>
      <c r="C31" s="1308"/>
      <c r="D31" s="1308"/>
      <c r="E31" s="1308"/>
      <c r="F31" s="1308"/>
      <c r="G31" s="1308"/>
      <c r="H31" s="1308"/>
      <c r="I31" s="1308"/>
      <c r="J31" s="811"/>
    </row>
    <row r="32" spans="1:10" ht="12.75" customHeight="1">
      <c r="A32" s="1300"/>
      <c r="B32" s="1300"/>
      <c r="C32" s="1300"/>
      <c r="D32" s="1300"/>
      <c r="E32" s="1300"/>
      <c r="F32" s="810"/>
      <c r="G32" s="810"/>
      <c r="H32" s="810"/>
      <c r="I32" s="810"/>
      <c r="J32" s="169"/>
    </row>
    <row r="33" spans="1:10" ht="15.6">
      <c r="A33" s="1279" t="s">
        <v>225</v>
      </c>
      <c r="B33" s="1279"/>
      <c r="C33" s="1279"/>
      <c r="D33" s="1279"/>
      <c r="E33" s="1279"/>
      <c r="F33" s="813"/>
      <c r="G33" s="813"/>
      <c r="H33" s="813"/>
      <c r="I33" s="813"/>
      <c r="J33" s="171"/>
    </row>
    <row r="34" spans="1:10">
      <c r="A34" s="1300"/>
      <c r="B34" s="1300"/>
      <c r="C34" s="1300"/>
      <c r="D34" s="1300"/>
      <c r="E34" s="1300"/>
      <c r="F34" s="181"/>
      <c r="G34" s="181"/>
      <c r="H34" s="181"/>
      <c r="I34" s="181"/>
    </row>
    <row r="35" spans="1:10">
      <c r="A35" s="1305" t="s">
        <v>295</v>
      </c>
      <c r="B35" s="1305"/>
      <c r="C35" s="1305"/>
      <c r="D35" s="1305"/>
      <c r="E35" s="1305"/>
      <c r="F35" s="813"/>
      <c r="G35" s="813"/>
      <c r="H35" s="813"/>
      <c r="I35" s="813"/>
    </row>
    <row r="36" spans="1:10" ht="40.200000000000003" thickBot="1">
      <c r="A36" s="120" t="s">
        <v>296</v>
      </c>
      <c r="B36" s="814" t="s">
        <v>215</v>
      </c>
      <c r="C36" s="814" t="s">
        <v>364</v>
      </c>
      <c r="D36" s="814" t="s">
        <v>218</v>
      </c>
      <c r="E36" s="814" t="s">
        <v>365</v>
      </c>
      <c r="F36" s="814" t="s">
        <v>214</v>
      </c>
      <c r="G36" s="814" t="s">
        <v>298</v>
      </c>
      <c r="H36" s="181"/>
      <c r="I36" s="181"/>
      <c r="J36" s="190"/>
    </row>
    <row r="37" spans="1:10">
      <c r="A37" s="196" t="s">
        <v>369</v>
      </c>
      <c r="B37" s="638">
        <v>0</v>
      </c>
      <c r="C37" s="638">
        <v>0</v>
      </c>
      <c r="D37" s="638">
        <v>0</v>
      </c>
      <c r="E37" s="638">
        <v>-49.184845758274619</v>
      </c>
      <c r="F37" s="387">
        <v>3</v>
      </c>
      <c r="G37" s="388">
        <v>3</v>
      </c>
      <c r="H37" s="176"/>
      <c r="I37" s="176"/>
      <c r="J37" s="190"/>
    </row>
    <row r="38" spans="1:10">
      <c r="A38" s="810" t="s">
        <v>368</v>
      </c>
      <c r="B38" s="638">
        <v>514307</v>
      </c>
      <c r="C38" s="638">
        <v>-68369.636134788801</v>
      </c>
      <c r="D38" s="638">
        <v>0</v>
      </c>
      <c r="E38" s="638">
        <v>-13.489614453006396</v>
      </c>
      <c r="F38" s="74">
        <v>2</v>
      </c>
      <c r="G38" s="74">
        <v>2</v>
      </c>
      <c r="H38" s="176"/>
      <c r="I38" s="176"/>
      <c r="J38" s="190"/>
    </row>
    <row r="39" spans="1:10">
      <c r="A39" s="196" t="s">
        <v>367</v>
      </c>
      <c r="B39" s="638">
        <v>-115050</v>
      </c>
      <c r="C39" s="638">
        <v>-89358.922129362196</v>
      </c>
      <c r="D39" s="638">
        <v>0</v>
      </c>
      <c r="E39" s="638">
        <v>17.4676153846153</v>
      </c>
      <c r="F39" s="387">
        <v>2</v>
      </c>
      <c r="G39" s="388">
        <v>2</v>
      </c>
      <c r="J39" s="197"/>
    </row>
    <row r="40" spans="1:10">
      <c r="A40" s="196" t="s">
        <v>366</v>
      </c>
      <c r="B40" s="638">
        <v>-251385</v>
      </c>
      <c r="C40" s="638">
        <v>0</v>
      </c>
      <c r="D40" s="638">
        <v>0</v>
      </c>
      <c r="E40" s="638">
        <v>0</v>
      </c>
      <c r="F40" s="387">
        <v>1</v>
      </c>
      <c r="G40" s="388">
        <v>1</v>
      </c>
      <c r="J40" s="197"/>
    </row>
    <row r="41" spans="1:10" ht="13.8" thickBot="1">
      <c r="A41" s="768" t="s">
        <v>170</v>
      </c>
      <c r="B41" s="766">
        <v>147872</v>
      </c>
      <c r="C41" s="766">
        <v>-157728.55826415098</v>
      </c>
      <c r="D41" s="766">
        <v>0</v>
      </c>
      <c r="E41" s="766">
        <v>-45.206844826665716</v>
      </c>
      <c r="F41" s="766">
        <v>8</v>
      </c>
      <c r="G41" s="766">
        <v>8</v>
      </c>
      <c r="J41" s="197"/>
    </row>
    <row r="42" spans="1:10" ht="13.8" thickTop="1">
      <c r="A42" s="812"/>
      <c r="B42" s="810"/>
      <c r="C42" s="810"/>
      <c r="D42" s="810"/>
      <c r="E42" s="810"/>
      <c r="F42" s="75"/>
      <c r="G42" s="75"/>
      <c r="H42" s="75"/>
      <c r="I42" s="75"/>
      <c r="J42" s="197"/>
    </row>
    <row r="43" spans="1:10" ht="13.5" customHeight="1">
      <c r="A43" s="188" t="s">
        <v>370</v>
      </c>
      <c r="B43" s="188"/>
      <c r="C43" s="188"/>
      <c r="D43" s="188"/>
      <c r="E43" s="188"/>
      <c r="F43" s="75"/>
      <c r="G43" s="75"/>
      <c r="H43" s="75"/>
      <c r="I43" s="75"/>
      <c r="J43" s="197"/>
    </row>
    <row r="44" spans="1:10" s="405" customFormat="1" ht="13.5" customHeight="1">
      <c r="A44" s="188" t="s">
        <v>301</v>
      </c>
      <c r="B44" s="188"/>
      <c r="C44" s="188"/>
      <c r="D44" s="188"/>
      <c r="E44" s="188"/>
      <c r="F44" s="76"/>
      <c r="G44" s="76"/>
      <c r="H44" s="76"/>
      <c r="I44" s="76"/>
      <c r="J44" s="200"/>
    </row>
    <row r="45" spans="1:10" ht="13.5" customHeight="1">
      <c r="A45" s="810"/>
    </row>
    <row r="46" spans="1:10" ht="13.5" customHeight="1">
      <c r="A46" s="1305" t="s">
        <v>321</v>
      </c>
      <c r="B46" s="1305"/>
      <c r="C46" s="1305"/>
      <c r="D46" s="1305"/>
      <c r="E46" s="1305"/>
      <c r="F46" s="1305"/>
      <c r="G46" s="1305"/>
      <c r="H46" s="1305"/>
      <c r="I46" s="813"/>
    </row>
    <row r="47" spans="1:10" ht="25.5" customHeight="1">
      <c r="A47" s="1313" t="s">
        <v>322</v>
      </c>
      <c r="B47" s="1313" t="s">
        <v>296</v>
      </c>
      <c r="C47" s="1313" t="s">
        <v>314</v>
      </c>
      <c r="D47" s="1313" t="s">
        <v>315</v>
      </c>
      <c r="E47" s="1313" t="s">
        <v>323</v>
      </c>
      <c r="F47" s="1309" t="s">
        <v>1008</v>
      </c>
      <c r="G47" s="1311" t="s">
        <v>327</v>
      </c>
      <c r="H47" s="221"/>
      <c r="I47" s="221"/>
    </row>
    <row r="48" spans="1:10" ht="25.5" customHeight="1" thickBot="1">
      <c r="A48" s="1314"/>
      <c r="B48" s="1314"/>
      <c r="C48" s="1314"/>
      <c r="D48" s="1314"/>
      <c r="E48" s="1314"/>
      <c r="F48" s="1310"/>
      <c r="G48" s="1312"/>
      <c r="H48" s="221"/>
      <c r="I48" s="221"/>
    </row>
    <row r="49" spans="1:9">
      <c r="A49" s="335" t="s">
        <v>371</v>
      </c>
      <c r="B49" s="335" t="s">
        <v>369</v>
      </c>
      <c r="C49" s="639">
        <v>0</v>
      </c>
      <c r="D49" s="639">
        <v>0</v>
      </c>
      <c r="E49" s="199" t="s">
        <v>48</v>
      </c>
      <c r="F49" s="74">
        <v>1</v>
      </c>
      <c r="G49" s="513" t="s">
        <v>374</v>
      </c>
      <c r="H49" s="1174"/>
      <c r="I49" s="816"/>
    </row>
    <row r="50" spans="1:9">
      <c r="A50" s="335" t="s">
        <v>372</v>
      </c>
      <c r="B50" s="335" t="s">
        <v>369</v>
      </c>
      <c r="C50" s="639">
        <v>0</v>
      </c>
      <c r="D50" s="639">
        <v>0</v>
      </c>
      <c r="E50" s="261" t="s">
        <v>48</v>
      </c>
      <c r="F50" s="74">
        <v>1</v>
      </c>
      <c r="G50" s="513" t="s">
        <v>374</v>
      </c>
      <c r="H50" s="1174"/>
      <c r="I50" s="816"/>
    </row>
    <row r="51" spans="1:9" ht="52.8">
      <c r="A51" s="335" t="s">
        <v>373</v>
      </c>
      <c r="B51" s="335" t="s">
        <v>368</v>
      </c>
      <c r="C51" s="639">
        <v>34212</v>
      </c>
      <c r="D51" s="639">
        <v>-111961.44483435004</v>
      </c>
      <c r="E51" s="261" t="s">
        <v>48</v>
      </c>
      <c r="F51" s="74">
        <v>2</v>
      </c>
      <c r="G51" s="110" t="s">
        <v>999</v>
      </c>
      <c r="H51" s="1174"/>
      <c r="I51" s="816"/>
    </row>
    <row r="52" spans="1:9" ht="52.8">
      <c r="A52" s="335" t="s">
        <v>375</v>
      </c>
      <c r="B52" s="335" t="s">
        <v>368</v>
      </c>
      <c r="C52" s="639">
        <v>480095</v>
      </c>
      <c r="D52" s="639">
        <v>43591.808699561247</v>
      </c>
      <c r="E52" s="261">
        <v>9.0798297627680449E-2</v>
      </c>
      <c r="F52" s="74">
        <v>1</v>
      </c>
      <c r="G52" s="513" t="s">
        <v>1000</v>
      </c>
      <c r="H52" s="1174"/>
      <c r="I52" s="816"/>
    </row>
    <row r="53" spans="1:9" ht="52.8">
      <c r="A53" s="335" t="s">
        <v>1001</v>
      </c>
      <c r="B53" s="74" t="s">
        <v>366</v>
      </c>
      <c r="C53" s="639">
        <v>-251385</v>
      </c>
      <c r="D53" s="639">
        <v>0</v>
      </c>
      <c r="E53" s="76" t="s">
        <v>48</v>
      </c>
      <c r="F53" s="74">
        <v>1</v>
      </c>
      <c r="G53" s="1164" t="s">
        <v>1002</v>
      </c>
    </row>
    <row r="54" spans="1:9" ht="52.8">
      <c r="A54" s="335" t="s">
        <v>1003</v>
      </c>
      <c r="B54" s="74" t="s">
        <v>367</v>
      </c>
      <c r="C54" s="639">
        <v>-94040</v>
      </c>
      <c r="D54" s="639">
        <v>-89358.922129362196</v>
      </c>
      <c r="E54" s="76" t="s">
        <v>48</v>
      </c>
      <c r="F54" s="74">
        <v>1</v>
      </c>
      <c r="G54" s="1164" t="s">
        <v>1004</v>
      </c>
    </row>
    <row r="55" spans="1:9">
      <c r="A55" s="335" t="s">
        <v>1005</v>
      </c>
      <c r="B55" s="74" t="s">
        <v>369</v>
      </c>
      <c r="C55" s="639">
        <v>0</v>
      </c>
      <c r="D55" s="639">
        <v>0</v>
      </c>
      <c r="E55" s="76" t="s">
        <v>48</v>
      </c>
      <c r="F55" s="74">
        <v>1</v>
      </c>
      <c r="G55" s="1164" t="s">
        <v>374</v>
      </c>
    </row>
    <row r="56" spans="1:9" ht="92.4">
      <c r="A56" s="335" t="s">
        <v>1006</v>
      </c>
      <c r="B56" s="74" t="s">
        <v>367</v>
      </c>
      <c r="C56" s="639">
        <v>-21010</v>
      </c>
      <c r="D56" s="639">
        <v>0</v>
      </c>
      <c r="E56" s="76" t="s">
        <v>48</v>
      </c>
      <c r="F56" s="74">
        <v>1</v>
      </c>
      <c r="G56" s="1164" t="s">
        <v>1007</v>
      </c>
    </row>
  </sheetData>
  <mergeCells count="28">
    <mergeCell ref="A46:H46"/>
    <mergeCell ref="A47:A48"/>
    <mergeCell ref="B47:B48"/>
    <mergeCell ref="D47:D48"/>
    <mergeCell ref="E47:E48"/>
    <mergeCell ref="G47:G48"/>
    <mergeCell ref="C47:C48"/>
    <mergeCell ref="F47:F48"/>
    <mergeCell ref="A6:G6"/>
    <mergeCell ref="A7:G7"/>
    <mergeCell ref="A8:G8"/>
    <mergeCell ref="A35:E35"/>
    <mergeCell ref="A9:G9"/>
    <mergeCell ref="B10:D10"/>
    <mergeCell ref="E10:G10"/>
    <mergeCell ref="A25:D25"/>
    <mergeCell ref="B18:D18"/>
    <mergeCell ref="E18:G18"/>
    <mergeCell ref="A17:G17"/>
    <mergeCell ref="A31:I31"/>
    <mergeCell ref="A32:E32"/>
    <mergeCell ref="A33:E33"/>
    <mergeCell ref="A34:E34"/>
    <mergeCell ref="A5:G5"/>
    <mergeCell ref="A1:J1"/>
    <mergeCell ref="A2:J2"/>
    <mergeCell ref="A3:J3"/>
    <mergeCell ref="A4:G4"/>
  </mergeCells>
  <pageMargins left="0.7" right="0.7" top="0.75" bottom="0.75" header="0.3" footer="0.3"/>
  <pageSetup scale="39" orientation="landscape"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zoomScaleNormal="100" workbookViewId="0">
      <selection sqref="A1:T1"/>
    </sheetView>
  </sheetViews>
  <sheetFormatPr defaultRowHeight="13.2"/>
  <cols>
    <col min="1" max="1" width="38" customWidth="1"/>
    <col min="2" max="2" width="17.6640625" style="1" customWidth="1"/>
    <col min="3" max="3" width="15.6640625" style="33" customWidth="1"/>
    <col min="4" max="4" width="16.109375" style="33" bestFit="1" customWidth="1"/>
    <col min="5" max="5" width="17.6640625" style="33" customWidth="1"/>
    <col min="6" max="6" width="16.109375" style="33" bestFit="1" customWidth="1"/>
    <col min="7" max="7" width="17.44140625" style="33" customWidth="1"/>
    <col min="8" max="9" width="15.33203125" style="33" customWidth="1"/>
    <col min="10" max="10" width="14" style="33" customWidth="1"/>
    <col min="11" max="11" width="15.33203125" style="33" customWidth="1"/>
    <col min="12" max="12" width="16.33203125" style="33" customWidth="1"/>
    <col min="13" max="13" width="11.6640625" style="33" customWidth="1"/>
    <col min="14" max="14" width="1.6640625" style="455" customWidth="1"/>
    <col min="15" max="18" width="12.6640625" customWidth="1"/>
    <col min="19" max="19" width="9.33203125" customWidth="1"/>
  </cols>
  <sheetData>
    <row r="1" spans="1:23" ht="13.2" customHeight="1">
      <c r="A1" s="1273" t="str">
        <f>Cover!B8</f>
        <v>GMO Evaluation, Measurement, and Verification Report – Appendix Databook</v>
      </c>
      <c r="B1" s="1273"/>
      <c r="C1" s="1273"/>
      <c r="D1" s="1273"/>
      <c r="E1" s="1273"/>
      <c r="F1" s="1273"/>
      <c r="G1" s="1273"/>
      <c r="H1" s="1273"/>
      <c r="I1" s="1273"/>
      <c r="J1" s="1273"/>
      <c r="K1" s="1273"/>
      <c r="L1" s="1273"/>
      <c r="M1" s="1273"/>
      <c r="N1" s="1273"/>
      <c r="O1" s="1273"/>
      <c r="P1" s="1273"/>
      <c r="Q1" s="1273"/>
      <c r="R1" s="1273"/>
      <c r="S1" s="1273"/>
      <c r="T1" s="1273"/>
    </row>
    <row r="2" spans="1:23" ht="35.25" customHeight="1">
      <c r="A2" s="1275"/>
      <c r="B2" s="1275"/>
      <c r="C2" s="1275"/>
      <c r="D2" s="1275"/>
      <c r="E2" s="1275"/>
      <c r="F2" s="1275"/>
      <c r="G2" s="1275"/>
      <c r="H2" s="1275"/>
      <c r="I2" s="1275"/>
      <c r="J2" s="1275"/>
      <c r="K2" s="1275"/>
      <c r="L2" s="1275"/>
      <c r="M2" s="1275"/>
      <c r="N2" s="1275"/>
      <c r="O2" s="1275"/>
      <c r="P2" s="1275"/>
      <c r="Q2" s="1275"/>
      <c r="R2" s="1275"/>
      <c r="S2" s="1275"/>
      <c r="T2" s="1275"/>
    </row>
    <row r="3" spans="1:23">
      <c r="A3" s="1274"/>
      <c r="B3" s="1274"/>
      <c r="C3" s="1274"/>
      <c r="D3" s="1274"/>
      <c r="E3" s="1274"/>
      <c r="F3" s="1274"/>
      <c r="G3" s="1274"/>
      <c r="H3" s="1274"/>
      <c r="I3" s="1274"/>
      <c r="J3" s="1274"/>
      <c r="K3" s="1274"/>
      <c r="L3" s="1274"/>
      <c r="M3" s="1274"/>
      <c r="N3" s="1274"/>
      <c r="O3" s="1274"/>
      <c r="P3" s="1274"/>
      <c r="Q3" s="1274"/>
      <c r="R3" s="1274"/>
      <c r="S3" s="1274"/>
      <c r="T3" s="1274"/>
      <c r="U3" s="500"/>
      <c r="V3" s="500"/>
      <c r="W3" s="500"/>
    </row>
    <row r="4" spans="1:23" ht="30" customHeight="1">
      <c r="A4" s="1278" t="s">
        <v>376</v>
      </c>
      <c r="B4" s="1278"/>
      <c r="C4" s="1278"/>
      <c r="D4" s="1278"/>
      <c r="E4" s="1278"/>
      <c r="F4" s="1278"/>
      <c r="G4" s="1278"/>
      <c r="H4" s="4"/>
      <c r="I4" s="4"/>
      <c r="J4" s="4"/>
      <c r="K4" s="4"/>
      <c r="L4" s="4"/>
      <c r="M4" s="4"/>
      <c r="N4" s="452"/>
      <c r="P4" s="1326" t="s">
        <v>377</v>
      </c>
      <c r="Q4" s="1326"/>
      <c r="R4" s="1326"/>
      <c r="S4" s="1326"/>
      <c r="T4" s="1326"/>
      <c r="U4" s="1326"/>
      <c r="V4" s="1326"/>
    </row>
    <row r="5" spans="1:23" ht="15.6">
      <c r="A5" s="1279" t="s">
        <v>200</v>
      </c>
      <c r="B5" s="1279"/>
      <c r="C5" s="1279"/>
      <c r="D5" s="1279"/>
      <c r="E5" s="1279"/>
      <c r="F5" s="1279"/>
      <c r="G5" s="1279"/>
      <c r="H5" s="4"/>
      <c r="I5" s="4"/>
      <c r="J5" s="4"/>
      <c r="K5" s="4"/>
      <c r="L5" s="4"/>
      <c r="M5" s="4"/>
      <c r="N5" s="452"/>
      <c r="O5" s="4"/>
      <c r="P5" s="4"/>
      <c r="Q5" s="4"/>
      <c r="R5" s="4"/>
      <c r="S5" s="4"/>
      <c r="T5" s="4"/>
    </row>
    <row r="6" spans="1:23" ht="12.75" customHeight="1">
      <c r="A6" s="1279"/>
      <c r="B6" s="1279"/>
      <c r="C6" s="1279"/>
      <c r="D6" s="1279"/>
      <c r="E6" s="1279"/>
      <c r="F6" s="1279"/>
      <c r="G6" s="1279"/>
      <c r="H6" s="4"/>
      <c r="I6" s="4"/>
      <c r="J6" s="4"/>
      <c r="K6" s="4"/>
      <c r="L6" s="4"/>
      <c r="M6" s="4"/>
      <c r="N6" s="452"/>
      <c r="O6" s="4"/>
      <c r="P6" s="4"/>
      <c r="Q6" s="4"/>
      <c r="R6" s="4"/>
      <c r="S6" s="4"/>
      <c r="T6" s="4"/>
    </row>
    <row r="7" spans="1:23" ht="12.75" customHeight="1">
      <c r="A7" s="1276" t="s">
        <v>28</v>
      </c>
      <c r="B7" s="1276"/>
      <c r="C7" s="1276"/>
      <c r="D7" s="1276"/>
      <c r="E7" s="1276"/>
      <c r="F7" s="1276"/>
      <c r="G7" s="1276"/>
      <c r="H7" s="4"/>
      <c r="I7" s="4"/>
      <c r="J7" s="4"/>
      <c r="K7" s="4"/>
      <c r="L7" s="4"/>
      <c r="M7" s="4"/>
      <c r="N7" s="499"/>
      <c r="O7" s="4"/>
      <c r="P7" s="4"/>
      <c r="Q7" s="4"/>
      <c r="R7" s="4"/>
      <c r="S7" s="4"/>
      <c r="T7" s="4"/>
    </row>
    <row r="8" spans="1:23" ht="12.75" customHeight="1">
      <c r="A8" s="1279"/>
      <c r="B8" s="1279"/>
      <c r="C8" s="1279"/>
      <c r="D8" s="1279"/>
      <c r="E8" s="1279"/>
      <c r="F8" s="1279"/>
      <c r="G8" s="1279"/>
      <c r="H8" s="4"/>
      <c r="I8" s="4"/>
      <c r="J8" s="4"/>
      <c r="K8" s="4"/>
      <c r="L8" s="4"/>
      <c r="M8" s="4"/>
      <c r="N8" s="499"/>
      <c r="O8" s="4"/>
      <c r="P8" s="4"/>
      <c r="Q8" s="4"/>
      <c r="R8" s="4"/>
      <c r="S8" s="4"/>
      <c r="T8" s="4"/>
    </row>
    <row r="9" spans="1:23" ht="12.75" customHeight="1">
      <c r="A9" s="1249" t="s">
        <v>201</v>
      </c>
      <c r="B9" s="1249"/>
      <c r="C9" s="1249"/>
      <c r="D9" s="1249"/>
      <c r="E9" s="1249"/>
      <c r="F9" s="1249"/>
      <c r="G9" s="1249"/>
      <c r="H9" s="4"/>
      <c r="I9" s="4"/>
      <c r="J9" s="4"/>
      <c r="K9" s="4"/>
      <c r="L9" s="4"/>
      <c r="M9" s="4"/>
      <c r="P9" s="1240" t="s">
        <v>284</v>
      </c>
      <c r="Q9" s="1240"/>
      <c r="R9" s="1240"/>
      <c r="S9" s="1240"/>
      <c r="T9" s="1240"/>
      <c r="U9" s="1240"/>
      <c r="V9" s="1240"/>
      <c r="W9" s="1240"/>
    </row>
    <row r="10" spans="1:23" ht="13.8" thickBot="1">
      <c r="A10" s="574"/>
      <c r="B10" s="1295" t="s">
        <v>34</v>
      </c>
      <c r="C10" s="1295"/>
      <c r="D10" s="1295"/>
      <c r="E10" s="1296" t="s">
        <v>35</v>
      </c>
      <c r="F10" s="1295"/>
      <c r="G10" s="1295"/>
      <c r="H10" s="4"/>
      <c r="I10" s="4"/>
      <c r="J10" s="4"/>
      <c r="K10" s="4"/>
      <c r="L10" s="561"/>
      <c r="M10" s="563"/>
      <c r="N10" s="452"/>
    </row>
    <row r="11" spans="1:23" ht="28.5" customHeight="1" thickBot="1">
      <c r="A11" s="573"/>
      <c r="B11" s="575" t="s">
        <v>202</v>
      </c>
      <c r="C11" s="575" t="s">
        <v>203</v>
      </c>
      <c r="D11" s="584" t="s">
        <v>204</v>
      </c>
      <c r="E11" s="583" t="s">
        <v>205</v>
      </c>
      <c r="F11" s="575" t="s">
        <v>203</v>
      </c>
      <c r="G11" s="575" t="s">
        <v>40</v>
      </c>
      <c r="H11" s="4"/>
      <c r="I11" s="4"/>
      <c r="J11" s="4"/>
      <c r="K11" s="4"/>
      <c r="L11" s="22"/>
      <c r="M11" s="22"/>
      <c r="N11" s="453"/>
    </row>
    <row r="12" spans="1:23" ht="13.35" customHeight="1">
      <c r="A12" s="572" t="s">
        <v>206</v>
      </c>
      <c r="B12" s="498">
        <v>136332.36369999999</v>
      </c>
      <c r="C12" s="498">
        <v>124891.45699999999</v>
      </c>
      <c r="D12" s="240">
        <f>C12/B12</f>
        <v>0.91608077209622973</v>
      </c>
      <c r="E12" s="50">
        <f>'MEEIA Targets'!E7</f>
        <v>3569963.4051999673</v>
      </c>
      <c r="F12" s="498">
        <f>C12*$D$28</f>
        <v>108905.350504</v>
      </c>
      <c r="G12" s="222">
        <f>F12/E12</f>
        <v>3.0506013127577086E-2</v>
      </c>
      <c r="H12" s="4"/>
      <c r="I12" s="4"/>
      <c r="J12" s="4"/>
      <c r="K12" s="4"/>
      <c r="L12" s="23"/>
      <c r="M12" s="23"/>
      <c r="N12" s="453"/>
    </row>
    <row r="13" spans="1:23" ht="13.2" customHeight="1">
      <c r="A13" s="572" t="s">
        <v>207</v>
      </c>
      <c r="B13" s="498">
        <v>26.664300000000001</v>
      </c>
      <c r="C13" s="498">
        <v>21.841234</v>
      </c>
      <c r="D13" s="286">
        <f>C13/B13</f>
        <v>0.81911897180874804</v>
      </c>
      <c r="E13" s="50">
        <f>'MEEIA Targets'!K7</f>
        <v>592.38099999999997</v>
      </c>
      <c r="F13" s="498">
        <f>C13*$D$28</f>
        <v>19.045556048000002</v>
      </c>
      <c r="G13" s="166">
        <f>F13/E13</f>
        <v>3.2150855695911924E-2</v>
      </c>
      <c r="H13" s="4"/>
      <c r="I13" s="4"/>
      <c r="J13" s="4"/>
      <c r="K13" s="4"/>
      <c r="L13" s="22"/>
      <c r="M13" s="22"/>
      <c r="N13" s="453"/>
    </row>
    <row r="14" spans="1:23" ht="13.2" customHeight="1">
      <c r="A14" s="490"/>
      <c r="B14"/>
      <c r="C14" s="498"/>
      <c r="D14" s="498"/>
      <c r="E14" s="306"/>
      <c r="F14" s="498"/>
      <c r="G14" s="166"/>
      <c r="H14" s="4"/>
      <c r="I14" s="4"/>
      <c r="J14" s="4"/>
      <c r="K14" s="4"/>
      <c r="L14" s="22"/>
      <c r="M14" s="22"/>
      <c r="N14" s="453"/>
    </row>
    <row r="15" spans="1:23" ht="13.2" customHeight="1">
      <c r="A15" s="565" t="s">
        <v>208</v>
      </c>
      <c r="B15" s="498"/>
      <c r="C15" s="498"/>
      <c r="D15" s="166"/>
      <c r="E15" s="4"/>
      <c r="F15" s="4"/>
      <c r="G15" s="4"/>
      <c r="H15" s="4"/>
      <c r="I15" s="4"/>
      <c r="J15" s="4"/>
      <c r="K15" s="4"/>
      <c r="L15" s="561"/>
      <c r="M15" s="561"/>
      <c r="N15" s="454"/>
    </row>
    <row r="16" spans="1:23" ht="13.2" customHeight="1">
      <c r="A16" s="565"/>
      <c r="B16" s="498"/>
      <c r="C16" s="498"/>
      <c r="D16" s="166"/>
      <c r="E16" s="4"/>
      <c r="F16" s="4"/>
      <c r="G16" s="4"/>
      <c r="H16" s="4"/>
      <c r="I16" s="4"/>
      <c r="J16" s="4"/>
      <c r="K16" s="4"/>
      <c r="L16" s="561"/>
      <c r="M16" s="561"/>
      <c r="N16" s="454"/>
    </row>
    <row r="17" spans="1:23" ht="12.75" customHeight="1">
      <c r="A17" s="1249" t="s">
        <v>209</v>
      </c>
      <c r="B17" s="1249"/>
      <c r="C17" s="1249"/>
      <c r="D17" s="1249"/>
      <c r="E17" s="1249"/>
      <c r="F17" s="1249"/>
      <c r="G17" s="1249"/>
      <c r="H17" s="4"/>
      <c r="I17" s="4"/>
      <c r="J17" s="4"/>
      <c r="K17" s="4"/>
      <c r="L17" s="4"/>
      <c r="M17" s="4"/>
      <c r="P17" s="1241" t="s">
        <v>284</v>
      </c>
      <c r="Q17" s="1241"/>
      <c r="R17" s="1241"/>
      <c r="S17" s="1241"/>
      <c r="T17" s="1241"/>
      <c r="U17" s="1241"/>
      <c r="V17" s="1241"/>
      <c r="W17" s="1241"/>
    </row>
    <row r="18" spans="1:23" ht="13.8" thickBot="1">
      <c r="A18" s="574"/>
      <c r="B18" s="1295" t="s">
        <v>34</v>
      </c>
      <c r="C18" s="1295"/>
      <c r="D18" s="1295"/>
      <c r="E18" s="1296" t="s">
        <v>35</v>
      </c>
      <c r="F18" s="1295"/>
      <c r="G18" s="1295"/>
      <c r="H18" s="4"/>
      <c r="I18" s="4"/>
      <c r="J18" s="4"/>
      <c r="K18" s="4"/>
      <c r="L18" s="561"/>
      <c r="M18" s="563"/>
      <c r="N18" s="452"/>
    </row>
    <row r="19" spans="1:23" ht="28.5" customHeight="1" thickBot="1">
      <c r="A19" s="573"/>
      <c r="B19" s="575" t="s">
        <v>202</v>
      </c>
      <c r="C19" s="575" t="s">
        <v>203</v>
      </c>
      <c r="D19" s="584" t="s">
        <v>204</v>
      </c>
      <c r="E19" s="583" t="s">
        <v>205</v>
      </c>
      <c r="F19" s="575" t="s">
        <v>203</v>
      </c>
      <c r="G19" s="575" t="s">
        <v>40</v>
      </c>
      <c r="H19" s="4"/>
      <c r="I19" s="4"/>
      <c r="J19" s="4"/>
      <c r="K19" s="4"/>
      <c r="L19" s="22"/>
      <c r="M19" s="22"/>
      <c r="N19" s="453"/>
    </row>
    <row r="20" spans="1:23" ht="13.35" customHeight="1">
      <c r="A20" s="572" t="s">
        <v>206</v>
      </c>
      <c r="B20" s="498">
        <v>4546528</v>
      </c>
      <c r="C20" s="498">
        <v>4051508</v>
      </c>
      <c r="D20" s="240">
        <f>C20/B20</f>
        <v>0.89112131279077134</v>
      </c>
      <c r="E20" s="50">
        <f>E12</f>
        <v>3569963.4051999673</v>
      </c>
      <c r="F20" s="498">
        <f>C20*$D$28</f>
        <v>3532914.9759999998</v>
      </c>
      <c r="G20" s="222">
        <f>F20/E20</f>
        <v>0.98962218236018795</v>
      </c>
      <c r="H20" s="4"/>
      <c r="I20" s="4"/>
      <c r="J20" s="4"/>
      <c r="K20" s="4"/>
      <c r="L20" s="23"/>
      <c r="M20" s="23"/>
      <c r="N20" s="453"/>
    </row>
    <row r="21" spans="1:23" ht="13.2" customHeight="1">
      <c r="A21" s="572" t="s">
        <v>207</v>
      </c>
      <c r="B21" s="498">
        <v>774</v>
      </c>
      <c r="C21" s="498">
        <v>632</v>
      </c>
      <c r="D21" s="286">
        <f>C21/B21</f>
        <v>0.81653746770025837</v>
      </c>
      <c r="E21" s="50">
        <f>E13</f>
        <v>592.38099999999997</v>
      </c>
      <c r="F21" s="498">
        <f>C21*$D$28</f>
        <v>551.10400000000004</v>
      </c>
      <c r="G21" s="166">
        <f>F21/E21</f>
        <v>0.93032018245014625</v>
      </c>
      <c r="H21" s="4"/>
      <c r="I21" s="4"/>
      <c r="J21" s="4"/>
      <c r="K21" s="4"/>
      <c r="L21" s="22"/>
      <c r="M21" s="22"/>
      <c r="N21" s="453"/>
    </row>
    <row r="22" spans="1:23" ht="13.2" customHeight="1">
      <c r="A22" s="490"/>
      <c r="B22"/>
      <c r="C22" s="498"/>
      <c r="D22" s="498"/>
      <c r="E22" s="306"/>
      <c r="F22" s="498"/>
      <c r="G22" s="166"/>
      <c r="H22" s="4"/>
      <c r="I22" s="4"/>
      <c r="J22" s="4"/>
      <c r="K22" s="4"/>
      <c r="L22" s="22"/>
      <c r="M22" s="22"/>
      <c r="N22" s="453"/>
    </row>
    <row r="23" spans="1:23" ht="13.2" customHeight="1">
      <c r="A23" s="565" t="s">
        <v>208</v>
      </c>
      <c r="B23" s="498"/>
      <c r="C23" s="498"/>
      <c r="D23" s="166"/>
      <c r="E23" s="4"/>
      <c r="F23" s="4"/>
      <c r="G23" s="4"/>
      <c r="H23" s="4"/>
      <c r="I23" s="4"/>
      <c r="J23" s="4"/>
      <c r="K23" s="4"/>
      <c r="L23" s="561"/>
      <c r="M23" s="561"/>
      <c r="N23" s="454"/>
    </row>
    <row r="24" spans="1:23" ht="13.2" customHeight="1">
      <c r="A24" s="565"/>
      <c r="B24" s="498"/>
      <c r="C24" s="498"/>
      <c r="D24" s="166"/>
      <c r="E24" s="4"/>
      <c r="F24" s="4"/>
      <c r="G24" s="4"/>
      <c r="H24" s="4"/>
      <c r="I24" s="4"/>
      <c r="J24" s="4"/>
      <c r="K24" s="4"/>
      <c r="L24" s="561"/>
      <c r="M24" s="561"/>
      <c r="N24" s="454"/>
    </row>
    <row r="25" spans="1:23" ht="13.2" customHeight="1">
      <c r="A25" s="490"/>
      <c r="B25" s="498"/>
      <c r="C25" s="498"/>
      <c r="D25" s="166"/>
      <c r="E25" s="4"/>
      <c r="F25" s="4"/>
      <c r="G25" s="4"/>
      <c r="H25" s="4"/>
      <c r="I25" s="4"/>
      <c r="J25" s="4"/>
      <c r="K25" s="4"/>
      <c r="L25" s="561"/>
      <c r="M25" s="561"/>
      <c r="N25" s="454"/>
    </row>
    <row r="26" spans="1:23" ht="13.2" customHeight="1">
      <c r="A26" s="1249" t="s">
        <v>210</v>
      </c>
      <c r="B26" s="1249"/>
      <c r="C26" s="1249"/>
      <c r="D26" s="1249"/>
      <c r="E26" s="4"/>
      <c r="F26" s="4"/>
      <c r="G26" s="4"/>
      <c r="H26" s="4"/>
      <c r="I26" s="4"/>
      <c r="J26" s="4"/>
      <c r="K26" s="4"/>
    </row>
    <row r="27" spans="1:23" ht="27" thickBot="1">
      <c r="A27" s="807" t="s">
        <v>100</v>
      </c>
      <c r="B27" s="808" t="s">
        <v>101</v>
      </c>
      <c r="C27" s="808" t="s">
        <v>102</v>
      </c>
      <c r="D27" s="808" t="s">
        <v>103</v>
      </c>
      <c r="E27" s="4"/>
      <c r="F27" s="4"/>
      <c r="G27" s="4"/>
      <c r="H27" s="4"/>
      <c r="I27" s="4"/>
      <c r="J27" s="4"/>
      <c r="K27" s="4"/>
      <c r="P27" s="1240" t="s">
        <v>378</v>
      </c>
      <c r="Q27" s="1240"/>
      <c r="R27" s="1240"/>
      <c r="S27" s="1240"/>
      <c r="T27" s="1240"/>
      <c r="U27" s="1240"/>
      <c r="V27" s="1240"/>
      <c r="W27" s="1240"/>
    </row>
    <row r="28" spans="1:23" ht="13.8" thickTop="1">
      <c r="A28" s="348">
        <v>0.14000000000000001</v>
      </c>
      <c r="B28" s="819">
        <v>2E-3</v>
      </c>
      <c r="C28" s="819">
        <v>0.01</v>
      </c>
      <c r="D28" s="823">
        <f>1-A28+B28+C28</f>
        <v>0.872</v>
      </c>
      <c r="E28" s="156"/>
      <c r="F28" s="4"/>
      <c r="G28" s="4"/>
      <c r="H28" s="4"/>
      <c r="I28" s="4"/>
      <c r="J28" s="4"/>
      <c r="K28" s="4"/>
      <c r="L28" s="538"/>
      <c r="M28" s="538"/>
      <c r="N28" s="456"/>
    </row>
    <row r="29" spans="1:23" ht="13.5" customHeight="1">
      <c r="A29" s="804"/>
      <c r="B29" s="4"/>
      <c r="C29" s="4"/>
      <c r="D29" s="4"/>
      <c r="E29" s="4"/>
      <c r="F29" s="4"/>
      <c r="G29" s="4"/>
      <c r="H29" s="4"/>
      <c r="I29" s="4"/>
      <c r="J29" s="4"/>
      <c r="K29" s="4"/>
      <c r="L29" s="561"/>
      <c r="M29" s="563"/>
      <c r="N29" s="452"/>
    </row>
    <row r="30" spans="1:23" ht="13.5" customHeight="1">
      <c r="A30" s="804"/>
      <c r="B30" s="4"/>
      <c r="C30" s="4"/>
      <c r="D30" s="4"/>
      <c r="E30" s="4"/>
      <c r="F30" s="4"/>
      <c r="G30" s="4"/>
      <c r="H30" s="4"/>
      <c r="I30" s="4"/>
      <c r="J30" s="4"/>
      <c r="K30" s="4"/>
      <c r="L30" s="561"/>
      <c r="M30" s="563"/>
      <c r="N30" s="452"/>
    </row>
    <row r="31" spans="1:23" ht="13.5" customHeight="1">
      <c r="A31" s="804"/>
      <c r="B31" s="4"/>
      <c r="C31" s="4"/>
      <c r="D31" s="4"/>
      <c r="E31" s="4"/>
      <c r="F31" s="4"/>
      <c r="G31" s="4"/>
      <c r="H31" s="4"/>
      <c r="I31" s="4"/>
      <c r="J31" s="4"/>
      <c r="K31" s="4"/>
      <c r="L31" s="561"/>
      <c r="M31" s="563"/>
      <c r="N31" s="452"/>
    </row>
    <row r="32" spans="1:23" ht="13.5" customHeight="1">
      <c r="A32" s="1325" t="s">
        <v>379</v>
      </c>
      <c r="B32" s="1325"/>
      <c r="C32" s="1325"/>
      <c r="D32" s="166"/>
      <c r="E32" s="4"/>
      <c r="F32" s="4"/>
      <c r="G32" s="4"/>
      <c r="H32" s="4"/>
      <c r="I32" s="4"/>
      <c r="J32" s="4"/>
      <c r="K32" s="4"/>
      <c r="L32" s="561"/>
      <c r="M32" s="561"/>
      <c r="N32" s="454"/>
    </row>
    <row r="33" spans="1:18" ht="30" customHeight="1" thickBot="1">
      <c r="A33" s="814" t="s">
        <v>213</v>
      </c>
      <c r="B33" s="814" t="s">
        <v>314</v>
      </c>
      <c r="C33" s="814" t="s">
        <v>216</v>
      </c>
      <c r="D33" s="814" t="s">
        <v>317</v>
      </c>
      <c r="E33" s="814" t="s">
        <v>216</v>
      </c>
      <c r="F33" s="4"/>
      <c r="G33" s="4"/>
      <c r="H33" s="4"/>
      <c r="I33" s="4"/>
      <c r="J33" s="4"/>
      <c r="K33" s="4"/>
      <c r="L33" s="561"/>
      <c r="M33" s="561"/>
      <c r="N33" s="454"/>
    </row>
    <row r="34" spans="1:18" ht="13.2" customHeight="1">
      <c r="A34" s="48" t="s">
        <v>381</v>
      </c>
      <c r="B34" s="650">
        <v>82761.2</v>
      </c>
      <c r="C34" s="791">
        <f>B34/$B$39</f>
        <v>0.60705456715018336</v>
      </c>
      <c r="D34" s="651">
        <v>17.683199999999999</v>
      </c>
      <c r="E34" s="257">
        <f>D34/$D$39</f>
        <v>0.66317885712356972</v>
      </c>
      <c r="F34" s="4"/>
      <c r="G34" s="4"/>
      <c r="H34" s="4"/>
      <c r="I34" s="4"/>
      <c r="J34" s="4"/>
      <c r="K34" s="4"/>
      <c r="L34" s="561"/>
      <c r="M34" s="561"/>
      <c r="N34" s="454"/>
    </row>
    <row r="35" spans="1:18" ht="13.2" customHeight="1">
      <c r="A35" s="48" t="s">
        <v>383</v>
      </c>
      <c r="B35" s="650">
        <v>25766.5</v>
      </c>
      <c r="C35" s="791">
        <f>B35/$B$39</f>
        <v>0.18899764025262081</v>
      </c>
      <c r="D35" s="651">
        <v>4.3414999999999999</v>
      </c>
      <c r="E35" s="257">
        <f>D35/$D$39</f>
        <v>0.16282070033715493</v>
      </c>
      <c r="F35" s="4"/>
      <c r="G35" s="4"/>
      <c r="H35" s="4"/>
      <c r="I35" s="4"/>
      <c r="J35" s="4"/>
      <c r="K35" s="4"/>
      <c r="L35" s="561"/>
      <c r="M35" s="561"/>
      <c r="N35" s="454"/>
    </row>
    <row r="36" spans="1:18" ht="13.2" customHeight="1">
      <c r="A36" s="48" t="s">
        <v>384</v>
      </c>
      <c r="B36" s="650">
        <v>21016</v>
      </c>
      <c r="C36" s="791">
        <f>B36/$B$39</f>
        <v>0.15415265587290003</v>
      </c>
      <c r="D36" s="651">
        <v>4.2024999999999997</v>
      </c>
      <c r="E36" s="257">
        <f>D36/$D$39</f>
        <v>0.15760773768671968</v>
      </c>
      <c r="F36" s="4"/>
      <c r="G36" s="4"/>
      <c r="H36" s="4"/>
      <c r="I36" s="4"/>
      <c r="J36" s="4"/>
      <c r="K36" s="4"/>
      <c r="L36" s="561"/>
      <c r="M36" s="561"/>
      <c r="N36" s="452"/>
    </row>
    <row r="37" spans="1:18" ht="13.2" customHeight="1">
      <c r="A37" s="48" t="s">
        <v>382</v>
      </c>
      <c r="B37" s="650">
        <v>4368.8</v>
      </c>
      <c r="C37" s="791">
        <f>B37/$B$39</f>
        <v>3.2045209505972866E-2</v>
      </c>
      <c r="D37" s="651">
        <v>0</v>
      </c>
      <c r="E37" s="257">
        <f>D37/$D$39</f>
        <v>0</v>
      </c>
      <c r="F37" s="4"/>
      <c r="G37" s="4"/>
      <c r="H37" s="4"/>
      <c r="I37" s="4"/>
      <c r="J37" s="4"/>
      <c r="K37" s="4"/>
      <c r="L37" s="561"/>
      <c r="M37" s="561"/>
      <c r="N37" s="454"/>
    </row>
    <row r="38" spans="1:18" ht="13.2" customHeight="1">
      <c r="A38" s="48" t="s">
        <v>380</v>
      </c>
      <c r="B38" s="650">
        <v>2419.89</v>
      </c>
      <c r="C38" s="791">
        <f>B38/$B$39</f>
        <v>1.7749927218322803E-2</v>
      </c>
      <c r="D38" s="651">
        <v>0.43709999999999999</v>
      </c>
      <c r="E38" s="257">
        <f>D38/$D$39</f>
        <v>1.6392704852555662E-2</v>
      </c>
      <c r="F38" s="4"/>
      <c r="G38" s="4"/>
      <c r="H38" s="4"/>
      <c r="I38" s="4"/>
      <c r="J38" s="4"/>
      <c r="K38" s="4"/>
      <c r="L38" s="561"/>
      <c r="M38" s="561"/>
      <c r="N38" s="454"/>
    </row>
    <row r="39" spans="1:18" ht="13.8" thickBot="1">
      <c r="A39" s="765" t="s">
        <v>170</v>
      </c>
      <c r="B39" s="769">
        <f>SUM(B34:B38)</f>
        <v>136332.39000000001</v>
      </c>
      <c r="C39" s="777">
        <f>B39/B39</f>
        <v>1</v>
      </c>
      <c r="D39" s="778">
        <f>SUM(D34:D38)</f>
        <v>26.664300000000001</v>
      </c>
      <c r="E39" s="777">
        <f>D39/D39</f>
        <v>1</v>
      </c>
      <c r="F39" s="4"/>
      <c r="G39" s="4"/>
      <c r="H39" s="4"/>
      <c r="I39" s="4"/>
      <c r="J39" s="4"/>
      <c r="K39" s="4"/>
      <c r="L39" s="561"/>
      <c r="M39" s="561"/>
      <c r="N39" s="457"/>
    </row>
    <row r="40" spans="1:18" ht="13.8" thickTop="1">
      <c r="A40" s="795"/>
      <c r="B40" s="8"/>
      <c r="C40" s="8"/>
      <c r="D40" s="103"/>
      <c r="E40" s="4"/>
      <c r="F40" s="4"/>
      <c r="G40" s="4"/>
      <c r="H40" s="4"/>
      <c r="I40" s="4"/>
      <c r="J40" s="4"/>
      <c r="K40" s="4"/>
      <c r="L40" s="561"/>
      <c r="M40" s="561"/>
      <c r="N40" s="457"/>
    </row>
    <row r="41" spans="1:18">
      <c r="A41" s="565" t="s">
        <v>208</v>
      </c>
      <c r="B41" s="8"/>
      <c r="C41" s="8"/>
      <c r="D41" s="103"/>
      <c r="E41" s="4"/>
      <c r="F41" s="4"/>
      <c r="G41" s="4"/>
      <c r="H41" s="4"/>
      <c r="I41" s="4"/>
      <c r="J41" s="4"/>
      <c r="K41" s="4"/>
      <c r="L41" s="561"/>
      <c r="M41" s="561"/>
      <c r="N41" s="457"/>
    </row>
    <row r="42" spans="1:18">
      <c r="A42" s="48"/>
      <c r="B42" s="5"/>
      <c r="C42" s="5"/>
      <c r="D42" s="103"/>
      <c r="E42" s="4"/>
      <c r="F42" s="4"/>
      <c r="G42" s="4"/>
      <c r="H42" s="4"/>
      <c r="I42" s="4"/>
      <c r="J42" s="4"/>
      <c r="K42" s="4"/>
      <c r="L42" s="561"/>
      <c r="M42" s="561"/>
      <c r="N42" s="457"/>
    </row>
    <row r="43" spans="1:18" ht="4.95" customHeight="1">
      <c r="A43" s="1324"/>
      <c r="B43" s="1324"/>
      <c r="C43" s="1324"/>
      <c r="D43" s="1324"/>
      <c r="E43" s="1324"/>
      <c r="F43" s="1324"/>
      <c r="G43" s="1324"/>
      <c r="H43" s="1324"/>
      <c r="I43" s="1324"/>
      <c r="J43" s="1324"/>
      <c r="K43" s="1324"/>
      <c r="L43" s="500"/>
      <c r="M43" s="500"/>
      <c r="N43" s="452"/>
    </row>
    <row r="44" spans="1:18" ht="12.75" customHeight="1">
      <c r="A44" s="1275"/>
      <c r="B44" s="1275"/>
      <c r="C44" s="1275"/>
      <c r="D44" s="1275"/>
      <c r="E44" s="1275"/>
      <c r="F44"/>
      <c r="G44"/>
      <c r="H44"/>
      <c r="I44"/>
      <c r="J44"/>
      <c r="K44"/>
      <c r="L44" s="4"/>
      <c r="M44" s="4"/>
      <c r="N44" s="458"/>
    </row>
    <row r="45" spans="1:18" ht="15.6">
      <c r="A45" s="1279" t="s">
        <v>225</v>
      </c>
      <c r="B45" s="1279"/>
      <c r="C45" s="1279"/>
      <c r="D45" s="1279"/>
      <c r="E45" s="1279"/>
      <c r="F45" s="4"/>
      <c r="G45" s="4"/>
      <c r="H45" s="4"/>
      <c r="I45" s="4"/>
      <c r="J45" s="4"/>
      <c r="K45" s="4"/>
      <c r="L45" s="561"/>
      <c r="M45" s="563"/>
      <c r="N45" s="457"/>
    </row>
    <row r="46" spans="1:18">
      <c r="A46" s="565"/>
      <c r="B46" s="2"/>
      <c r="C46" s="547"/>
      <c r="D46" s="547"/>
      <c r="E46" s="547"/>
      <c r="F46" s="547"/>
      <c r="G46" s="547"/>
      <c r="H46" s="547"/>
      <c r="I46" s="547"/>
      <c r="J46"/>
      <c r="K46"/>
      <c r="L46"/>
      <c r="M46"/>
      <c r="N46" s="567"/>
      <c r="O46" s="563"/>
    </row>
    <row r="47" spans="1:18" ht="13.5" customHeight="1">
      <c r="A47" s="1240" t="s">
        <v>385</v>
      </c>
      <c r="B47" s="1240"/>
      <c r="C47" s="1240"/>
      <c r="D47" s="1240"/>
      <c r="E47" s="4"/>
      <c r="F47" s="561"/>
      <c r="G47" s="561"/>
      <c r="H47" s="561"/>
      <c r="I47" s="561"/>
      <c r="J47" s="561"/>
      <c r="K47" s="561"/>
      <c r="L47" s="23"/>
      <c r="M47" s="23"/>
      <c r="N47" s="453"/>
    </row>
    <row r="48" spans="1:18" ht="40.200000000000003" thickBot="1">
      <c r="A48" s="58" t="s">
        <v>296</v>
      </c>
      <c r="B48" s="814" t="s">
        <v>214</v>
      </c>
      <c r="C48" s="814" t="s">
        <v>215</v>
      </c>
      <c r="D48" s="814" t="s">
        <v>216</v>
      </c>
      <c r="E48" s="814" t="s">
        <v>217</v>
      </c>
      <c r="F48" s="814" t="s">
        <v>204</v>
      </c>
      <c r="G48" s="814" t="s">
        <v>218</v>
      </c>
      <c r="H48" s="428" t="s">
        <v>216</v>
      </c>
      <c r="I48" s="814" t="s">
        <v>219</v>
      </c>
      <c r="J48" s="814" t="s">
        <v>204</v>
      </c>
      <c r="K48"/>
      <c r="N48" s="459"/>
      <c r="R48" s="13"/>
    </row>
    <row r="49" spans="1:21">
      <c r="A49" t="s">
        <v>234</v>
      </c>
      <c r="B49" s="1">
        <v>0</v>
      </c>
      <c r="C49" s="50">
        <v>0</v>
      </c>
      <c r="D49" s="166">
        <f>C49/$C$55</f>
        <v>0</v>
      </c>
      <c r="E49" s="50">
        <v>0</v>
      </c>
      <c r="F49" s="166" t="s">
        <v>599</v>
      </c>
      <c r="G49" s="50">
        <v>0</v>
      </c>
      <c r="H49" s="166">
        <f>G49/$G$55</f>
        <v>0</v>
      </c>
      <c r="I49" s="50">
        <v>0</v>
      </c>
      <c r="J49" s="166" t="s">
        <v>599</v>
      </c>
    </row>
    <row r="50" spans="1:21">
      <c r="A50" t="s">
        <v>235</v>
      </c>
      <c r="B50" s="1">
        <v>2</v>
      </c>
      <c r="C50" s="50">
        <v>20234.219000000001</v>
      </c>
      <c r="D50" s="166">
        <f t="shared" ref="D50:D54" si="0">C50/$C$55</f>
        <v>0.14841830953653823</v>
      </c>
      <c r="E50" s="50">
        <v>13312.016900000001</v>
      </c>
      <c r="F50" s="166">
        <f t="shared" ref="F50:F52" si="1">E50/C50</f>
        <v>0.65789625485421499</v>
      </c>
      <c r="G50" s="50">
        <v>4.2534000000000001</v>
      </c>
      <c r="H50" s="166">
        <f t="shared" ref="H50:H54" si="2">G50/$G$55</f>
        <v>0.15951665710331794</v>
      </c>
      <c r="I50" s="50">
        <v>3.7825500000000001</v>
      </c>
      <c r="J50" s="166">
        <f t="shared" ref="J50:J52" si="3">I50/G50</f>
        <v>0.88930032444632534</v>
      </c>
    </row>
    <row r="51" spans="1:21">
      <c r="A51" t="s">
        <v>236</v>
      </c>
      <c r="B51" s="1">
        <v>3</v>
      </c>
      <c r="C51" s="50">
        <v>69116.479999999996</v>
      </c>
      <c r="D51" s="166">
        <f t="shared" si="0"/>
        <v>0.50697045053806877</v>
      </c>
      <c r="E51" s="50">
        <v>69723.320000000007</v>
      </c>
      <c r="F51" s="166">
        <f t="shared" si="1"/>
        <v>1.0087799610165333</v>
      </c>
      <c r="G51" s="50">
        <v>14.241099999999999</v>
      </c>
      <c r="H51" s="166">
        <f t="shared" si="2"/>
        <v>0.53408865036772013</v>
      </c>
      <c r="I51" s="50">
        <v>9.9987999999999992</v>
      </c>
      <c r="J51" s="166">
        <f t="shared" si="3"/>
        <v>0.70210868542458094</v>
      </c>
    </row>
    <row r="52" spans="1:21">
      <c r="A52" t="s">
        <v>237</v>
      </c>
      <c r="B52" s="1">
        <v>4</v>
      </c>
      <c r="C52" s="50">
        <v>46981.665000000001</v>
      </c>
      <c r="D52" s="166">
        <f t="shared" si="0"/>
        <v>0.34461123992539294</v>
      </c>
      <c r="E52" s="50">
        <v>41856.123500000002</v>
      </c>
      <c r="F52" s="166">
        <f t="shared" si="1"/>
        <v>0.89090336623872313</v>
      </c>
      <c r="G52" s="50">
        <v>8.1698000000000004</v>
      </c>
      <c r="H52" s="166">
        <f t="shared" si="2"/>
        <v>0.30639469252896201</v>
      </c>
      <c r="I52" s="50">
        <v>8.0598500000000008</v>
      </c>
      <c r="J52" s="166">
        <f t="shared" si="3"/>
        <v>0.98654189821048255</v>
      </c>
    </row>
    <row r="53" spans="1:21">
      <c r="A53" t="s">
        <v>238</v>
      </c>
      <c r="B53" s="1">
        <v>0</v>
      </c>
      <c r="C53" s="50">
        <v>0</v>
      </c>
      <c r="D53" s="166">
        <f t="shared" si="0"/>
        <v>0</v>
      </c>
      <c r="E53" s="50">
        <v>0</v>
      </c>
      <c r="F53" s="166" t="s">
        <v>599</v>
      </c>
      <c r="G53" s="50">
        <v>0</v>
      </c>
      <c r="H53" s="166">
        <f t="shared" si="2"/>
        <v>0</v>
      </c>
      <c r="I53" s="50">
        <v>0</v>
      </c>
      <c r="J53" s="166" t="s">
        <v>599</v>
      </c>
    </row>
    <row r="54" spans="1:21" ht="12" customHeight="1">
      <c r="A54" s="47" t="s">
        <v>239</v>
      </c>
      <c r="B54" s="1">
        <v>0</v>
      </c>
      <c r="C54" s="50">
        <v>0</v>
      </c>
      <c r="D54" s="166">
        <f t="shared" si="0"/>
        <v>0</v>
      </c>
      <c r="E54" s="50">
        <v>0</v>
      </c>
      <c r="F54" s="166" t="s">
        <v>599</v>
      </c>
      <c r="G54" s="50">
        <v>0</v>
      </c>
      <c r="H54" s="166">
        <f t="shared" si="2"/>
        <v>0</v>
      </c>
      <c r="I54" s="50">
        <v>0</v>
      </c>
      <c r="J54" s="166" t="s">
        <v>599</v>
      </c>
      <c r="L54" s="561"/>
      <c r="M54" s="561"/>
      <c r="N54" s="454"/>
    </row>
    <row r="55" spans="1:21" ht="13.2" customHeight="1" thickBot="1">
      <c r="A55" s="765" t="s">
        <v>170</v>
      </c>
      <c r="B55" s="779">
        <f>SUM(B49:B54)</f>
        <v>9</v>
      </c>
      <c r="C55" s="779">
        <f>SUM(C49:C54)</f>
        <v>136332.364</v>
      </c>
      <c r="D55" s="780">
        <f>SUM(D49:D54)</f>
        <v>1</v>
      </c>
      <c r="E55" s="779">
        <f>SUM(E49:E54)</f>
        <v>124891.46040000001</v>
      </c>
      <c r="F55" s="780">
        <f>E55/C55</f>
        <v>0.9160807950194424</v>
      </c>
      <c r="G55" s="779">
        <f>SUM(G49:G54)</f>
        <v>26.664299999999997</v>
      </c>
      <c r="H55" s="780">
        <f>SUM(H49:H54)</f>
        <v>1</v>
      </c>
      <c r="I55" s="779">
        <f>SUM(I49:I54)</f>
        <v>21.841200000000001</v>
      </c>
      <c r="J55" s="780">
        <f>I55/G55</f>
        <v>0.81911769669558188</v>
      </c>
      <c r="N55" s="454"/>
      <c r="O55" s="812"/>
      <c r="P55" s="812"/>
      <c r="Q55" s="812"/>
      <c r="R55" s="812"/>
      <c r="S55" s="812"/>
    </row>
    <row r="56" spans="1:21" ht="13.5" customHeight="1" thickTop="1">
      <c r="E56" s="547"/>
      <c r="F56" s="538"/>
      <c r="G56" s="538"/>
      <c r="H56" s="538"/>
      <c r="I56" s="538"/>
      <c r="J56" s="538"/>
      <c r="K56" s="538"/>
      <c r="N56" s="454"/>
    </row>
    <row r="57" spans="1:21" ht="13.5" customHeight="1">
      <c r="A57" s="565" t="s">
        <v>208</v>
      </c>
      <c r="C57" s="561"/>
      <c r="D57" s="561"/>
      <c r="E57" s="561"/>
      <c r="F57" s="561"/>
      <c r="G57" s="561"/>
      <c r="H57" s="561"/>
      <c r="I57" s="561"/>
      <c r="J57" s="561"/>
      <c r="K57" s="561"/>
      <c r="L57" s="547"/>
      <c r="M57" s="547"/>
      <c r="N57" s="454"/>
      <c r="R57" s="543"/>
      <c r="S57" s="545"/>
      <c r="T57" s="546"/>
      <c r="U57" s="544"/>
    </row>
    <row r="58" spans="1:21" ht="13.5" customHeight="1">
      <c r="A58" s="1249"/>
      <c r="B58" s="1249"/>
      <c r="C58" s="1249"/>
      <c r="D58" s="1249"/>
      <c r="E58" s="4"/>
      <c r="F58" s="4"/>
      <c r="G58" s="4"/>
      <c r="H58" s="4"/>
      <c r="I58" s="4"/>
      <c r="J58" s="4"/>
      <c r="K58" s="4"/>
      <c r="L58" s="27"/>
      <c r="M58" s="27"/>
      <c r="N58" s="454"/>
      <c r="R58" s="13"/>
    </row>
    <row r="59" spans="1:21" ht="13.5" customHeight="1">
      <c r="A59" s="565"/>
      <c r="E59" s="547"/>
      <c r="F59" s="547"/>
      <c r="G59" s="547"/>
      <c r="H59" s="547"/>
      <c r="I59" s="547"/>
      <c r="J59" s="547"/>
      <c r="K59" s="547"/>
      <c r="L59" s="547"/>
      <c r="M59" s="547"/>
      <c r="N59" s="454"/>
      <c r="R59" s="543"/>
      <c r="S59" s="545"/>
      <c r="T59" s="546"/>
      <c r="U59" s="544"/>
    </row>
    <row r="60" spans="1:21">
      <c r="A60" s="1249" t="s">
        <v>386</v>
      </c>
      <c r="B60" s="1249"/>
      <c r="C60" s="1249"/>
      <c r="D60" s="1249"/>
      <c r="E60" s="1249"/>
      <c r="F60" s="538"/>
      <c r="G60" s="538"/>
      <c r="H60" s="538"/>
      <c r="I60" s="538"/>
      <c r="J60"/>
      <c r="K60"/>
      <c r="L60"/>
      <c r="M60"/>
      <c r="N60" s="568"/>
      <c r="O60" s="563"/>
    </row>
    <row r="61" spans="1:21" ht="13.35" customHeight="1" thickBot="1">
      <c r="A61" s="566"/>
      <c r="B61" s="1297" t="s">
        <v>227</v>
      </c>
      <c r="C61" s="1297"/>
      <c r="D61" s="1297"/>
      <c r="E61" s="1297"/>
      <c r="G61"/>
      <c r="H61" s="547"/>
      <c r="I61" s="548"/>
      <c r="J61"/>
      <c r="K61"/>
      <c r="L61"/>
      <c r="M61"/>
      <c r="N61" s="569"/>
      <c r="O61" s="22"/>
      <c r="P61" s="564"/>
    </row>
    <row r="62" spans="1:21" ht="13.8" thickBot="1">
      <c r="A62" s="58" t="s">
        <v>229</v>
      </c>
      <c r="B62" s="809" t="s">
        <v>387</v>
      </c>
      <c r="C62" s="809" t="s">
        <v>388</v>
      </c>
      <c r="D62" s="809" t="s">
        <v>389</v>
      </c>
      <c r="E62" s="809" t="s">
        <v>390</v>
      </c>
      <c r="G62"/>
      <c r="H62" s="547"/>
      <c r="I62" s="548"/>
      <c r="J62"/>
      <c r="K62"/>
      <c r="L62"/>
      <c r="M62"/>
      <c r="N62" s="568"/>
      <c r="O62" s="23"/>
      <c r="P62" s="564"/>
    </row>
    <row r="63" spans="1:21" ht="13.35" customHeight="1">
      <c r="A63" s="118" t="s">
        <v>234</v>
      </c>
      <c r="B63" s="429">
        <v>1.0199121060220016</v>
      </c>
      <c r="C63" s="429">
        <v>1.0398242120440035</v>
      </c>
      <c r="D63" s="429">
        <v>0.63827357220228353</v>
      </c>
      <c r="E63" s="430">
        <v>4262.3497502236714</v>
      </c>
      <c r="F63" s="430"/>
      <c r="G63"/>
      <c r="H63" s="547"/>
      <c r="I63" s="548"/>
      <c r="J63"/>
      <c r="K63"/>
      <c r="L63"/>
      <c r="M63"/>
      <c r="N63" s="567"/>
      <c r="O63" s="22"/>
      <c r="P63" s="564"/>
    </row>
    <row r="64" spans="1:21" ht="13.2" customHeight="1">
      <c r="A64" s="118" t="s">
        <v>235</v>
      </c>
      <c r="B64" s="429">
        <v>1.2513298119593963</v>
      </c>
      <c r="C64" s="429">
        <v>1.3899883395706683</v>
      </c>
      <c r="D64" s="429">
        <v>0.61361337645564296</v>
      </c>
      <c r="E64" s="430">
        <v>2398.7939398348058</v>
      </c>
      <c r="F64" s="430"/>
      <c r="G64"/>
      <c r="H64" s="27"/>
      <c r="I64" s="25"/>
      <c r="J64"/>
      <c r="K64"/>
      <c r="L64"/>
      <c r="M64"/>
      <c r="N64" s="78"/>
      <c r="O64" s="561"/>
      <c r="P64" s="562"/>
    </row>
    <row r="65" spans="1:23" ht="13.2" customHeight="1">
      <c r="A65" s="118" t="s">
        <v>236</v>
      </c>
      <c r="B65" s="429">
        <v>1.0916533542788356</v>
      </c>
      <c r="C65" s="429">
        <v>1.3561421733493839</v>
      </c>
      <c r="D65" s="429">
        <v>0.55112475039608277</v>
      </c>
      <c r="E65" s="430">
        <v>4774.1870644817036</v>
      </c>
      <c r="F65" s="430"/>
      <c r="G65"/>
      <c r="I65" s="30"/>
      <c r="J65"/>
      <c r="K65"/>
      <c r="L65"/>
      <c r="M65"/>
      <c r="N65" s="78"/>
      <c r="O65" s="33"/>
      <c r="P65" s="813"/>
      <c r="Q65" s="813"/>
      <c r="R65" s="813"/>
      <c r="S65" s="813"/>
      <c r="T65" s="813"/>
      <c r="U65" s="813"/>
    </row>
    <row r="66" spans="1:23">
      <c r="A66" s="118" t="s">
        <v>237</v>
      </c>
      <c r="B66" s="429">
        <v>1.122308006029245</v>
      </c>
      <c r="C66" s="429">
        <v>1.2909232024116974</v>
      </c>
      <c r="D66" s="429">
        <v>0.76694248920354657</v>
      </c>
      <c r="E66" s="430">
        <v>4182.8096153893221</v>
      </c>
      <c r="F66" s="430"/>
      <c r="G66"/>
      <c r="H66" s="547"/>
      <c r="I66" s="548"/>
      <c r="J66"/>
      <c r="K66"/>
      <c r="L66"/>
      <c r="M66"/>
      <c r="N66" s="549"/>
      <c r="O66" s="33"/>
      <c r="P66" s="795"/>
      <c r="Q66" s="795"/>
      <c r="R66" s="795"/>
      <c r="S66" s="795"/>
      <c r="T66" s="795"/>
      <c r="U66" s="795"/>
      <c r="V66" s="795"/>
    </row>
    <row r="67" spans="1:23">
      <c r="A67" s="118" t="s">
        <v>238</v>
      </c>
      <c r="B67" s="429">
        <v>1.1739333008597532</v>
      </c>
      <c r="C67" s="429">
        <v>1.3293330085975255</v>
      </c>
      <c r="D67" s="429">
        <v>0.53160052176880968</v>
      </c>
      <c r="E67" s="430">
        <v>3674.9457960417253</v>
      </c>
      <c r="F67" s="430"/>
      <c r="G67"/>
      <c r="H67" s="27"/>
      <c r="I67" s="25"/>
      <c r="J67"/>
      <c r="K67"/>
      <c r="L67"/>
      <c r="M67"/>
      <c r="N67" s="549"/>
      <c r="O67" s="547"/>
      <c r="P67" s="548"/>
      <c r="T67" s="543"/>
      <c r="U67" s="545"/>
      <c r="V67" s="546"/>
      <c r="W67" s="544"/>
    </row>
    <row r="68" spans="1:23">
      <c r="A68" s="118" t="s">
        <v>239</v>
      </c>
      <c r="B68" s="429">
        <v>1</v>
      </c>
      <c r="C68" s="429">
        <v>1.2199999999999998</v>
      </c>
      <c r="D68" s="429">
        <v>0.55703230628366718</v>
      </c>
      <c r="E68" s="430">
        <v>2377.8267922269324</v>
      </c>
      <c r="F68" s="430"/>
      <c r="G68"/>
      <c r="H68" s="547"/>
      <c r="I68" s="548"/>
      <c r="J68"/>
      <c r="K68"/>
      <c r="L68"/>
      <c r="M68"/>
      <c r="N68" s="539"/>
      <c r="O68" s="547"/>
      <c r="P68" s="548"/>
      <c r="T68" s="543"/>
      <c r="U68" s="545"/>
      <c r="V68" s="546"/>
      <c r="W68" s="544"/>
    </row>
    <row r="69" spans="1:23">
      <c r="A69" s="118" t="s">
        <v>240</v>
      </c>
      <c r="B69" s="608">
        <v>1</v>
      </c>
      <c r="C69" s="608">
        <v>1</v>
      </c>
      <c r="D69" s="608">
        <v>0</v>
      </c>
      <c r="E69" s="498">
        <v>5391.9547223676482</v>
      </c>
      <c r="F69" s="430"/>
      <c r="G69"/>
      <c r="H69" s="547"/>
      <c r="I69" s="548"/>
      <c r="J69"/>
      <c r="K69"/>
      <c r="L69"/>
      <c r="M69"/>
      <c r="N69" s="78"/>
      <c r="O69" s="538"/>
      <c r="P69" s="538"/>
    </row>
    <row r="70" spans="1:23">
      <c r="A70" s="118"/>
      <c r="B70" s="251"/>
      <c r="C70" s="119"/>
      <c r="D70" s="119"/>
      <c r="E70" s="51"/>
      <c r="F70" s="252"/>
      <c r="G70" s="252"/>
      <c r="H70" s="252"/>
      <c r="I70" s="253"/>
      <c r="J70"/>
      <c r="K70"/>
      <c r="L70"/>
      <c r="M70"/>
      <c r="N70" s="78"/>
      <c r="O70" s="33"/>
      <c r="P70" s="30"/>
      <c r="T70" s="13"/>
    </row>
    <row r="71" spans="1:23">
      <c r="A71" s="565" t="s">
        <v>241</v>
      </c>
      <c r="B71" s="2"/>
      <c r="C71" s="547"/>
      <c r="D71" s="547"/>
      <c r="E71" s="547"/>
      <c r="F71" s="547"/>
      <c r="G71" s="547"/>
      <c r="H71" s="547"/>
      <c r="I71" s="547"/>
      <c r="J71"/>
      <c r="K71"/>
      <c r="L71"/>
      <c r="M71"/>
      <c r="N71" s="549"/>
      <c r="O71" s="33"/>
      <c r="P71" s="795"/>
      <c r="T71" s="13"/>
    </row>
    <row r="72" spans="1:23" ht="13.5" customHeight="1">
      <c r="B72" s="2"/>
      <c r="C72" s="31"/>
      <c r="D72" s="31"/>
      <c r="E72" s="31"/>
      <c r="F72" s="547"/>
      <c r="G72" s="547"/>
      <c r="H72" s="547"/>
      <c r="I72" s="547"/>
      <c r="J72" s="547"/>
      <c r="K72" s="547"/>
      <c r="L72" s="547"/>
      <c r="M72" s="547"/>
      <c r="N72" s="454"/>
      <c r="O72" s="4"/>
      <c r="P72" s="4"/>
      <c r="Q72" s="4"/>
      <c r="R72" s="4"/>
      <c r="S72" s="4"/>
      <c r="T72" s="4"/>
      <c r="U72" s="544"/>
    </row>
    <row r="73" spans="1:23" ht="13.5" customHeight="1">
      <c r="B73" s="2"/>
      <c r="C73" s="27"/>
      <c r="D73" s="27"/>
      <c r="E73" s="27"/>
      <c r="F73" s="27"/>
      <c r="G73" s="27"/>
      <c r="H73" s="27"/>
      <c r="I73" s="27"/>
      <c r="J73" s="27"/>
      <c r="K73" s="27"/>
      <c r="L73" s="547"/>
      <c r="M73" s="547"/>
      <c r="N73" s="454"/>
      <c r="R73" s="543"/>
      <c r="S73" s="545"/>
      <c r="T73" s="546"/>
      <c r="U73" s="544"/>
    </row>
    <row r="74" spans="1:23" ht="13.5" customHeight="1">
      <c r="A74" s="1249" t="s">
        <v>391</v>
      </c>
      <c r="B74" s="1249"/>
      <c r="C74" s="1249"/>
      <c r="D74" s="1249"/>
      <c r="E74" s="1249"/>
      <c r="F74" s="1249"/>
      <c r="G74" s="1249"/>
      <c r="H74" s="1249"/>
      <c r="I74" s="1249"/>
      <c r="J74" s="1249"/>
      <c r="L74" s="31"/>
      <c r="M74" s="31"/>
      <c r="N74" s="454"/>
      <c r="R74" s="543"/>
      <c r="S74" s="545"/>
      <c r="T74" s="546"/>
      <c r="U74" s="544"/>
    </row>
    <row r="75" spans="1:23" ht="51.75" customHeight="1" thickBot="1">
      <c r="A75" s="814" t="s">
        <v>254</v>
      </c>
      <c r="B75" s="814" t="s">
        <v>255</v>
      </c>
      <c r="C75" s="814" t="s">
        <v>314</v>
      </c>
      <c r="D75" s="814" t="s">
        <v>317</v>
      </c>
      <c r="E75" s="814" t="s">
        <v>315</v>
      </c>
      <c r="F75" s="814" t="s">
        <v>318</v>
      </c>
      <c r="G75" s="462" t="s">
        <v>392</v>
      </c>
      <c r="H75" s="814" t="s">
        <v>393</v>
      </c>
      <c r="I75" s="814" t="s">
        <v>394</v>
      </c>
      <c r="J75" s="814" t="s">
        <v>395</v>
      </c>
      <c r="K75" s="814" t="s">
        <v>396</v>
      </c>
      <c r="L75" s="814" t="s">
        <v>262</v>
      </c>
      <c r="M75" s="204"/>
      <c r="N75" s="454"/>
      <c r="R75" s="13"/>
    </row>
    <row r="76" spans="1:23" s="4" customFormat="1" ht="14.4">
      <c r="A76" s="511" t="s">
        <v>270</v>
      </c>
      <c r="B76" s="445">
        <v>72.099999999999994</v>
      </c>
      <c r="C76" s="446">
        <v>20003.2238</v>
      </c>
      <c r="D76" s="824">
        <v>4.0275999999999996</v>
      </c>
      <c r="E76" s="446">
        <v>21806.967710000001</v>
      </c>
      <c r="F76" s="427">
        <v>3.663049</v>
      </c>
      <c r="G76" s="447">
        <f>E76/C76</f>
        <v>1.0901726605688429</v>
      </c>
      <c r="H76" s="447">
        <f>F76/D76</f>
        <v>0.90948679114112629</v>
      </c>
      <c r="I76" s="447">
        <f t="shared" ref="I76:I87" si="4">C76/$C$87</f>
        <v>0.14672395649221773</v>
      </c>
      <c r="J76" s="447">
        <f t="shared" ref="J76:J87" si="5">D76/$D$87</f>
        <v>0.15105010501050103</v>
      </c>
      <c r="K76" s="448">
        <v>2.9936000000000001E-2</v>
      </c>
      <c r="L76" s="441">
        <v>1.6078559999999999E-2</v>
      </c>
      <c r="M76" s="25"/>
      <c r="N76" s="454"/>
      <c r="O76" s="795"/>
      <c r="P76" s="795"/>
      <c r="Q76" s="795"/>
      <c r="R76" s="795"/>
      <c r="S76" s="795"/>
      <c r="T76" s="795"/>
    </row>
    <row r="77" spans="1:23" ht="27">
      <c r="A77" s="511" t="s">
        <v>683</v>
      </c>
      <c r="B77" s="445">
        <v>188.1</v>
      </c>
      <c r="C77" s="446">
        <v>19825.272499999999</v>
      </c>
      <c r="D77" s="824">
        <v>3.355</v>
      </c>
      <c r="E77" s="446">
        <v>19502.6957</v>
      </c>
      <c r="F77" s="427">
        <v>2.863642</v>
      </c>
      <c r="G77" s="447">
        <f t="shared" ref="G77:G87" si="6">E77/C77</f>
        <v>0.98372901053440764</v>
      </c>
      <c r="H77" s="447">
        <f t="shared" ref="H77:H87" si="7">F77/D77</f>
        <v>0.85354456035767512</v>
      </c>
      <c r="I77" s="447">
        <f t="shared" si="4"/>
        <v>0.14541868094963573</v>
      </c>
      <c r="J77" s="447">
        <f t="shared" si="5"/>
        <v>0.12582508250825084</v>
      </c>
      <c r="K77" s="448">
        <v>1.1511270000000001E-2</v>
      </c>
      <c r="L77" s="441">
        <v>4.9550000000000002E-3</v>
      </c>
      <c r="M77" s="25"/>
      <c r="N77" s="454"/>
    </row>
    <row r="78" spans="1:23" ht="27">
      <c r="A78" s="511" t="s">
        <v>266</v>
      </c>
      <c r="B78" s="445">
        <v>201.1</v>
      </c>
      <c r="C78" s="446">
        <v>17927.078399999999</v>
      </c>
      <c r="D78" s="824">
        <v>4.0796000000000001</v>
      </c>
      <c r="E78" s="446">
        <v>20024.83885</v>
      </c>
      <c r="F78" s="427">
        <v>3.7084069999999998</v>
      </c>
      <c r="G78" s="447">
        <f t="shared" si="6"/>
        <v>1.1170163036716569</v>
      </c>
      <c r="H78" s="447">
        <f t="shared" si="7"/>
        <v>0.909012403176782</v>
      </c>
      <c r="I78" s="447">
        <f t="shared" si="4"/>
        <v>0.13149539781653474</v>
      </c>
      <c r="J78" s="447">
        <f t="shared" si="5"/>
        <v>0.15300030003000301</v>
      </c>
      <c r="K78" s="448">
        <v>3.0422520000000002E-2</v>
      </c>
      <c r="L78" s="441">
        <v>1.6237930000000001E-2</v>
      </c>
      <c r="M78" s="25"/>
      <c r="N78" s="457"/>
    </row>
    <row r="79" spans="1:23" ht="27">
      <c r="A79" s="511" t="s">
        <v>265</v>
      </c>
      <c r="B79" s="445">
        <v>204.1</v>
      </c>
      <c r="C79" s="446">
        <v>19856.0131</v>
      </c>
      <c r="D79" s="824">
        <v>4.5122</v>
      </c>
      <c r="E79" s="446">
        <v>18952.088670000001</v>
      </c>
      <c r="F79" s="427">
        <v>3.8079360000000002</v>
      </c>
      <c r="G79" s="447">
        <f t="shared" si="6"/>
        <v>0.95447603577578222</v>
      </c>
      <c r="H79" s="447">
        <f t="shared" si="7"/>
        <v>0.84392003900536328</v>
      </c>
      <c r="I79" s="447">
        <f t="shared" si="4"/>
        <v>0.14564416372691411</v>
      </c>
      <c r="J79" s="447">
        <f t="shared" si="5"/>
        <v>0.16922442244224423</v>
      </c>
      <c r="K79" s="448">
        <v>6.5453400000000002E-3</v>
      </c>
      <c r="L79" s="441">
        <v>5.0517599999999998E-3</v>
      </c>
      <c r="M79" s="25"/>
      <c r="N79" s="456"/>
    </row>
    <row r="80" spans="1:23" ht="27">
      <c r="A80" s="511" t="s">
        <v>684</v>
      </c>
      <c r="B80" s="445">
        <v>208.1</v>
      </c>
      <c r="C80" s="446">
        <v>16378.128000000001</v>
      </c>
      <c r="D80" s="824">
        <v>3.72</v>
      </c>
      <c r="E80" s="446">
        <v>15370.03505</v>
      </c>
      <c r="F80" s="427">
        <v>2.2275930000000002</v>
      </c>
      <c r="G80" s="447">
        <f t="shared" si="6"/>
        <v>0.9384488294388712</v>
      </c>
      <c r="H80" s="447">
        <f t="shared" si="7"/>
        <v>0.59881532258064518</v>
      </c>
      <c r="I80" s="447">
        <f t="shared" si="4"/>
        <v>0.12013382263392829</v>
      </c>
      <c r="J80" s="447">
        <f t="shared" si="5"/>
        <v>0.13951395139513953</v>
      </c>
      <c r="K80" s="448">
        <v>3.0540599999999999E-3</v>
      </c>
      <c r="L80" s="441">
        <v>-3.5718239999999998E-2</v>
      </c>
      <c r="M80" s="25"/>
      <c r="N80" s="461"/>
    </row>
    <row r="81" spans="1:14" ht="53.4">
      <c r="A81" s="511" t="s">
        <v>1018</v>
      </c>
      <c r="B81" s="445">
        <v>209.1</v>
      </c>
      <c r="C81" s="446">
        <v>14278.4496</v>
      </c>
      <c r="D81" s="824">
        <v>2.1168</v>
      </c>
      <c r="E81" s="446">
        <v>8030.805198</v>
      </c>
      <c r="F81" s="427">
        <v>1.6937219999999999</v>
      </c>
      <c r="G81" s="447">
        <f t="shared" si="6"/>
        <v>0.56244238155940962</v>
      </c>
      <c r="H81" s="447">
        <f t="shared" si="7"/>
        <v>0.80013321995464848</v>
      </c>
      <c r="I81" s="447">
        <f t="shared" si="4"/>
        <v>0.10473264903863763</v>
      </c>
      <c r="J81" s="447">
        <f t="shared" si="5"/>
        <v>7.9387938793879398E-2</v>
      </c>
      <c r="K81" s="448">
        <v>-4.137031E-2</v>
      </c>
      <c r="L81" s="441">
        <v>-1.63719E-3</v>
      </c>
      <c r="M81" s="25"/>
    </row>
    <row r="82" spans="1:14" ht="13.5" customHeight="1">
      <c r="A82" s="511" t="s">
        <v>269</v>
      </c>
      <c r="B82" s="445">
        <v>207.1</v>
      </c>
      <c r="C82" s="446">
        <v>5931.0168999999996</v>
      </c>
      <c r="D82" s="824">
        <v>1.3478000000000001</v>
      </c>
      <c r="E82" s="446">
        <v>7274.7311019999997</v>
      </c>
      <c r="F82" s="427">
        <v>1.5342640000000001</v>
      </c>
      <c r="G82" s="447">
        <f t="shared" si="6"/>
        <v>1.2265571359272303</v>
      </c>
      <c r="H82" s="447">
        <f t="shared" si="7"/>
        <v>1.1383469357471434</v>
      </c>
      <c r="I82" s="447">
        <f t="shared" si="4"/>
        <v>4.3504100853493821E-2</v>
      </c>
      <c r="J82" s="447">
        <f t="shared" si="5"/>
        <v>5.0547554755475559E-2</v>
      </c>
      <c r="K82" s="447">
        <v>1.412133E-2</v>
      </c>
      <c r="L82" s="440">
        <v>1.6995050000000001E-2</v>
      </c>
      <c r="M82" s="25"/>
    </row>
    <row r="83" spans="1:14" ht="13.5" customHeight="1">
      <c r="A83" s="511" t="s">
        <v>397</v>
      </c>
      <c r="B83" s="445">
        <v>203.1</v>
      </c>
      <c r="C83" s="446">
        <v>8390.4660000000003</v>
      </c>
      <c r="D83" s="824">
        <v>1.9068000000000001</v>
      </c>
      <c r="E83" s="446">
        <v>5132.9273320000002</v>
      </c>
      <c r="F83" s="427">
        <v>1.0645119999999999</v>
      </c>
      <c r="G83" s="447">
        <f t="shared" si="6"/>
        <v>0.61175712195246368</v>
      </c>
      <c r="H83" s="447">
        <f>F83/D83</f>
        <v>0.55827144954898256</v>
      </c>
      <c r="I83" s="447">
        <f t="shared" si="4"/>
        <v>6.1544198107378677E-2</v>
      </c>
      <c r="J83" s="447">
        <f t="shared" si="5"/>
        <v>7.1512151215121514E-2</v>
      </c>
      <c r="K83" s="447">
        <v>-1.9957630000000001E-2</v>
      </c>
      <c r="L83" s="440">
        <v>-2.0090259999999999E-2</v>
      </c>
      <c r="M83" s="25"/>
      <c r="N83" s="460"/>
    </row>
    <row r="84" spans="1:14" ht="13.5" customHeight="1">
      <c r="A84" s="511" t="s">
        <v>685</v>
      </c>
      <c r="B84" s="445">
        <v>196.1</v>
      </c>
      <c r="C84" s="446">
        <v>2408</v>
      </c>
      <c r="D84" s="824">
        <v>0</v>
      </c>
      <c r="E84" s="446">
        <v>3619.2956880000002</v>
      </c>
      <c r="F84" s="427">
        <v>0</v>
      </c>
      <c r="G84" s="447">
        <f t="shared" si="6"/>
        <v>1.5030297707641196</v>
      </c>
      <c r="H84" s="447">
        <v>0</v>
      </c>
      <c r="I84" s="447">
        <f t="shared" si="4"/>
        <v>1.7662717308260096E-2</v>
      </c>
      <c r="J84" s="447">
        <f t="shared" si="5"/>
        <v>0</v>
      </c>
      <c r="K84" s="447">
        <v>1.055352E-2</v>
      </c>
      <c r="L84" s="440">
        <v>0</v>
      </c>
      <c r="M84" s="25"/>
      <c r="N84" s="460"/>
    </row>
    <row r="85" spans="1:14" ht="27">
      <c r="A85" s="511" t="s">
        <v>686</v>
      </c>
      <c r="B85" s="445">
        <v>187.1</v>
      </c>
      <c r="C85" s="446">
        <v>5710.5</v>
      </c>
      <c r="D85" s="824">
        <v>0.93959999999999999</v>
      </c>
      <c r="E85" s="446">
        <v>3340.5112039999999</v>
      </c>
      <c r="F85" s="427">
        <v>0.93523599999999996</v>
      </c>
      <c r="G85" s="447">
        <f t="shared" si="6"/>
        <v>0.58497700796777863</v>
      </c>
      <c r="H85" s="447">
        <f>F85/D85</f>
        <v>0.99535547041294159</v>
      </c>
      <c r="I85" s="447">
        <f t="shared" si="4"/>
        <v>4.1886605975423284E-2</v>
      </c>
      <c r="J85" s="447">
        <f t="shared" si="5"/>
        <v>3.523852385238524E-2</v>
      </c>
      <c r="K85" s="448">
        <v>-1.4475129999999999E-2</v>
      </c>
      <c r="L85" s="441">
        <v>6.4370800000000004E-3</v>
      </c>
      <c r="M85" s="25"/>
    </row>
    <row r="86" spans="1:14" ht="13.5" customHeight="1">
      <c r="A86" s="445" t="s">
        <v>398</v>
      </c>
      <c r="B86" s="445"/>
      <c r="C86" s="446">
        <v>5624.2154</v>
      </c>
      <c r="D86" s="824">
        <v>0.65859999999999996</v>
      </c>
      <c r="E86" s="446">
        <v>1836.560471</v>
      </c>
      <c r="F86" s="446">
        <v>0.34287499999999999</v>
      </c>
      <c r="G86" s="447">
        <f t="shared" si="6"/>
        <v>0.32654518726292026</v>
      </c>
      <c r="H86" s="447">
        <f t="shared" si="7"/>
        <v>0.52061190403887037</v>
      </c>
      <c r="I86" s="447">
        <f t="shared" si="4"/>
        <v>4.1253707097575983E-2</v>
      </c>
      <c r="J86" s="447">
        <f t="shared" si="5"/>
        <v>2.46999699969997E-2</v>
      </c>
      <c r="K86" s="447">
        <v>-6.1810000000000006E-5</v>
      </c>
      <c r="L86" s="440">
        <v>-1.88435E-5</v>
      </c>
      <c r="M86" s="25"/>
      <c r="N86" s="460"/>
    </row>
    <row r="87" spans="1:14" s="72" customFormat="1" ht="14.4">
      <c r="A87" s="449" t="s">
        <v>272</v>
      </c>
      <c r="B87" s="445"/>
      <c r="C87" s="450">
        <f>SUM(C76:C86)</f>
        <v>136332.36369999999</v>
      </c>
      <c r="D87" s="450">
        <f>SUM(D76:D86)</f>
        <v>26.663999999999998</v>
      </c>
      <c r="E87" s="450">
        <f>SUM(E76:E86)</f>
        <v>124891.45697500002</v>
      </c>
      <c r="F87" s="450">
        <f>SUM(F76:F86)</f>
        <v>21.841235999999999</v>
      </c>
      <c r="G87" s="451">
        <f t="shared" si="6"/>
        <v>0.91608077191285453</v>
      </c>
      <c r="H87" s="451">
        <f t="shared" si="7"/>
        <v>0.81912826282628259</v>
      </c>
      <c r="I87" s="447">
        <f t="shared" si="4"/>
        <v>1</v>
      </c>
      <c r="J87" s="447">
        <f t="shared" si="5"/>
        <v>1</v>
      </c>
      <c r="K87" s="485"/>
      <c r="L87" s="486"/>
      <c r="M87" s="31"/>
      <c r="N87" s="463"/>
    </row>
    <row r="88" spans="1:14" ht="13.5" customHeight="1">
      <c r="A88" s="442"/>
      <c r="B88" s="439"/>
      <c r="C88" s="443"/>
      <c r="D88" s="443"/>
      <c r="E88" s="443"/>
      <c r="F88" s="443"/>
      <c r="G88" s="444"/>
      <c r="H88" s="444"/>
      <c r="I88" s="440"/>
      <c r="J88" s="440"/>
      <c r="K88" s="439"/>
      <c r="L88" s="439"/>
      <c r="M88" s="31"/>
      <c r="N88" s="460"/>
    </row>
    <row r="89" spans="1:14" ht="13.5" customHeight="1">
      <c r="A89" s="565" t="s">
        <v>208</v>
      </c>
      <c r="B89" s="439"/>
      <c r="C89" s="443"/>
      <c r="D89" s="443"/>
      <c r="E89" s="443"/>
      <c r="F89" s="443"/>
      <c r="G89" s="444"/>
      <c r="H89" s="444"/>
      <c r="I89" s="440"/>
      <c r="J89" s="440"/>
      <c r="K89" s="439"/>
      <c r="L89" s="439"/>
      <c r="M89" s="31"/>
      <c r="N89" s="460"/>
    </row>
    <row r="90" spans="1:14" ht="13.5" customHeight="1">
      <c r="A90" s="442"/>
      <c r="B90" s="439"/>
      <c r="C90" s="443"/>
      <c r="D90" s="443"/>
      <c r="E90" s="443"/>
      <c r="F90" s="443"/>
      <c r="G90" s="444"/>
      <c r="H90" s="444"/>
      <c r="I90" s="440"/>
      <c r="J90" s="440"/>
      <c r="K90" s="439"/>
      <c r="L90" s="439"/>
      <c r="M90" s="31"/>
      <c r="N90" s="460"/>
    </row>
    <row r="91" spans="1:14" ht="13.5" customHeight="1">
      <c r="A91" s="440"/>
      <c r="B91" s="440"/>
      <c r="C91" s="440"/>
      <c r="D91" s="440"/>
      <c r="E91" s="440"/>
      <c r="F91" s="440"/>
      <c r="G91" s="440"/>
      <c r="H91" s="440"/>
      <c r="I91" s="440"/>
      <c r="J91" s="440"/>
      <c r="K91" s="439"/>
      <c r="L91" s="439"/>
      <c r="M91" s="31"/>
      <c r="N91" s="460"/>
    </row>
    <row r="92" spans="1:14" ht="13.5" customHeight="1">
      <c r="A92" s="440"/>
      <c r="B92" s="440"/>
      <c r="C92" s="440"/>
      <c r="D92" s="440"/>
      <c r="E92" s="440"/>
      <c r="F92" s="440"/>
      <c r="G92" s="440"/>
      <c r="H92" s="440"/>
      <c r="I92" s="440"/>
      <c r="J92" s="7"/>
      <c r="K92" s="63"/>
      <c r="L92" s="57"/>
      <c r="M92" s="57"/>
      <c r="N92" s="460"/>
    </row>
  </sheetData>
  <mergeCells count="28">
    <mergeCell ref="A74:J74"/>
    <mergeCell ref="A60:E60"/>
    <mergeCell ref="B61:E61"/>
    <mergeCell ref="A58:D58"/>
    <mergeCell ref="A44:E44"/>
    <mergeCell ref="A45:E45"/>
    <mergeCell ref="A47:D47"/>
    <mergeCell ref="A7:G7"/>
    <mergeCell ref="E10:G10"/>
    <mergeCell ref="A26:D26"/>
    <mergeCell ref="A1:T1"/>
    <mergeCell ref="A2:T2"/>
    <mergeCell ref="A3:T3"/>
    <mergeCell ref="A6:G6"/>
    <mergeCell ref="A4:G4"/>
    <mergeCell ref="A5:G5"/>
    <mergeCell ref="P4:V4"/>
    <mergeCell ref="P9:W9"/>
    <mergeCell ref="A17:G17"/>
    <mergeCell ref="P17:W17"/>
    <mergeCell ref="B18:D18"/>
    <mergeCell ref="E18:G18"/>
    <mergeCell ref="P27:W27"/>
    <mergeCell ref="A43:K43"/>
    <mergeCell ref="B10:D10"/>
    <mergeCell ref="A9:G9"/>
    <mergeCell ref="A8:G8"/>
    <mergeCell ref="A32:C32"/>
  </mergeCells>
  <pageMargins left="0.7" right="0.7" top="0.75" bottom="0.75" header="0.3" footer="0.3"/>
  <pageSetup orientation="portrait" horizontalDpi="4294967293"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9"/>
  <sheetViews>
    <sheetView zoomScaleNormal="100" workbookViewId="0">
      <selection sqref="A1:AL1"/>
    </sheetView>
  </sheetViews>
  <sheetFormatPr defaultRowHeight="13.2"/>
  <cols>
    <col min="1" max="1" width="35.88671875" customWidth="1"/>
    <col min="2" max="2" width="17.5546875" style="835" customWidth="1"/>
    <col min="3" max="3" width="17" style="33" customWidth="1"/>
    <col min="4" max="4" width="17.44140625" style="33" customWidth="1"/>
    <col min="5" max="5" width="27.5546875" style="33" customWidth="1"/>
    <col min="6" max="6" width="27" style="33" customWidth="1"/>
    <col min="7" max="7" width="17.44140625" style="33" customWidth="1"/>
    <col min="8" max="8" width="21.5546875" style="33" customWidth="1"/>
    <col min="9" max="9" width="25.5546875" style="33" customWidth="1"/>
    <col min="10" max="11" width="15.44140625" style="33" customWidth="1"/>
    <col min="12" max="12" width="0.5546875" style="78" customWidth="1"/>
    <col min="13" max="13" width="11.5546875" style="33" customWidth="1"/>
    <col min="14" max="14" width="12.5546875" style="33" customWidth="1"/>
    <col min="15" max="18" width="12.5546875" customWidth="1"/>
    <col min="19" max="19" width="5.5546875" customWidth="1"/>
    <col min="20" max="20" width="12.5546875" style="408" customWidth="1"/>
    <col min="21" max="21" width="8.6640625" style="408"/>
    <col min="22" max="22" width="8.6640625" style="402"/>
    <col min="23" max="23" width="12.44140625" style="408" customWidth="1"/>
    <col min="24" max="24" width="11" style="408" customWidth="1"/>
    <col min="25" max="25" width="15.44140625" style="408" customWidth="1"/>
    <col min="26" max="27" width="10.44140625" style="408" bestFit="1" customWidth="1"/>
    <col min="28" max="28" width="9.44140625" style="408" bestFit="1" customWidth="1"/>
    <col min="29" max="29" width="13.5546875" style="408" customWidth="1"/>
    <col min="30" max="30" width="9.44140625" style="408" bestFit="1" customWidth="1"/>
    <col min="34" max="34" width="19.5546875" customWidth="1"/>
    <col min="37" max="37" width="16" customWidth="1"/>
    <col min="38" max="38" width="9.88671875" customWidth="1"/>
    <col min="41" max="43" width="10.44140625" bestFit="1" customWidth="1"/>
  </cols>
  <sheetData>
    <row r="1" spans="1:38" ht="13.35" customHeight="1">
      <c r="A1" s="1273" t="s">
        <v>175</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c r="Z1" s="1273"/>
      <c r="AA1" s="1273"/>
      <c r="AB1" s="1273"/>
      <c r="AC1" s="1273"/>
      <c r="AD1" s="1273"/>
      <c r="AE1" s="1273"/>
      <c r="AF1" s="1273"/>
      <c r="AG1" s="1273"/>
      <c r="AH1" s="1273"/>
      <c r="AI1" s="1273"/>
      <c r="AJ1" s="1273"/>
      <c r="AK1" s="1273"/>
      <c r="AL1" s="1273"/>
    </row>
    <row r="2" spans="1:38" ht="35.25" customHeight="1">
      <c r="A2" s="1275"/>
      <c r="B2" s="1275"/>
      <c r="C2" s="1275"/>
      <c r="D2" s="1275"/>
      <c r="E2" s="1275"/>
      <c r="F2" s="1275"/>
      <c r="G2" s="1275"/>
      <c r="H2" s="1275"/>
      <c r="I2" s="1275"/>
      <c r="J2" s="1275"/>
      <c r="K2" s="1275"/>
      <c r="L2" s="1275"/>
      <c r="M2" s="1275"/>
      <c r="N2" s="1275"/>
      <c r="O2" s="1275"/>
      <c r="P2" s="1275"/>
      <c r="Q2" s="1275"/>
      <c r="R2" s="1275"/>
      <c r="S2" s="1275"/>
      <c r="T2" s="1275"/>
      <c r="U2" s="1275"/>
      <c r="V2" s="1275"/>
      <c r="W2" s="1275"/>
      <c r="X2" s="1275"/>
      <c r="Y2" s="1275"/>
      <c r="Z2" s="1275"/>
      <c r="AA2" s="1275"/>
      <c r="AB2" s="1275"/>
      <c r="AC2" s="1275"/>
      <c r="AD2" s="1275"/>
      <c r="AE2" s="1275"/>
      <c r="AF2" s="1275"/>
      <c r="AG2" s="1275"/>
      <c r="AH2" s="1275"/>
      <c r="AI2" s="1275"/>
      <c r="AJ2" s="1275"/>
      <c r="AK2" s="1275"/>
      <c r="AL2" s="1275"/>
    </row>
    <row r="3" spans="1:38">
      <c r="A3" s="1274"/>
      <c r="B3" s="1274"/>
      <c r="C3" s="1274"/>
      <c r="D3" s="1274"/>
      <c r="E3" s="1274"/>
      <c r="F3" s="1274"/>
      <c r="G3" s="1274"/>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c r="AI3" s="1274"/>
      <c r="AJ3" s="1274"/>
      <c r="AK3" s="1274"/>
      <c r="AL3" s="1274"/>
    </row>
    <row r="4" spans="1:38" ht="30" customHeight="1">
      <c r="A4" s="1278" t="s">
        <v>399</v>
      </c>
      <c r="B4" s="1278"/>
      <c r="C4" s="1278"/>
      <c r="D4" s="1278"/>
      <c r="E4" s="1278"/>
      <c r="F4" s="1278"/>
      <c r="G4" s="1278"/>
      <c r="H4" s="4"/>
      <c r="I4" s="4"/>
      <c r="J4" s="4"/>
      <c r="K4" s="4"/>
      <c r="L4" s="566"/>
      <c r="M4" s="4"/>
      <c r="N4" s="1278" t="s">
        <v>400</v>
      </c>
      <c r="O4" s="1278"/>
      <c r="P4" s="1278"/>
      <c r="Q4" s="1278"/>
      <c r="R4" s="1278"/>
      <c r="S4" s="1278"/>
      <c r="T4" s="1278"/>
      <c r="U4" s="1278"/>
      <c r="V4" s="1278"/>
      <c r="W4" s="1278"/>
      <c r="X4" s="1278"/>
      <c r="Y4" s="1278"/>
      <c r="Z4" s="1278"/>
      <c r="AA4" s="1278"/>
      <c r="AB4" s="1278"/>
      <c r="AC4" s="1278"/>
      <c r="AD4" s="1278"/>
      <c r="AE4" s="1278"/>
      <c r="AF4" s="1278"/>
      <c r="AG4" s="1278"/>
      <c r="AH4" s="1278"/>
      <c r="AI4" s="1278"/>
      <c r="AJ4" s="1278"/>
      <c r="AK4" s="1278"/>
      <c r="AL4" s="1278"/>
    </row>
    <row r="5" spans="1:38" ht="15.6">
      <c r="A5" s="1279" t="s">
        <v>200</v>
      </c>
      <c r="B5" s="1279"/>
      <c r="C5" s="1279"/>
      <c r="D5" s="1279"/>
      <c r="E5" s="1279"/>
      <c r="F5" s="1279"/>
      <c r="G5" s="1279"/>
      <c r="H5" s="4"/>
      <c r="I5" s="4"/>
      <c r="J5" s="4"/>
      <c r="K5" s="4"/>
      <c r="L5" s="566"/>
      <c r="M5" s="4"/>
      <c r="N5" s="408"/>
      <c r="O5" s="408"/>
      <c r="P5" s="408"/>
      <c r="Q5" s="408"/>
      <c r="R5" s="408"/>
      <c r="S5" s="408"/>
    </row>
    <row r="6" spans="1:38" ht="12.75" customHeight="1">
      <c r="A6" s="1279"/>
      <c r="B6" s="1279"/>
      <c r="C6" s="1279"/>
      <c r="D6" s="1279"/>
      <c r="E6" s="1279"/>
      <c r="F6" s="1279"/>
      <c r="G6" s="1279"/>
      <c r="H6" s="4"/>
      <c r="I6" s="4"/>
      <c r="J6" s="4"/>
      <c r="K6" s="4"/>
      <c r="L6" s="566"/>
      <c r="M6" s="4"/>
      <c r="N6" s="1249" t="s">
        <v>284</v>
      </c>
      <c r="O6" s="1249"/>
      <c r="P6" s="1249"/>
      <c r="Q6" s="1249"/>
      <c r="R6" s="1249"/>
      <c r="S6" s="1249"/>
      <c r="T6" s="1249"/>
      <c r="W6" s="1249" t="s">
        <v>401</v>
      </c>
      <c r="X6" s="1249"/>
      <c r="Y6" s="1249"/>
      <c r="Z6" s="1249"/>
      <c r="AA6" s="1249"/>
      <c r="AB6" s="1249"/>
      <c r="AC6" s="1249"/>
      <c r="AD6"/>
      <c r="AE6" s="1302"/>
      <c r="AF6" s="1302"/>
      <c r="AG6" s="1302"/>
      <c r="AH6" s="1302"/>
      <c r="AI6" s="1302"/>
      <c r="AJ6" s="1302"/>
      <c r="AK6" s="1302"/>
    </row>
    <row r="7" spans="1:38" ht="12.75" customHeight="1">
      <c r="A7" s="1276" t="s">
        <v>28</v>
      </c>
      <c r="B7" s="1276"/>
      <c r="C7" s="1276"/>
      <c r="D7" s="1276"/>
      <c r="E7" s="1276"/>
      <c r="F7" s="1276"/>
      <c r="G7" s="1276"/>
      <c r="H7" s="4"/>
      <c r="I7" s="4"/>
      <c r="J7" s="4"/>
      <c r="K7" s="4"/>
      <c r="L7" s="566"/>
      <c r="M7" s="4"/>
      <c r="N7" s="394"/>
      <c r="O7" s="394"/>
      <c r="P7" s="394"/>
      <c r="Q7" s="394"/>
      <c r="R7" s="394"/>
      <c r="S7" s="394"/>
      <c r="AC7"/>
      <c r="AD7"/>
    </row>
    <row r="8" spans="1:38" ht="12.75" customHeight="1">
      <c r="A8" s="1279"/>
      <c r="B8" s="1279"/>
      <c r="C8" s="1279"/>
      <c r="D8" s="1279"/>
      <c r="E8" s="1279"/>
      <c r="F8" s="1279"/>
      <c r="G8" s="1279"/>
      <c r="H8" s="4"/>
      <c r="I8" s="4"/>
      <c r="J8" s="4"/>
      <c r="K8" s="4"/>
      <c r="L8" s="566"/>
      <c r="M8" s="4"/>
      <c r="N8" s="394"/>
      <c r="O8" s="394"/>
      <c r="P8" s="394"/>
      <c r="Q8" s="394"/>
      <c r="R8" s="394"/>
      <c r="S8" s="394"/>
      <c r="V8" s="4"/>
      <c r="W8" s="4"/>
      <c r="X8" s="4"/>
      <c r="Y8" s="4"/>
      <c r="Z8" s="4"/>
      <c r="AA8" s="4"/>
      <c r="AC8"/>
      <c r="AD8"/>
      <c r="AF8" s="4"/>
    </row>
    <row r="9" spans="1:38" ht="12.75" customHeight="1">
      <c r="A9" s="1249" t="s">
        <v>201</v>
      </c>
      <c r="B9" s="1249"/>
      <c r="C9" s="1249"/>
      <c r="D9" s="1249"/>
      <c r="E9" s="1249"/>
      <c r="F9" s="1249"/>
      <c r="G9" s="1249"/>
      <c r="H9" s="4"/>
      <c r="I9" s="4"/>
      <c r="J9" s="4"/>
      <c r="K9" s="4"/>
      <c r="L9" s="566"/>
      <c r="M9" s="4"/>
      <c r="N9" s="398"/>
      <c r="O9" s="408"/>
      <c r="P9" s="409"/>
      <c r="Q9" s="408"/>
      <c r="R9" s="408"/>
      <c r="S9" s="408"/>
      <c r="V9" s="4"/>
      <c r="W9" s="4"/>
      <c r="X9" s="4"/>
      <c r="Y9" s="4"/>
      <c r="Z9" s="4"/>
      <c r="AA9" s="4"/>
      <c r="AC9"/>
      <c r="AD9"/>
    </row>
    <row r="10" spans="1:38" ht="13.8" thickBot="1">
      <c r="A10" s="574"/>
      <c r="B10" s="1296" t="s">
        <v>34</v>
      </c>
      <c r="C10" s="1295"/>
      <c r="D10" s="1307"/>
      <c r="E10" s="1296" t="s">
        <v>35</v>
      </c>
      <c r="F10" s="1295"/>
      <c r="G10" s="1295"/>
      <c r="H10" s="4"/>
      <c r="I10" s="4"/>
      <c r="J10" s="4"/>
      <c r="K10" s="4"/>
      <c r="L10" s="567"/>
      <c r="M10" s="563"/>
      <c r="N10" s="398"/>
      <c r="O10" s="408"/>
      <c r="P10" s="409"/>
      <c r="Q10" s="408"/>
      <c r="R10" s="408"/>
      <c r="S10" s="408"/>
      <c r="V10" s="4"/>
      <c r="W10" s="4"/>
      <c r="X10" s="4"/>
      <c r="Y10" s="4"/>
      <c r="Z10" s="4"/>
      <c r="AA10" s="4"/>
      <c r="AC10"/>
      <c r="AD10"/>
    </row>
    <row r="11" spans="1:38" ht="28.5" customHeight="1" thickBot="1">
      <c r="A11" s="573"/>
      <c r="B11" s="575" t="s">
        <v>202</v>
      </c>
      <c r="C11" s="575" t="s">
        <v>203</v>
      </c>
      <c r="D11" s="584" t="s">
        <v>204</v>
      </c>
      <c r="E11" s="583" t="s">
        <v>205</v>
      </c>
      <c r="F11" s="173" t="s">
        <v>203</v>
      </c>
      <c r="G11" s="173" t="s">
        <v>40</v>
      </c>
      <c r="H11" s="4"/>
      <c r="I11" s="4"/>
      <c r="J11" s="4"/>
      <c r="K11" s="4"/>
      <c r="L11" s="568"/>
      <c r="M11" s="22"/>
      <c r="N11" s="398"/>
      <c r="O11" s="408"/>
      <c r="P11" s="409"/>
      <c r="Q11" s="408"/>
      <c r="R11" s="408"/>
      <c r="S11" s="408"/>
      <c r="V11"/>
      <c r="W11"/>
      <c r="X11"/>
      <c r="Y11"/>
      <c r="Z11"/>
      <c r="AA11"/>
      <c r="AC11"/>
      <c r="AD11"/>
    </row>
    <row r="12" spans="1:38" ht="13.35" customHeight="1">
      <c r="A12" s="572" t="s">
        <v>206</v>
      </c>
      <c r="B12" s="1165">
        <f>C36</f>
        <v>10465375.294000026</v>
      </c>
      <c r="C12" s="1165">
        <f>D36</f>
        <v>7085367.9542581188</v>
      </c>
      <c r="D12" s="1166">
        <f>E36</f>
        <v>0.67702951449053894</v>
      </c>
      <c r="E12" s="1165">
        <v>19717746</v>
      </c>
      <c r="F12" s="1167">
        <f>C12*D27</f>
        <v>5668294.3634064952</v>
      </c>
      <c r="G12" s="1166">
        <f>F12/E12</f>
        <v>0.28747172031765167</v>
      </c>
      <c r="H12" s="4"/>
      <c r="I12" s="4"/>
      <c r="J12" s="4"/>
      <c r="K12" s="4"/>
      <c r="L12" s="569"/>
      <c r="M12" s="23"/>
      <c r="N12" s="408"/>
      <c r="O12" s="408"/>
      <c r="P12" s="409"/>
      <c r="Q12" s="408"/>
      <c r="R12" s="408"/>
      <c r="S12" s="408"/>
      <c r="V12" s="564"/>
      <c r="W12"/>
      <c r="X12"/>
      <c r="Y12"/>
      <c r="Z12"/>
      <c r="AA12"/>
      <c r="AC12"/>
      <c r="AD12"/>
    </row>
    <row r="13" spans="1:38" ht="13.35" customHeight="1">
      <c r="A13" s="572" t="s">
        <v>207</v>
      </c>
      <c r="B13" s="1165">
        <f>F36</f>
        <v>4980.60922999999</v>
      </c>
      <c r="C13" s="1165">
        <f>G36</f>
        <v>3453.3107286049058</v>
      </c>
      <c r="D13" s="1166">
        <f>H36</f>
        <v>0.69335106793851253</v>
      </c>
      <c r="E13" s="1165">
        <v>5072</v>
      </c>
      <c r="F13" s="1167">
        <f>C13*D27</f>
        <v>2762.648582883925</v>
      </c>
      <c r="G13" s="1166">
        <f>F13/E13</f>
        <v>0.54468623479572653</v>
      </c>
      <c r="H13" s="4"/>
      <c r="I13" s="4"/>
      <c r="J13" s="4"/>
      <c r="K13" s="4"/>
      <c r="L13" s="568"/>
      <c r="M13" s="22"/>
      <c r="N13" s="408"/>
      <c r="O13" s="408"/>
      <c r="P13" s="409"/>
      <c r="Q13" s="408"/>
      <c r="R13" s="408"/>
      <c r="S13" s="408"/>
      <c r="V13" s="564"/>
      <c r="W13"/>
      <c r="X13"/>
      <c r="Y13"/>
      <c r="Z13"/>
      <c r="AA13"/>
      <c r="AC13"/>
      <c r="AD13"/>
    </row>
    <row r="14" spans="1:38" ht="13.5" customHeight="1">
      <c r="A14" s="490"/>
      <c r="B14" s="498"/>
      <c r="C14" s="498"/>
      <c r="D14" s="166"/>
      <c r="E14" s="4"/>
      <c r="F14" s="4"/>
      <c r="G14" s="4"/>
      <c r="H14" s="4"/>
      <c r="I14" s="4"/>
      <c r="J14" s="4"/>
      <c r="K14" s="4"/>
      <c r="L14" s="567"/>
      <c r="M14" s="561"/>
      <c r="N14" s="408"/>
      <c r="O14" s="408"/>
      <c r="P14" s="408"/>
      <c r="Q14" s="408"/>
      <c r="R14" s="408"/>
      <c r="S14" s="408"/>
      <c r="V14" s="564"/>
      <c r="W14"/>
      <c r="X14"/>
      <c r="Y14"/>
      <c r="Z14"/>
      <c r="AA14"/>
      <c r="AC14"/>
      <c r="AD14"/>
    </row>
    <row r="15" spans="1:38" ht="13.5" customHeight="1">
      <c r="A15" s="565" t="s">
        <v>208</v>
      </c>
      <c r="B15" s="498"/>
      <c r="C15" s="498"/>
      <c r="D15" s="166"/>
      <c r="E15" s="4"/>
      <c r="F15" s="4"/>
      <c r="G15" s="4"/>
      <c r="H15" s="4"/>
      <c r="I15" s="4"/>
      <c r="J15" s="4"/>
      <c r="K15" s="4"/>
      <c r="L15" s="567"/>
      <c r="M15" s="561"/>
      <c r="N15" s="408"/>
      <c r="O15" s="408"/>
      <c r="P15" s="408"/>
      <c r="Q15" s="408"/>
      <c r="R15" s="408"/>
      <c r="S15" s="408"/>
      <c r="V15" s="562"/>
      <c r="W15"/>
      <c r="X15"/>
      <c r="Y15"/>
      <c r="Z15"/>
      <c r="AA15"/>
      <c r="AC15"/>
      <c r="AD15"/>
    </row>
    <row r="16" spans="1:38" ht="12.75" customHeight="1">
      <c r="A16" s="1279"/>
      <c r="B16" s="1279"/>
      <c r="C16" s="1279"/>
      <c r="D16" s="1279"/>
      <c r="E16" s="1279"/>
      <c r="F16" s="1279"/>
      <c r="G16" s="1279"/>
      <c r="H16" s="4"/>
      <c r="I16" s="4"/>
      <c r="J16" s="4"/>
      <c r="K16" s="4"/>
      <c r="L16" s="566"/>
      <c r="M16" s="4"/>
      <c r="N16" s="394"/>
      <c r="O16" s="394"/>
      <c r="P16" s="394"/>
      <c r="Q16" s="394"/>
      <c r="R16" s="394"/>
      <c r="S16" s="394"/>
      <c r="V16" s="4"/>
      <c r="W16" s="4"/>
      <c r="X16" s="4"/>
      <c r="Y16" s="4"/>
      <c r="Z16" s="4"/>
      <c r="AA16" s="4"/>
      <c r="AC16"/>
      <c r="AD16"/>
      <c r="AF16" s="4"/>
    </row>
    <row r="17" spans="1:30" ht="12.75" customHeight="1">
      <c r="A17" s="1249" t="s">
        <v>209</v>
      </c>
      <c r="B17" s="1249"/>
      <c r="C17" s="1249"/>
      <c r="D17" s="1249"/>
      <c r="E17" s="1249"/>
      <c r="F17" s="1249"/>
      <c r="G17" s="1249"/>
      <c r="H17" s="4"/>
      <c r="I17" s="4"/>
      <c r="J17" s="4"/>
      <c r="K17" s="4"/>
      <c r="L17" s="566"/>
      <c r="M17" s="4"/>
      <c r="N17" s="398"/>
      <c r="O17" s="408"/>
      <c r="P17" s="409"/>
      <c r="Q17" s="408"/>
      <c r="R17" s="408"/>
      <c r="S17" s="408"/>
      <c r="V17" s="4"/>
      <c r="W17" s="4"/>
      <c r="X17" s="4"/>
      <c r="Y17" s="4"/>
      <c r="Z17" s="4"/>
      <c r="AA17" s="4"/>
      <c r="AC17"/>
      <c r="AD17"/>
    </row>
    <row r="18" spans="1:30" ht="13.8" thickBot="1">
      <c r="A18" s="574"/>
      <c r="B18" s="1296" t="s">
        <v>34</v>
      </c>
      <c r="C18" s="1295"/>
      <c r="D18" s="1307"/>
      <c r="E18" s="1296" t="s">
        <v>35</v>
      </c>
      <c r="F18" s="1295"/>
      <c r="G18" s="1295"/>
      <c r="H18" s="4"/>
      <c r="I18" s="4"/>
      <c r="J18" s="4"/>
      <c r="K18" s="4"/>
      <c r="L18" s="567"/>
      <c r="M18" s="563"/>
      <c r="N18" s="398"/>
      <c r="O18" s="408"/>
      <c r="P18" s="409"/>
      <c r="Q18" s="408"/>
      <c r="R18" s="408"/>
      <c r="S18" s="408"/>
      <c r="V18" s="4"/>
      <c r="W18" s="4"/>
      <c r="X18" s="4"/>
      <c r="Y18" s="4"/>
      <c r="Z18" s="4"/>
      <c r="AA18" s="4"/>
      <c r="AC18"/>
      <c r="AD18"/>
    </row>
    <row r="19" spans="1:30" ht="28.5" customHeight="1" thickBot="1">
      <c r="A19" s="573"/>
      <c r="B19" s="575" t="s">
        <v>202</v>
      </c>
      <c r="C19" s="575" t="s">
        <v>203</v>
      </c>
      <c r="D19" s="584" t="s">
        <v>204</v>
      </c>
      <c r="E19" s="583" t="s">
        <v>205</v>
      </c>
      <c r="F19" s="173" t="s">
        <v>203</v>
      </c>
      <c r="G19" s="173" t="s">
        <v>40</v>
      </c>
      <c r="H19" s="4"/>
      <c r="I19" s="4"/>
      <c r="J19" s="4"/>
      <c r="K19" s="4"/>
      <c r="L19" s="568"/>
      <c r="M19" s="22"/>
      <c r="N19" s="398"/>
      <c r="O19" s="408"/>
      <c r="P19" s="409"/>
      <c r="Q19" s="408"/>
      <c r="R19" s="408"/>
      <c r="S19" s="408"/>
      <c r="V19"/>
      <c r="W19"/>
      <c r="X19"/>
      <c r="Y19"/>
      <c r="Z19"/>
      <c r="AA19"/>
      <c r="AC19"/>
      <c r="AD19"/>
    </row>
    <row r="20" spans="1:30" ht="13.35" customHeight="1">
      <c r="A20" s="572" t="s">
        <v>206</v>
      </c>
      <c r="B20" s="1165">
        <f>B12+'Overall Results PY 2017'!C69</f>
        <v>25452580.671150066</v>
      </c>
      <c r="C20" s="1165">
        <f>C12+'Overall Results PY 2017'!D69</f>
        <v>21982852.038854148</v>
      </c>
      <c r="D20" s="1166">
        <f>C20/B20</f>
        <v>0.86367870994595142</v>
      </c>
      <c r="E20" s="1165">
        <v>19717746</v>
      </c>
      <c r="F20" s="1165">
        <f>F12+'Overall Results PY 2017'!G69</f>
        <v>17586281.631083321</v>
      </c>
      <c r="G20" s="1166">
        <f>F20/E20</f>
        <v>0.89190121584299342</v>
      </c>
      <c r="H20" s="4"/>
      <c r="I20" s="4"/>
      <c r="J20" s="4"/>
      <c r="K20" s="4"/>
      <c r="L20" s="569"/>
      <c r="M20" s="23"/>
      <c r="N20" s="408"/>
      <c r="O20" s="408"/>
      <c r="P20" s="409"/>
      <c r="Q20" s="408"/>
      <c r="R20" s="408"/>
      <c r="S20" s="408"/>
      <c r="V20" s="564"/>
      <c r="W20"/>
      <c r="X20"/>
      <c r="Y20"/>
      <c r="Z20"/>
      <c r="AA20"/>
      <c r="AC20"/>
      <c r="AD20"/>
    </row>
    <row r="21" spans="1:30" ht="13.35" customHeight="1">
      <c r="A21" s="572" t="s">
        <v>207</v>
      </c>
      <c r="B21" s="1165">
        <f>B13+'Overall Results PY 2017'!C95</f>
        <v>11029.459049999983</v>
      </c>
      <c r="C21" s="1165">
        <f>C13+'Overall Results PY 2017'!D95</f>
        <v>12242.471817348816</v>
      </c>
      <c r="D21" s="1166">
        <f>C21/B21</f>
        <v>1.1099793527361466</v>
      </c>
      <c r="E21" s="1165">
        <v>5072</v>
      </c>
      <c r="F21" s="1167">
        <f>F13+'Overall Results PY 2017'!G95</f>
        <v>9793.9774538790552</v>
      </c>
      <c r="G21" s="1166">
        <f>F21/E21</f>
        <v>1.9309892456386151</v>
      </c>
      <c r="H21" s="4"/>
      <c r="I21" s="4"/>
      <c r="J21" s="4"/>
      <c r="K21" s="4"/>
      <c r="L21" s="568"/>
      <c r="M21" s="22"/>
      <c r="N21" s="408"/>
      <c r="O21" s="408"/>
      <c r="P21" s="409"/>
      <c r="Q21" s="408"/>
      <c r="R21" s="408"/>
      <c r="S21" s="408"/>
      <c r="V21" s="564"/>
      <c r="W21"/>
      <c r="X21"/>
      <c r="Y21"/>
      <c r="Z21"/>
      <c r="AA21"/>
      <c r="AC21"/>
      <c r="AD21"/>
    </row>
    <row r="22" spans="1:30" ht="13.5" customHeight="1">
      <c r="A22" s="490"/>
      <c r="B22" s="498"/>
      <c r="C22" s="498"/>
      <c r="D22" s="166"/>
      <c r="E22" s="4"/>
      <c r="F22" s="4"/>
      <c r="G22" s="4"/>
      <c r="H22" s="4"/>
      <c r="I22" s="4"/>
      <c r="J22" s="4"/>
      <c r="K22" s="4"/>
      <c r="L22" s="567"/>
      <c r="M22" s="561"/>
      <c r="N22" s="408"/>
      <c r="O22" s="408"/>
      <c r="P22" s="408"/>
      <c r="Q22" s="408"/>
      <c r="R22" s="408"/>
      <c r="S22" s="408"/>
      <c r="V22" s="564"/>
      <c r="W22"/>
      <c r="X22"/>
      <c r="Y22"/>
      <c r="Z22"/>
      <c r="AA22"/>
      <c r="AC22"/>
      <c r="AD22"/>
    </row>
    <row r="23" spans="1:30" ht="13.5" customHeight="1">
      <c r="A23" s="565" t="s">
        <v>208</v>
      </c>
      <c r="B23" s="498"/>
      <c r="C23" s="498"/>
      <c r="D23" s="166"/>
      <c r="E23" s="4"/>
      <c r="F23" s="4"/>
      <c r="G23" s="4"/>
      <c r="H23" s="4"/>
      <c r="I23" s="4"/>
      <c r="J23" s="4"/>
      <c r="K23" s="4"/>
      <c r="L23" s="567"/>
      <c r="M23" s="561"/>
      <c r="N23" s="408"/>
      <c r="O23" s="408"/>
      <c r="P23" s="408"/>
      <c r="Q23" s="408"/>
      <c r="R23" s="408"/>
      <c r="S23" s="408"/>
      <c r="V23" s="562"/>
      <c r="W23"/>
      <c r="X23"/>
      <c r="Y23"/>
      <c r="Z23"/>
      <c r="AA23"/>
      <c r="AC23"/>
      <c r="AD23"/>
    </row>
    <row r="24" spans="1:30" ht="13.5" customHeight="1">
      <c r="A24" s="490"/>
      <c r="B24" s="498"/>
      <c r="C24" s="498"/>
      <c r="D24" s="166"/>
      <c r="E24" s="4"/>
      <c r="F24" s="4"/>
      <c r="G24" s="4"/>
      <c r="H24" s="4"/>
      <c r="I24" s="4"/>
      <c r="J24" s="4"/>
      <c r="K24" s="4"/>
      <c r="L24" s="567"/>
      <c r="M24" s="561"/>
      <c r="V24" s="562"/>
      <c r="W24"/>
      <c r="X24"/>
      <c r="Y24"/>
      <c r="Z24"/>
      <c r="AA24"/>
      <c r="AC24" s="1101"/>
      <c r="AD24" s="1101"/>
    </row>
    <row r="25" spans="1:30" ht="13.5" customHeight="1">
      <c r="A25" s="1240" t="s">
        <v>210</v>
      </c>
      <c r="B25" s="1240"/>
      <c r="C25" s="1240"/>
      <c r="D25" s="1240"/>
      <c r="E25" s="4"/>
      <c r="F25" s="4"/>
      <c r="G25" s="4"/>
      <c r="H25" s="4"/>
      <c r="I25" s="4"/>
      <c r="J25" s="4"/>
      <c r="K25" s="4"/>
      <c r="N25" s="1249" t="s">
        <v>378</v>
      </c>
      <c r="O25" s="1249"/>
      <c r="P25" s="1249"/>
      <c r="Q25" s="1249"/>
      <c r="R25" s="1249"/>
      <c r="S25" s="1249"/>
      <c r="T25" s="1249"/>
      <c r="W25" s="4" t="s">
        <v>402</v>
      </c>
      <c r="X25" s="4"/>
      <c r="Y25" s="4"/>
      <c r="Z25" s="4"/>
      <c r="AA25" s="4"/>
      <c r="AB25" s="4"/>
      <c r="AC25" s="4"/>
    </row>
    <row r="26" spans="1:30" ht="27" thickBot="1">
      <c r="A26" s="1098" t="s">
        <v>100</v>
      </c>
      <c r="B26" s="1099" t="s">
        <v>101</v>
      </c>
      <c r="C26" s="1099" t="s">
        <v>102</v>
      </c>
      <c r="D26" s="1099" t="s">
        <v>103</v>
      </c>
      <c r="E26" s="4"/>
      <c r="F26" s="4"/>
      <c r="G26" s="4"/>
      <c r="H26" s="4"/>
      <c r="I26" s="4"/>
      <c r="J26" s="4"/>
      <c r="K26" s="4"/>
      <c r="N26" s="408"/>
      <c r="O26" s="408"/>
      <c r="P26" s="408"/>
      <c r="Q26" s="408"/>
      <c r="R26" s="408"/>
      <c r="S26" s="408"/>
      <c r="V26" s="33"/>
      <c r="W26"/>
      <c r="X26"/>
      <c r="Y26"/>
      <c r="Z26"/>
      <c r="AA26"/>
      <c r="AC26" s="1101"/>
      <c r="AD26" s="1101"/>
    </row>
    <row r="27" spans="1:30" ht="13.8" thickTop="1">
      <c r="A27" s="1191">
        <v>0.35</v>
      </c>
      <c r="B27" s="1192">
        <v>0.01</v>
      </c>
      <c r="C27" s="1192">
        <v>0.14000000000000001</v>
      </c>
      <c r="D27" s="1193">
        <v>0.8</v>
      </c>
      <c r="E27" s="4"/>
      <c r="F27" s="4"/>
      <c r="G27" s="4"/>
      <c r="H27" s="4"/>
      <c r="I27" s="4"/>
      <c r="J27" s="4"/>
      <c r="K27" s="4"/>
      <c r="L27" s="539"/>
      <c r="M27" s="538"/>
      <c r="N27" s="408"/>
      <c r="O27" s="408"/>
      <c r="P27" s="408"/>
      <c r="Q27" s="408"/>
      <c r="R27" s="408"/>
      <c r="S27" s="408"/>
      <c r="V27" s="33"/>
      <c r="W27"/>
      <c r="X27"/>
      <c r="Y27"/>
      <c r="Z27"/>
      <c r="AA27"/>
      <c r="AC27" s="1101"/>
      <c r="AD27" s="1101"/>
    </row>
    <row r="28" spans="1:30" ht="13.5" customHeight="1">
      <c r="A28" s="103"/>
      <c r="B28" s="103"/>
      <c r="C28" s="103"/>
      <c r="D28" s="103"/>
      <c r="E28" s="4"/>
      <c r="F28" s="4"/>
      <c r="G28" s="4"/>
      <c r="H28" s="4"/>
      <c r="I28" s="4"/>
      <c r="J28" s="4"/>
      <c r="K28" s="4"/>
      <c r="L28" s="539"/>
      <c r="M28" s="538"/>
      <c r="N28" s="408"/>
      <c r="O28" s="408"/>
      <c r="P28" s="408"/>
      <c r="Q28" s="408"/>
      <c r="R28" s="408"/>
      <c r="S28" s="408"/>
      <c r="V28" s="538"/>
      <c r="W28"/>
      <c r="X28"/>
      <c r="Y28"/>
      <c r="Z28"/>
      <c r="AA28"/>
      <c r="AC28" s="1101"/>
      <c r="AD28" s="1101"/>
    </row>
    <row r="29" spans="1:30" ht="13.5" customHeight="1">
      <c r="A29" s="103"/>
      <c r="B29" s="103"/>
      <c r="C29" s="103"/>
      <c r="D29" s="103"/>
      <c r="E29" s="4"/>
      <c r="F29" s="4"/>
      <c r="G29" s="4"/>
      <c r="H29" s="4"/>
      <c r="I29" s="4"/>
      <c r="J29" s="4"/>
      <c r="K29" s="4"/>
      <c r="L29" s="567"/>
      <c r="M29" s="561"/>
      <c r="N29" s="408"/>
      <c r="O29" s="408"/>
      <c r="P29" s="408"/>
      <c r="Q29" s="408"/>
      <c r="R29" s="408"/>
      <c r="S29" s="408"/>
      <c r="V29" s="538"/>
      <c r="W29"/>
      <c r="X29"/>
      <c r="Y29"/>
      <c r="Z29"/>
      <c r="AA29"/>
      <c r="AC29" s="1101"/>
      <c r="AD29" s="1101"/>
    </row>
    <row r="30" spans="1:30" ht="13.5" customHeight="1">
      <c r="A30" s="4"/>
      <c r="L30" s="569"/>
      <c r="M30" s="23"/>
      <c r="N30" s="408"/>
      <c r="O30" s="408"/>
      <c r="P30" s="408"/>
      <c r="Q30" s="408"/>
      <c r="R30" s="408"/>
      <c r="S30" s="408"/>
      <c r="V30" s="563"/>
      <c r="W30"/>
      <c r="X30"/>
      <c r="Y30"/>
      <c r="Z30"/>
      <c r="AA30"/>
      <c r="AC30" s="1101"/>
      <c r="AD30" s="1101"/>
    </row>
    <row r="31" spans="1:30" ht="13.5" customHeight="1">
      <c r="A31" s="1249" t="s">
        <v>362</v>
      </c>
      <c r="B31" s="1249"/>
      <c r="C31" s="1249"/>
      <c r="D31" s="1249"/>
      <c r="E31" s="1249"/>
      <c r="F31" s="1249"/>
      <c r="G31" s="1249"/>
      <c r="H31" s="1249"/>
      <c r="I31" s="836"/>
      <c r="J31" s="836"/>
      <c r="K31" s="836"/>
      <c r="L31" s="568"/>
      <c r="M31" s="22"/>
      <c r="N31" s="408"/>
      <c r="O31" s="408"/>
      <c r="P31" s="408"/>
      <c r="Q31" s="408"/>
      <c r="R31" s="408"/>
      <c r="S31" s="408"/>
      <c r="V31" s="564"/>
      <c r="W31"/>
      <c r="X31"/>
      <c r="Y31"/>
      <c r="Z31"/>
      <c r="AA31"/>
      <c r="AC31" s="1101"/>
      <c r="AD31" s="1101"/>
    </row>
    <row r="32" spans="1:30" ht="56.25" customHeight="1" thickBot="1">
      <c r="A32" s="58" t="s">
        <v>296</v>
      </c>
      <c r="B32" s="1100" t="s">
        <v>214</v>
      </c>
      <c r="C32" s="1100" t="s">
        <v>403</v>
      </c>
      <c r="D32" s="1100" t="s">
        <v>404</v>
      </c>
      <c r="E32" s="1100" t="s">
        <v>305</v>
      </c>
      <c r="F32" s="1100" t="s">
        <v>308</v>
      </c>
      <c r="G32" s="1100" t="s">
        <v>309</v>
      </c>
      <c r="H32" s="1100" t="s">
        <v>310</v>
      </c>
      <c r="I32" s="89"/>
      <c r="J32" s="836"/>
      <c r="K32" s="836"/>
      <c r="L32" s="549"/>
      <c r="M32" s="836"/>
      <c r="N32" s="7"/>
      <c r="O32" s="7"/>
      <c r="P32" s="57"/>
      <c r="Q32" s="7"/>
      <c r="R32" s="7"/>
      <c r="S32" s="7"/>
      <c r="T32" s="7"/>
      <c r="U32" s="7"/>
      <c r="V32" s="564"/>
      <c r="W32"/>
      <c r="X32"/>
      <c r="Y32"/>
      <c r="Z32"/>
      <c r="AA32"/>
      <c r="AC32" s="1101"/>
      <c r="AD32" s="1101"/>
    </row>
    <row r="33" spans="1:30" ht="13.35" customHeight="1">
      <c r="A33" s="47" t="s">
        <v>405</v>
      </c>
      <c r="B33" s="50">
        <f>SUM(D48:D54)</f>
        <v>9393</v>
      </c>
      <c r="C33" s="50">
        <f>SUM(E48:E54)</f>
        <v>329499.79389999906</v>
      </c>
      <c r="D33" s="50">
        <f>SUM(F48:F54)</f>
        <v>381926.1631982188</v>
      </c>
      <c r="E33" s="594">
        <f>D33/C33</f>
        <v>1.159108959303722</v>
      </c>
      <c r="F33" s="50">
        <f>SUM(H48:H54)</f>
        <v>35.858499999999935</v>
      </c>
      <c r="G33" s="50">
        <f>SUM(I48:I54)</f>
        <v>53.159733805115529</v>
      </c>
      <c r="H33" s="594">
        <f>G33/F33</f>
        <v>1.4824862669971033</v>
      </c>
      <c r="I33" s="166"/>
      <c r="J33" s="761"/>
      <c r="K33" s="1108"/>
      <c r="L33" s="549"/>
      <c r="M33" s="836"/>
      <c r="U33" s="1103"/>
      <c r="AC33" s="1101"/>
      <c r="AD33" s="1101"/>
    </row>
    <row r="34" spans="1:30">
      <c r="A34" s="47" t="s">
        <v>406</v>
      </c>
      <c r="B34" s="50">
        <f>SUM(D55:D57)</f>
        <v>449</v>
      </c>
      <c r="C34" s="50">
        <f>SUM(E55:E57)</f>
        <v>367308.35690000013</v>
      </c>
      <c r="D34" s="50">
        <f>SUM(F55:F57)</f>
        <v>154924.64666219373</v>
      </c>
      <c r="E34" s="594">
        <f>D34/C34</f>
        <v>0.42178361518840157</v>
      </c>
      <c r="F34" s="50">
        <f>SUM(H55:H57)</f>
        <v>53.630529999999993</v>
      </c>
      <c r="G34" s="50">
        <f>SUM(I55:I57)</f>
        <v>64.982829670935459</v>
      </c>
      <c r="H34" s="594">
        <f>G34/F34</f>
        <v>1.2116760671754589</v>
      </c>
      <c r="I34" s="166"/>
      <c r="J34" s="761"/>
      <c r="K34" s="836"/>
      <c r="L34" s="549"/>
      <c r="M34" s="836"/>
      <c r="N34" s="7"/>
      <c r="O34" s="7"/>
      <c r="P34" s="57"/>
      <c r="Q34" s="7"/>
      <c r="R34" s="7"/>
      <c r="S34" s="7"/>
      <c r="T34" s="7"/>
      <c r="U34" s="7"/>
      <c r="V34"/>
      <c r="W34"/>
      <c r="X34"/>
      <c r="Y34"/>
      <c r="Z34"/>
      <c r="AA34"/>
      <c r="AB34"/>
      <c r="AC34" s="109"/>
      <c r="AD34" s="109"/>
    </row>
    <row r="35" spans="1:30">
      <c r="A35" s="47" t="s">
        <v>407</v>
      </c>
      <c r="B35" s="50">
        <f>SUM(D58:D70)</f>
        <v>4021</v>
      </c>
      <c r="C35" s="50">
        <f>SUM(E58:E70)</f>
        <v>9768567.143200025</v>
      </c>
      <c r="D35" s="50">
        <f>SUM(F58:F70)</f>
        <v>6548517.1443977058</v>
      </c>
      <c r="E35" s="594">
        <f>D35/C35</f>
        <v>0.67036619070138437</v>
      </c>
      <c r="F35" s="50">
        <f>SUM(H58:H70)</f>
        <v>4891.1201999999903</v>
      </c>
      <c r="G35" s="50">
        <f>SUM(I58:I70)</f>
        <v>3335.168165128855</v>
      </c>
      <c r="H35" s="594">
        <f>G35/F35</f>
        <v>0.68188227415242453</v>
      </c>
      <c r="I35" s="166"/>
      <c r="J35" s="761"/>
      <c r="K35" s="836"/>
      <c r="L35" s="549"/>
      <c r="M35" s="836"/>
      <c r="N35" s="7"/>
      <c r="O35" s="44"/>
      <c r="P35" s="420"/>
      <c r="Q35" s="421"/>
      <c r="R35" s="7"/>
      <c r="S35" s="7"/>
      <c r="T35" s="7"/>
      <c r="U35" s="46"/>
      <c r="V35" s="56"/>
      <c r="W35" s="7"/>
      <c r="X35" s="7"/>
      <c r="Y35" s="7"/>
      <c r="Z35" s="2"/>
      <c r="AA35" s="7"/>
      <c r="AB35" s="7"/>
      <c r="AC35" s="109"/>
      <c r="AD35" s="109"/>
    </row>
    <row r="36" spans="1:30" ht="13.8" thickBot="1">
      <c r="A36" s="765" t="s">
        <v>170</v>
      </c>
      <c r="B36" s="779">
        <f>SUM(D48:D70)</f>
        <v>13863</v>
      </c>
      <c r="C36" s="779">
        <f>SUM(E48:E70)</f>
        <v>10465375.294000026</v>
      </c>
      <c r="D36" s="779">
        <f>SUM(F48:F70)</f>
        <v>7085367.9542581188</v>
      </c>
      <c r="E36" s="781">
        <f>D36/C36</f>
        <v>0.67702951449053894</v>
      </c>
      <c r="F36" s="779">
        <f>SUM(H48:H70)</f>
        <v>4980.60922999999</v>
      </c>
      <c r="G36" s="779">
        <f>SUM(I48:I70)</f>
        <v>3453.3107286049058</v>
      </c>
      <c r="H36" s="781">
        <f>G36/F36</f>
        <v>0.69335106793851253</v>
      </c>
      <c r="I36" s="111"/>
      <c r="N36" s="7"/>
      <c r="O36" s="44"/>
      <c r="P36" s="420"/>
      <c r="Q36" s="421"/>
      <c r="R36" s="7"/>
      <c r="S36" s="7"/>
      <c r="T36" s="7"/>
      <c r="U36" s="46"/>
      <c r="V36" s="57"/>
      <c r="W36" s="7"/>
      <c r="X36" s="7"/>
      <c r="Y36" s="7"/>
      <c r="Z36" s="2"/>
      <c r="AA36" s="7"/>
      <c r="AB36" s="7"/>
      <c r="AC36"/>
    </row>
    <row r="37" spans="1:30" ht="13.5" customHeight="1" thickTop="1">
      <c r="E37" s="836"/>
      <c r="F37" s="836"/>
      <c r="G37" s="836"/>
      <c r="H37" s="836"/>
      <c r="I37" s="836"/>
      <c r="J37" s="836"/>
      <c r="K37" s="836"/>
      <c r="L37" s="79"/>
      <c r="M37" s="27"/>
      <c r="N37" s="7"/>
      <c r="O37" s="7"/>
      <c r="P37" s="7"/>
      <c r="Q37" s="7"/>
      <c r="R37" s="7"/>
      <c r="S37" s="7"/>
      <c r="T37" s="7"/>
      <c r="U37" s="7"/>
      <c r="V37" s="7"/>
      <c r="W37" s="7"/>
      <c r="X37" s="7"/>
      <c r="Y37" s="7"/>
      <c r="Z37" s="7"/>
      <c r="AA37" s="7"/>
      <c r="AB37" s="7"/>
      <c r="AC37"/>
    </row>
    <row r="38" spans="1:30" ht="13.5" customHeight="1">
      <c r="A38" s="565" t="s">
        <v>208</v>
      </c>
      <c r="B38" s="49"/>
      <c r="C38" s="49"/>
      <c r="D38" s="49"/>
      <c r="E38" s="49"/>
      <c r="F38" s="836"/>
      <c r="G38" s="836"/>
      <c r="H38" s="836"/>
      <c r="I38" s="836"/>
      <c r="J38" s="836"/>
      <c r="K38" s="836"/>
      <c r="N38" s="7"/>
      <c r="O38" s="7"/>
      <c r="P38" s="7"/>
      <c r="Q38" s="7"/>
      <c r="R38" s="7"/>
      <c r="S38" s="7"/>
      <c r="T38" s="7"/>
      <c r="U38" s="7"/>
      <c r="V38" s="7"/>
      <c r="W38" s="7"/>
      <c r="X38" s="7"/>
      <c r="Y38" s="7"/>
      <c r="Z38" s="7"/>
      <c r="AA38" s="7"/>
      <c r="AB38" s="7"/>
      <c r="AC38"/>
    </row>
    <row r="39" spans="1:30" ht="13.5" customHeight="1">
      <c r="A39" s="565"/>
      <c r="B39" s="49"/>
      <c r="C39" s="49"/>
      <c r="D39" s="49"/>
      <c r="E39" s="49"/>
      <c r="F39" s="836"/>
      <c r="G39" s="836"/>
      <c r="H39" s="836"/>
      <c r="I39" s="836"/>
      <c r="J39" s="836"/>
      <c r="K39" s="836"/>
      <c r="M39"/>
      <c r="N39"/>
      <c r="T39"/>
      <c r="U39" s="7"/>
      <c r="V39" s="7"/>
      <c r="W39" s="7"/>
      <c r="X39" s="7"/>
      <c r="Y39" s="7"/>
      <c r="Z39" s="7"/>
      <c r="AA39" s="7"/>
      <c r="AB39" s="7"/>
      <c r="AC39"/>
    </row>
    <row r="40" spans="1:30" ht="5.0999999999999996" customHeight="1">
      <c r="A40" s="1324"/>
      <c r="B40" s="1324"/>
      <c r="C40" s="1324"/>
      <c r="D40" s="1324"/>
      <c r="E40" s="1324"/>
      <c r="F40" s="1324"/>
      <c r="G40" s="1324"/>
      <c r="H40" s="1324"/>
      <c r="I40" s="1324"/>
      <c r="J40" s="1105"/>
      <c r="K40" s="1105"/>
      <c r="L40" s="125"/>
      <c r="M40"/>
      <c r="N40" s="7"/>
      <c r="O40" s="7"/>
      <c r="P40" s="7"/>
      <c r="Q40" s="7"/>
      <c r="R40" s="7"/>
      <c r="S40" s="7"/>
      <c r="T40" s="7"/>
      <c r="U40" s="7"/>
      <c r="V40" s="7"/>
      <c r="W40" s="7"/>
      <c r="X40" s="7"/>
      <c r="Y40" s="7"/>
      <c r="Z40" s="7"/>
      <c r="AA40" s="7"/>
      <c r="AB40" s="7"/>
      <c r="AC40"/>
    </row>
    <row r="41" spans="1:30" ht="12.75" customHeight="1">
      <c r="A41" s="1275"/>
      <c r="B41" s="1275"/>
      <c r="C41" s="1275"/>
      <c r="D41" s="1275"/>
      <c r="E41" s="1275"/>
      <c r="F41" s="1275"/>
      <c r="G41" s="1275"/>
      <c r="H41" s="1275"/>
      <c r="I41" s="1275"/>
      <c r="J41" s="1275"/>
      <c r="K41"/>
      <c r="L41" s="566"/>
      <c r="M41"/>
      <c r="N41" s="7"/>
      <c r="O41" s="7"/>
      <c r="P41" s="7"/>
      <c r="Q41" s="7"/>
      <c r="R41" s="7"/>
      <c r="S41" s="7"/>
      <c r="T41" s="7"/>
      <c r="U41" s="7"/>
      <c r="V41" s="422"/>
      <c r="W41" s="7"/>
      <c r="X41" s="7"/>
      <c r="Y41" s="7"/>
      <c r="Z41" s="7"/>
      <c r="AA41" s="7"/>
      <c r="AB41" s="7"/>
    </row>
    <row r="42" spans="1:30" ht="15.6">
      <c r="A42" s="1279" t="s">
        <v>225</v>
      </c>
      <c r="B42" s="1279"/>
      <c r="C42" s="1279"/>
      <c r="D42" s="1279"/>
      <c r="E42" s="1279"/>
      <c r="F42" s="1279"/>
      <c r="G42" s="1279"/>
      <c r="H42" s="1279"/>
      <c r="I42" s="1279"/>
      <c r="J42" s="1279"/>
      <c r="K42" s="1097"/>
      <c r="L42" s="567"/>
      <c r="M42"/>
      <c r="N42" s="7"/>
      <c r="O42" s="7"/>
      <c r="P42" s="7"/>
      <c r="Q42" s="7"/>
      <c r="R42" s="7"/>
      <c r="S42" s="7"/>
      <c r="T42" s="7"/>
      <c r="U42" s="7"/>
      <c r="V42" s="57"/>
      <c r="W42" s="7"/>
      <c r="X42" s="7"/>
      <c r="Y42" s="7"/>
      <c r="Z42" s="7"/>
      <c r="AA42" s="7"/>
      <c r="AB42" s="7"/>
    </row>
    <row r="43" spans="1:30" ht="13.35" customHeight="1">
      <c r="A43" s="1249"/>
      <c r="B43" s="1249"/>
      <c r="C43" s="1249"/>
      <c r="D43" s="1249"/>
      <c r="E43" s="1249"/>
      <c r="F43" s="1249"/>
      <c r="G43" s="1249"/>
      <c r="H43" s="1249"/>
      <c r="I43" s="1249"/>
      <c r="J43" s="1249"/>
      <c r="K43" s="4"/>
      <c r="L43" s="568"/>
      <c r="M43" s="22"/>
      <c r="N43" s="7"/>
      <c r="O43" s="7"/>
      <c r="P43" s="7"/>
      <c r="Q43" s="7"/>
      <c r="R43" s="7"/>
      <c r="S43" s="7"/>
      <c r="T43" s="7"/>
      <c r="U43" s="7"/>
      <c r="V43" s="57"/>
      <c r="W43" s="7"/>
      <c r="X43" s="7"/>
      <c r="Y43" s="7"/>
      <c r="Z43" s="7"/>
      <c r="AA43" s="7"/>
      <c r="AB43" s="7"/>
    </row>
    <row r="44" spans="1:30">
      <c r="A44" s="1343"/>
      <c r="B44" s="1343"/>
      <c r="C44" s="1343"/>
      <c r="D44" s="1343"/>
      <c r="E44" s="1343"/>
      <c r="F44" s="1343"/>
      <c r="G44" s="1343"/>
      <c r="H44" s="1343"/>
      <c r="I44" s="1343"/>
      <c r="J44" s="1343"/>
      <c r="K44" s="1108"/>
      <c r="N44" s="423"/>
      <c r="O44" s="7"/>
      <c r="P44" s="43"/>
      <c r="Q44" s="7"/>
      <c r="R44" s="7"/>
      <c r="S44" s="7"/>
      <c r="T44" s="7"/>
      <c r="U44" s="7"/>
      <c r="V44" s="538"/>
      <c r="W44" s="7"/>
      <c r="X44" s="7"/>
      <c r="Y44" s="7"/>
      <c r="Z44" s="7"/>
      <c r="AA44" s="7"/>
      <c r="AB44" s="7"/>
      <c r="AC44"/>
    </row>
    <row r="45" spans="1:30">
      <c r="A45" s="1249" t="s">
        <v>408</v>
      </c>
      <c r="B45" s="1249"/>
      <c r="C45" s="1249"/>
      <c r="D45" s="1249"/>
      <c r="E45" s="1249"/>
      <c r="F45" s="1249"/>
      <c r="G45" s="1249"/>
      <c r="H45" s="1249"/>
      <c r="I45" s="1249"/>
      <c r="J45" s="1249"/>
      <c r="K45"/>
      <c r="N45" s="7"/>
      <c r="O45" s="7"/>
      <c r="P45" s="43"/>
      <c r="Q45" s="7"/>
      <c r="R45" s="7"/>
      <c r="S45" s="7"/>
      <c r="T45" s="7"/>
      <c r="U45" s="7"/>
      <c r="V45" s="563"/>
      <c r="W45" s="7"/>
      <c r="X45" s="7"/>
      <c r="Y45" s="7"/>
      <c r="Z45" s="7"/>
      <c r="AA45" s="7"/>
      <c r="AB45" s="7"/>
      <c r="AC45"/>
    </row>
    <row r="46" spans="1:30">
      <c r="A46" s="1335" t="s">
        <v>296</v>
      </c>
      <c r="B46" s="1335" t="s">
        <v>409</v>
      </c>
      <c r="C46" s="1335" t="s">
        <v>410</v>
      </c>
      <c r="D46" s="1335" t="s">
        <v>411</v>
      </c>
      <c r="E46" s="1335" t="s">
        <v>314</v>
      </c>
      <c r="F46" s="1335" t="s">
        <v>315</v>
      </c>
      <c r="G46" s="1335" t="s">
        <v>316</v>
      </c>
      <c r="H46" s="1335" t="s">
        <v>317</v>
      </c>
      <c r="I46" s="1335" t="s">
        <v>318</v>
      </c>
      <c r="J46" s="1335" t="s">
        <v>319</v>
      </c>
      <c r="K46"/>
      <c r="L46" s="539"/>
      <c r="M46" s="538"/>
      <c r="N46" s="7"/>
      <c r="O46" s="7"/>
      <c r="P46" s="43"/>
      <c r="Q46" s="7"/>
      <c r="R46" s="7"/>
      <c r="S46" s="7"/>
      <c r="T46" s="7"/>
      <c r="U46" s="7"/>
      <c r="V46" s="1102"/>
      <c r="W46" s="109"/>
      <c r="X46" s="109"/>
      <c r="Y46" s="109"/>
      <c r="Z46" s="109"/>
      <c r="AA46" s="109"/>
      <c r="AB46" s="109"/>
      <c r="AC46"/>
    </row>
    <row r="47" spans="1:30" ht="13.8" thickBot="1">
      <c r="A47" s="1298"/>
      <c r="B47" s="1298" t="s">
        <v>409</v>
      </c>
      <c r="C47" s="1298"/>
      <c r="D47" s="1298" t="s">
        <v>411</v>
      </c>
      <c r="E47" s="1298"/>
      <c r="F47" s="1298"/>
      <c r="G47" s="1298"/>
      <c r="H47" s="1298"/>
      <c r="I47" s="1298"/>
      <c r="J47" s="1298"/>
      <c r="K47"/>
      <c r="L47" s="567"/>
      <c r="M47" s="561"/>
      <c r="N47" s="7"/>
      <c r="O47" s="7"/>
      <c r="P47" s="7"/>
      <c r="Q47" s="7"/>
      <c r="R47" s="7"/>
      <c r="S47" s="7"/>
      <c r="T47" s="7"/>
      <c r="U47" s="7"/>
      <c r="V47" s="261"/>
      <c r="W47" s="109"/>
      <c r="X47" s="109"/>
      <c r="Y47" s="109"/>
      <c r="Z47" s="109"/>
      <c r="AA47" s="109"/>
      <c r="AB47" s="109"/>
      <c r="AC47"/>
    </row>
    <row r="48" spans="1:30" s="1101" customFormat="1">
      <c r="A48" s="335" t="s">
        <v>412</v>
      </c>
      <c r="B48" s="1104" t="s">
        <v>413</v>
      </c>
      <c r="C48" s="354"/>
      <c r="D48" s="259">
        <v>7776</v>
      </c>
      <c r="E48" s="256">
        <v>219862.51199999906</v>
      </c>
      <c r="F48" s="747">
        <v>271381.25024639996</v>
      </c>
      <c r="G48" s="134">
        <f>F48/E48</f>
        <v>1.2343225217330416</v>
      </c>
      <c r="H48" s="589">
        <v>21.772799999999968</v>
      </c>
      <c r="I48" s="753">
        <v>37.654247980800079</v>
      </c>
      <c r="J48" s="134">
        <f>I48/H48</f>
        <v>1.7294168862433925</v>
      </c>
      <c r="L48" s="85"/>
      <c r="M48" s="76"/>
      <c r="N48" s="109"/>
      <c r="O48" s="109"/>
      <c r="P48" s="109"/>
      <c r="Q48" s="109"/>
      <c r="R48" s="109"/>
      <c r="S48" s="109"/>
      <c r="T48" s="109"/>
      <c r="U48" s="109"/>
      <c r="V48" s="1102"/>
      <c r="AD48" s="410"/>
    </row>
    <row r="49" spans="1:30" s="1101" customFormat="1" ht="26.4">
      <c r="A49" s="335" t="s">
        <v>412</v>
      </c>
      <c r="B49" s="1104" t="s">
        <v>414</v>
      </c>
      <c r="C49" s="354"/>
      <c r="D49" s="141">
        <v>320</v>
      </c>
      <c r="E49" s="256">
        <v>6197.5899999999911</v>
      </c>
      <c r="F49" s="747">
        <v>6197.5886140241782</v>
      </c>
      <c r="G49" s="134">
        <f t="shared" ref="G49:G59" si="0">F49/E49</f>
        <v>0.99999977636858639</v>
      </c>
      <c r="H49" s="589">
        <v>0.70519999999999938</v>
      </c>
      <c r="I49" s="753">
        <v>0.70700303605112857</v>
      </c>
      <c r="J49" s="134">
        <f t="shared" ref="J49:J59" si="1">I49/H49</f>
        <v>1.0025567726192983</v>
      </c>
      <c r="L49" s="207"/>
      <c r="M49" s="208"/>
      <c r="N49" s="109"/>
      <c r="O49" s="109"/>
      <c r="P49" s="109"/>
      <c r="Q49" s="109"/>
      <c r="R49" s="109"/>
      <c r="S49" s="109"/>
      <c r="T49" s="109"/>
      <c r="U49" s="109"/>
      <c r="V49" s="217"/>
      <c r="AD49" s="410"/>
    </row>
    <row r="50" spans="1:30" s="1101" customFormat="1" ht="26.4">
      <c r="A50" s="335" t="s">
        <v>412</v>
      </c>
      <c r="B50" s="1104" t="s">
        <v>415</v>
      </c>
      <c r="C50" s="354"/>
      <c r="D50" s="141">
        <v>523</v>
      </c>
      <c r="E50" s="604">
        <v>53869</v>
      </c>
      <c r="F50" s="748">
        <v>53869</v>
      </c>
      <c r="G50" s="134">
        <f t="shared" si="0"/>
        <v>1</v>
      </c>
      <c r="H50" s="590">
        <v>6.0667999999999722</v>
      </c>
      <c r="I50" s="754">
        <v>6.0450554074904934</v>
      </c>
      <c r="J50" s="134">
        <f t="shared" si="1"/>
        <v>0.99641580528293683</v>
      </c>
      <c r="L50" s="205"/>
      <c r="M50" s="206"/>
      <c r="N50" s="109"/>
      <c r="O50" s="109"/>
      <c r="P50" s="109"/>
      <c r="Q50" s="109"/>
      <c r="R50" s="109"/>
      <c r="S50" s="109"/>
      <c r="T50" s="109"/>
      <c r="U50" s="109"/>
      <c r="V50" s="217"/>
      <c r="AD50" s="410"/>
    </row>
    <row r="51" spans="1:30" s="1101" customFormat="1">
      <c r="A51" s="335" t="s">
        <v>412</v>
      </c>
      <c r="B51" s="596" t="s">
        <v>416</v>
      </c>
      <c r="C51" s="514" t="s">
        <v>417</v>
      </c>
      <c r="D51" s="162">
        <v>64</v>
      </c>
      <c r="E51" s="605">
        <v>5897.2195999999958</v>
      </c>
      <c r="F51" s="749">
        <v>5897.2207820399972</v>
      </c>
      <c r="G51" s="134">
        <f t="shared" si="0"/>
        <v>1.0000002004402213</v>
      </c>
      <c r="H51" s="591">
        <v>1.3804000000000003</v>
      </c>
      <c r="I51" s="755">
        <v>1.380200608562554</v>
      </c>
      <c r="J51" s="134">
        <f t="shared" si="1"/>
        <v>0.99985555531914927</v>
      </c>
      <c r="L51" s="203"/>
      <c r="M51" s="204"/>
      <c r="N51" s="410"/>
      <c r="O51" s="410"/>
      <c r="P51" s="410"/>
      <c r="Q51" s="410"/>
      <c r="R51" s="410"/>
      <c r="S51" s="410"/>
      <c r="T51" s="410"/>
      <c r="U51" s="410"/>
      <c r="V51" s="411"/>
      <c r="AD51" s="410"/>
    </row>
    <row r="52" spans="1:30" s="1101" customFormat="1">
      <c r="A52" s="335" t="s">
        <v>412</v>
      </c>
      <c r="B52" s="1104" t="s">
        <v>416</v>
      </c>
      <c r="C52" s="354" t="s">
        <v>418</v>
      </c>
      <c r="D52" s="141">
        <v>258</v>
      </c>
      <c r="E52" s="255">
        <v>1282.8183000000004</v>
      </c>
      <c r="F52" s="750">
        <v>2199.1173380522982</v>
      </c>
      <c r="G52" s="134">
        <f t="shared" si="0"/>
        <v>1.7142859109916795</v>
      </c>
      <c r="H52" s="592">
        <v>2.0145</v>
      </c>
      <c r="I52" s="756">
        <v>3.4557558169393241</v>
      </c>
      <c r="J52" s="134">
        <f t="shared" si="1"/>
        <v>1.7154409614987958</v>
      </c>
      <c r="L52" s="197"/>
      <c r="M52" s="198"/>
      <c r="N52" s="410"/>
      <c r="O52" s="410"/>
      <c r="P52" s="410"/>
      <c r="Q52" s="410"/>
      <c r="R52" s="410"/>
      <c r="S52" s="410"/>
      <c r="T52" s="410"/>
      <c r="U52" s="410"/>
      <c r="V52" s="411"/>
      <c r="AD52" s="410"/>
    </row>
    <row r="53" spans="1:30" s="1101" customFormat="1">
      <c r="A53" s="335" t="s">
        <v>412</v>
      </c>
      <c r="B53" s="1104" t="s">
        <v>416</v>
      </c>
      <c r="C53" s="354" t="s">
        <v>419</v>
      </c>
      <c r="D53" s="141">
        <v>451</v>
      </c>
      <c r="E53" s="255">
        <v>42306.827100000068</v>
      </c>
      <c r="F53" s="750">
        <v>42306.83351770242</v>
      </c>
      <c r="G53" s="134">
        <f t="shared" si="0"/>
        <v>1.0000001516942487</v>
      </c>
      <c r="H53" s="592">
        <v>3.8957999999999946</v>
      </c>
      <c r="I53" s="756">
        <v>3.8944701052719468</v>
      </c>
      <c r="J53" s="134">
        <f t="shared" si="1"/>
        <v>0.99965863372656505</v>
      </c>
      <c r="L53" s="85"/>
      <c r="M53" s="76"/>
      <c r="N53" s="410"/>
      <c r="O53" s="410"/>
      <c r="P53" s="410"/>
      <c r="Q53" s="410"/>
      <c r="R53" s="410"/>
      <c r="S53" s="410"/>
      <c r="T53" s="410"/>
      <c r="U53" s="410"/>
      <c r="V53" s="411"/>
      <c r="AD53" s="410"/>
    </row>
    <row r="54" spans="1:30" s="1101" customFormat="1" ht="26.4">
      <c r="A54" s="353" t="s">
        <v>412</v>
      </c>
      <c r="B54" s="1107" t="s">
        <v>420</v>
      </c>
      <c r="C54" s="356"/>
      <c r="D54" s="159">
        <v>1</v>
      </c>
      <c r="E54" s="597">
        <v>83.826899999999995</v>
      </c>
      <c r="F54" s="751">
        <v>75.152699999999996</v>
      </c>
      <c r="G54" s="161">
        <f t="shared" si="0"/>
        <v>0.89652247667514839</v>
      </c>
      <c r="H54" s="593">
        <v>2.3E-2</v>
      </c>
      <c r="I54" s="757">
        <v>2.300085E-2</v>
      </c>
      <c r="J54" s="161">
        <f t="shared" si="1"/>
        <v>1.0000369565217391</v>
      </c>
      <c r="L54" s="203"/>
      <c r="M54" s="204"/>
      <c r="N54" s="410"/>
      <c r="O54" s="410"/>
      <c r="P54" s="410"/>
      <c r="Q54" s="410"/>
      <c r="R54" s="410"/>
      <c r="S54" s="410"/>
      <c r="T54" s="410"/>
      <c r="U54" s="410"/>
      <c r="V54" s="411"/>
      <c r="AD54" s="410"/>
    </row>
    <row r="55" spans="1:30" s="1101" customFormat="1">
      <c r="A55" s="335" t="s">
        <v>421</v>
      </c>
      <c r="B55" s="1104" t="s">
        <v>422</v>
      </c>
      <c r="C55" s="354"/>
      <c r="D55" s="160">
        <v>199</v>
      </c>
      <c r="E55" s="256">
        <v>248971.08690000014</v>
      </c>
      <c r="F55" s="747">
        <v>89521.747437048136</v>
      </c>
      <c r="G55" s="134">
        <f t="shared" si="0"/>
        <v>0.35956684188395244</v>
      </c>
      <c r="H55" s="589">
        <v>35.816799999999994</v>
      </c>
      <c r="I55" s="753">
        <v>39.543685790500042</v>
      </c>
      <c r="J55" s="134">
        <f t="shared" si="1"/>
        <v>1.1040541251731044</v>
      </c>
      <c r="L55" s="207"/>
      <c r="M55" s="208"/>
      <c r="N55" s="410"/>
      <c r="O55" s="410"/>
      <c r="P55" s="410"/>
      <c r="Q55" s="410"/>
      <c r="R55" s="410"/>
      <c r="S55" s="410"/>
      <c r="T55" s="410"/>
      <c r="U55" s="410"/>
      <c r="V55" s="411"/>
      <c r="AD55" s="410"/>
    </row>
    <row r="56" spans="1:30" s="1101" customFormat="1">
      <c r="A56" s="355" t="s">
        <v>421</v>
      </c>
      <c r="B56" s="596" t="s">
        <v>423</v>
      </c>
      <c r="C56" s="354" t="s">
        <v>424</v>
      </c>
      <c r="D56" s="259">
        <v>188</v>
      </c>
      <c r="E56" s="256">
        <v>108128.39</v>
      </c>
      <c r="F56" s="747">
        <v>62748.193172441068</v>
      </c>
      <c r="G56" s="134">
        <f t="shared" si="0"/>
        <v>0.58031191597730314</v>
      </c>
      <c r="H56" s="589">
        <v>12.142129999999993</v>
      </c>
      <c r="I56" s="753">
        <v>23.93993063607612</v>
      </c>
      <c r="J56" s="134">
        <f t="shared" si="1"/>
        <v>1.9716417659896686</v>
      </c>
      <c r="L56" s="207"/>
      <c r="M56" s="208"/>
      <c r="U56" s="410"/>
      <c r="V56" s="411"/>
      <c r="W56" s="410"/>
      <c r="X56" s="410"/>
      <c r="Y56" s="410"/>
      <c r="Z56" s="410"/>
      <c r="AA56" s="410"/>
      <c r="AB56" s="410"/>
      <c r="AC56" s="410"/>
      <c r="AD56" s="410"/>
    </row>
    <row r="57" spans="1:30" s="1101" customFormat="1">
      <c r="A57" s="353" t="s">
        <v>421</v>
      </c>
      <c r="B57" s="1107" t="s">
        <v>423</v>
      </c>
      <c r="C57" s="356" t="s">
        <v>425</v>
      </c>
      <c r="D57" s="1110">
        <v>62</v>
      </c>
      <c r="E57" s="1111">
        <v>10208.879999999999</v>
      </c>
      <c r="F57" s="1112">
        <v>2654.7060527044973</v>
      </c>
      <c r="G57" s="161">
        <f t="shared" si="0"/>
        <v>0.26003891246684235</v>
      </c>
      <c r="H57" s="1113">
        <v>5.6716000000000015</v>
      </c>
      <c r="I57" s="1114">
        <v>1.4992132443592916</v>
      </c>
      <c r="J57" s="161">
        <f t="shared" si="1"/>
        <v>0.26433691451429775</v>
      </c>
      <c r="L57" s="207"/>
      <c r="M57" s="208"/>
      <c r="U57" s="410"/>
      <c r="V57" s="411"/>
      <c r="W57" s="410"/>
      <c r="X57" s="410"/>
      <c r="Y57" s="410"/>
      <c r="Z57" s="410"/>
      <c r="AA57" s="410"/>
      <c r="AB57" s="410"/>
      <c r="AC57" s="410"/>
      <c r="AD57" s="410"/>
    </row>
    <row r="58" spans="1:30" s="109" customFormat="1" ht="15">
      <c r="A58" s="335" t="s">
        <v>426</v>
      </c>
      <c r="B58" s="1104" t="s">
        <v>427</v>
      </c>
      <c r="C58" s="354" t="s">
        <v>428</v>
      </c>
      <c r="D58" s="141">
        <v>24</v>
      </c>
      <c r="E58" s="255">
        <v>12358.858350000002</v>
      </c>
      <c r="F58" s="750">
        <v>10370.13818576721</v>
      </c>
      <c r="G58" s="134">
        <f t="shared" si="0"/>
        <v>0.83908544722233247</v>
      </c>
      <c r="H58" s="592">
        <v>6.61165</v>
      </c>
      <c r="I58" s="756">
        <v>6.2159413134539188</v>
      </c>
      <c r="J58" s="134">
        <f t="shared" si="1"/>
        <v>0.94014978310314656</v>
      </c>
      <c r="K58" s="1101"/>
      <c r="L58" s="205"/>
      <c r="M58" s="206"/>
      <c r="N58" s="261"/>
      <c r="T58" s="410"/>
      <c r="U58" s="410"/>
      <c r="V58" s="411"/>
      <c r="W58" s="410"/>
      <c r="X58" s="410"/>
      <c r="Y58" s="410"/>
      <c r="Z58" s="410"/>
      <c r="AA58" s="410"/>
      <c r="AB58" s="410"/>
      <c r="AC58" s="410"/>
      <c r="AD58" s="410"/>
    </row>
    <row r="59" spans="1:30" s="109" customFormat="1">
      <c r="A59" s="353" t="s">
        <v>426</v>
      </c>
      <c r="B59" s="1107" t="s">
        <v>427</v>
      </c>
      <c r="C59" s="356" t="s">
        <v>429</v>
      </c>
      <c r="D59" s="159">
        <v>1599</v>
      </c>
      <c r="E59" s="597">
        <v>5192546.2686500242</v>
      </c>
      <c r="F59" s="751">
        <v>2372023.6983380346</v>
      </c>
      <c r="G59" s="161">
        <f t="shared" si="0"/>
        <v>0.45681320408430781</v>
      </c>
      <c r="H59" s="593">
        <v>3812.4283499999938</v>
      </c>
      <c r="I59" s="758">
        <v>2373.7121561706726</v>
      </c>
      <c r="J59" s="161">
        <f t="shared" si="1"/>
        <v>0.62262472583141837</v>
      </c>
      <c r="K59" s="1101"/>
      <c r="L59" s="216"/>
      <c r="M59" s="217"/>
      <c r="N59" s="261"/>
      <c r="T59" s="410"/>
      <c r="U59" s="410"/>
      <c r="V59" s="411"/>
      <c r="W59" s="410"/>
      <c r="X59" s="410"/>
      <c r="Y59" s="410"/>
      <c r="Z59" s="410"/>
      <c r="AA59" s="410"/>
      <c r="AB59" s="410"/>
      <c r="AC59" s="410"/>
      <c r="AD59" s="410"/>
    </row>
    <row r="60" spans="1:30" s="109" customFormat="1" ht="26.4">
      <c r="A60" s="335" t="s">
        <v>426</v>
      </c>
      <c r="B60" s="1104" t="s">
        <v>430</v>
      </c>
      <c r="C60" s="103" t="s">
        <v>431</v>
      </c>
      <c r="D60" s="141">
        <v>11</v>
      </c>
      <c r="E60" s="255">
        <v>8038.1412</v>
      </c>
      <c r="F60" s="750">
        <v>8527.8281138815964</v>
      </c>
      <c r="G60" s="134">
        <f>F60/E60</f>
        <v>1.0609204170090463</v>
      </c>
      <c r="H60" s="592">
        <v>1.6486000000000001</v>
      </c>
      <c r="I60" s="756">
        <v>2.1498898153017154</v>
      </c>
      <c r="J60" s="134">
        <f>I60/H60</f>
        <v>1.3040700080684917</v>
      </c>
      <c r="K60" s="1101"/>
      <c r="L60" s="209"/>
      <c r="M60" s="210"/>
      <c r="N60" s="33"/>
      <c r="O60"/>
      <c r="P60"/>
      <c r="Q60"/>
      <c r="R60"/>
      <c r="S60"/>
      <c r="T60" s="408"/>
      <c r="U60" s="410"/>
      <c r="V60" s="411"/>
      <c r="W60" s="410"/>
      <c r="X60" s="410"/>
      <c r="Y60" s="410"/>
      <c r="Z60" s="410"/>
      <c r="AA60" s="410"/>
    </row>
    <row r="61" spans="1:30" s="1101" customFormat="1" ht="25.5" customHeight="1">
      <c r="A61" s="335" t="s">
        <v>426</v>
      </c>
      <c r="B61" s="1104" t="s">
        <v>430</v>
      </c>
      <c r="C61" s="103" t="s">
        <v>432</v>
      </c>
      <c r="D61" s="141">
        <v>233</v>
      </c>
      <c r="E61" s="255">
        <v>1674290.77195</v>
      </c>
      <c r="F61" s="750">
        <v>1258897.7692743985</v>
      </c>
      <c r="G61" s="134">
        <f>F61/E61</f>
        <v>0.75189912670198567</v>
      </c>
      <c r="H61" s="592">
        <v>497.43944999999997</v>
      </c>
      <c r="I61" s="756">
        <v>366.87078344480182</v>
      </c>
      <c r="J61" s="134">
        <f>I61/H61</f>
        <v>0.73751847274035431</v>
      </c>
      <c r="L61" s="85"/>
      <c r="M61" s="76"/>
      <c r="N61" s="56"/>
      <c r="O61" s="7"/>
      <c r="P61" s="7"/>
      <c r="Q61" s="7"/>
      <c r="R61" s="7"/>
      <c r="S61" s="7"/>
      <c r="T61" s="408"/>
      <c r="U61" s="410"/>
      <c r="V61" s="411"/>
      <c r="W61" s="410"/>
      <c r="X61" s="410"/>
      <c r="Y61" s="410"/>
      <c r="Z61" s="410"/>
      <c r="AA61" s="410"/>
    </row>
    <row r="62" spans="1:30" s="109" customFormat="1" ht="39.6">
      <c r="A62" s="838" t="s">
        <v>426</v>
      </c>
      <c r="B62" s="1115" t="s">
        <v>430</v>
      </c>
      <c r="C62" s="1116" t="s">
        <v>975</v>
      </c>
      <c r="D62" s="1117">
        <v>9</v>
      </c>
      <c r="E62" s="1118">
        <v>10307.49915</v>
      </c>
      <c r="F62" s="1119">
        <v>19733.634165321149</v>
      </c>
      <c r="G62" s="1120">
        <f t="shared" ref="G62:G70" si="2">F62/E62</f>
        <v>1.9144929219151232</v>
      </c>
      <c r="H62" s="1121">
        <v>3.0543499999999999</v>
      </c>
      <c r="I62" s="1122">
        <v>2.0445860474551143</v>
      </c>
      <c r="J62" s="1120">
        <f t="shared" ref="J62:J70" si="3">I62/H62</f>
        <v>0.66940136115871274</v>
      </c>
      <c r="K62" s="1101"/>
      <c r="L62" s="216"/>
      <c r="M62" s="217"/>
      <c r="N62" s="261"/>
      <c r="T62" s="410"/>
      <c r="U62" s="410"/>
      <c r="V62" s="411"/>
      <c r="W62" s="410"/>
      <c r="X62" s="410"/>
      <c r="Y62" s="410"/>
      <c r="Z62" s="410"/>
      <c r="AA62" s="410"/>
      <c r="AB62" s="410"/>
      <c r="AC62" s="410"/>
      <c r="AD62" s="410"/>
    </row>
    <row r="63" spans="1:30" s="109" customFormat="1" ht="39.6">
      <c r="A63" s="353" t="s">
        <v>426</v>
      </c>
      <c r="B63" s="1107" t="s">
        <v>430</v>
      </c>
      <c r="C63" s="595" t="s">
        <v>976</v>
      </c>
      <c r="D63" s="159">
        <v>80</v>
      </c>
      <c r="E63" s="597">
        <v>1033647.6976000001</v>
      </c>
      <c r="F63" s="751">
        <v>927643.19251576299</v>
      </c>
      <c r="G63" s="161">
        <f t="shared" si="2"/>
        <v>0.89744619435580786</v>
      </c>
      <c r="H63" s="593">
        <v>166.93580000000003</v>
      </c>
      <c r="I63" s="757">
        <v>16.524209310652989</v>
      </c>
      <c r="J63" s="161">
        <f t="shared" si="3"/>
        <v>9.8985414217040241E-2</v>
      </c>
      <c r="K63" s="1101"/>
      <c r="L63" s="216"/>
      <c r="M63" s="217"/>
      <c r="N63" s="261"/>
      <c r="T63" s="410"/>
      <c r="U63" s="410"/>
      <c r="V63" s="411"/>
      <c r="W63" s="410"/>
      <c r="X63" s="410"/>
      <c r="Y63" s="410"/>
      <c r="Z63" s="410"/>
      <c r="AA63" s="410"/>
      <c r="AB63" s="410"/>
      <c r="AC63" s="410"/>
      <c r="AD63" s="410"/>
    </row>
    <row r="64" spans="1:30" s="109" customFormat="1">
      <c r="A64" s="353" t="s">
        <v>426</v>
      </c>
      <c r="B64" s="1107" t="s">
        <v>430</v>
      </c>
      <c r="C64" s="595" t="s">
        <v>433</v>
      </c>
      <c r="D64" s="159">
        <v>34</v>
      </c>
      <c r="E64" s="597">
        <v>79199.113799999977</v>
      </c>
      <c r="F64" s="751">
        <v>111517.77799504988</v>
      </c>
      <c r="G64" s="161">
        <f t="shared" si="2"/>
        <v>1.4080685078959798</v>
      </c>
      <c r="H64" s="593">
        <v>6.7966000000000051</v>
      </c>
      <c r="I64" s="757">
        <v>16.956863800796228</v>
      </c>
      <c r="J64" s="161">
        <f t="shared" si="3"/>
        <v>2.4949038932401812</v>
      </c>
      <c r="K64" s="1101"/>
      <c r="L64" s="209"/>
      <c r="M64" s="210"/>
      <c r="N64" s="76"/>
      <c r="O64" s="1101"/>
      <c r="P64" s="1101"/>
      <c r="Q64" s="1101"/>
      <c r="R64" s="1101"/>
      <c r="S64" s="1101"/>
      <c r="T64" s="410"/>
      <c r="U64" s="410"/>
      <c r="V64" s="411"/>
      <c r="W64" s="410"/>
      <c r="X64" s="410"/>
      <c r="Y64" s="410"/>
      <c r="Z64" s="410"/>
      <c r="AA64" s="410"/>
      <c r="AB64" s="410"/>
      <c r="AC64" s="410"/>
      <c r="AD64" s="410"/>
    </row>
    <row r="65" spans="1:40" s="109" customFormat="1" ht="26.4">
      <c r="A65" s="335" t="s">
        <v>426</v>
      </c>
      <c r="B65" s="1104" t="s">
        <v>430</v>
      </c>
      <c r="C65" s="103" t="s">
        <v>434</v>
      </c>
      <c r="D65" s="141">
        <v>15</v>
      </c>
      <c r="E65" s="255">
        <v>78384.801000000007</v>
      </c>
      <c r="F65" s="750">
        <v>81154.025974248565</v>
      </c>
      <c r="G65" s="134">
        <f t="shared" si="2"/>
        <v>1.0353285960915888</v>
      </c>
      <c r="H65" s="592">
        <v>10.983000000000001</v>
      </c>
      <c r="I65" s="756">
        <v>22.518600212011641</v>
      </c>
      <c r="J65" s="134">
        <f t="shared" si="3"/>
        <v>2.0503141411282564</v>
      </c>
      <c r="K65" s="1101"/>
      <c r="L65" s="213"/>
      <c r="M65" s="214"/>
      <c r="N65" s="261"/>
      <c r="T65" s="410"/>
      <c r="U65" s="410"/>
      <c r="V65" s="411"/>
      <c r="W65" s="412"/>
      <c r="X65" s="410"/>
      <c r="Y65" s="410"/>
      <c r="Z65" s="410"/>
      <c r="AA65" s="410"/>
      <c r="AB65" s="410"/>
      <c r="AC65" s="410"/>
      <c r="AD65" s="410"/>
    </row>
    <row r="66" spans="1:40" s="109" customFormat="1" ht="26.4">
      <c r="A66" s="335" t="s">
        <v>426</v>
      </c>
      <c r="B66" s="1104" t="s">
        <v>430</v>
      </c>
      <c r="C66" s="103" t="s">
        <v>435</v>
      </c>
      <c r="D66" s="141">
        <v>19</v>
      </c>
      <c r="E66" s="255">
        <v>132518.2928</v>
      </c>
      <c r="F66" s="750">
        <v>197672.56263267354</v>
      </c>
      <c r="G66" s="134">
        <f t="shared" si="2"/>
        <v>1.4916624599971722</v>
      </c>
      <c r="H66" s="592">
        <v>22.489500000000003</v>
      </c>
      <c r="I66" s="756">
        <v>54.731436679986274</v>
      </c>
      <c r="J66" s="134">
        <f t="shared" si="3"/>
        <v>2.433643997420408</v>
      </c>
      <c r="K66" s="1101"/>
      <c r="L66" s="209"/>
      <c r="M66" s="210"/>
      <c r="N66" s="261"/>
      <c r="T66" s="410"/>
      <c r="U66" s="410"/>
      <c r="V66" s="411"/>
      <c r="W66" s="410"/>
      <c r="X66" s="410"/>
      <c r="Y66" s="410"/>
      <c r="Z66" s="410"/>
      <c r="AA66" s="410"/>
      <c r="AB66" s="410"/>
      <c r="AC66" s="410"/>
      <c r="AD66" s="410"/>
    </row>
    <row r="67" spans="1:40" s="1128" customFormat="1" ht="26.4">
      <c r="A67" s="838" t="s">
        <v>426</v>
      </c>
      <c r="B67" s="1115" t="s">
        <v>430</v>
      </c>
      <c r="C67" s="1116" t="s">
        <v>436</v>
      </c>
      <c r="D67" s="1117">
        <v>8</v>
      </c>
      <c r="E67" s="1123">
        <v>80301.341599999985</v>
      </c>
      <c r="F67" s="1124">
        <v>114433.14454205769</v>
      </c>
      <c r="G67" s="1120">
        <f t="shared" si="2"/>
        <v>1.4250464844295667</v>
      </c>
      <c r="H67" s="1125">
        <v>20.041199999999996</v>
      </c>
      <c r="I67" s="1126">
        <v>11.5750704943306</v>
      </c>
      <c r="J67" s="1120">
        <f t="shared" si="3"/>
        <v>0.57756374340511552</v>
      </c>
      <c r="K67" s="742"/>
      <c r="L67" s="1127"/>
      <c r="M67" s="742"/>
      <c r="N67" s="742"/>
      <c r="T67" s="1129"/>
      <c r="U67" s="1129"/>
      <c r="V67" s="1130"/>
      <c r="W67" s="1129"/>
      <c r="X67" s="1129"/>
      <c r="Y67" s="1129"/>
      <c r="Z67" s="1129"/>
      <c r="AA67" s="1129"/>
      <c r="AB67" s="1129"/>
      <c r="AC67" s="1129"/>
      <c r="AD67" s="1129"/>
    </row>
    <row r="68" spans="1:40" ht="26.4">
      <c r="A68" s="353" t="s">
        <v>426</v>
      </c>
      <c r="B68" s="1107" t="s">
        <v>430</v>
      </c>
      <c r="C68" s="595" t="s">
        <v>977</v>
      </c>
      <c r="D68" s="159">
        <v>9</v>
      </c>
      <c r="E68" s="606">
        <v>58988.357099999994</v>
      </c>
      <c r="F68" s="752">
        <v>25150.426117895953</v>
      </c>
      <c r="G68" s="161">
        <f t="shared" si="2"/>
        <v>0.42636254600648904</v>
      </c>
      <c r="H68" s="607">
        <v>9.0945000000000018</v>
      </c>
      <c r="I68" s="759">
        <v>11.341313491307755</v>
      </c>
      <c r="J68" s="161">
        <f t="shared" si="3"/>
        <v>1.2470518985439278</v>
      </c>
    </row>
    <row r="69" spans="1:40" ht="27.75" customHeight="1">
      <c r="A69" s="353" t="s">
        <v>426</v>
      </c>
      <c r="B69" s="1107" t="s">
        <v>437</v>
      </c>
      <c r="C69" s="595"/>
      <c r="D69" s="159">
        <v>4</v>
      </c>
      <c r="E69" s="597">
        <v>7064</v>
      </c>
      <c r="F69" s="751">
        <v>6002.946542614045</v>
      </c>
      <c r="G69" s="161">
        <f t="shared" si="2"/>
        <v>0.84979424442441176</v>
      </c>
      <c r="H69" s="593">
        <v>0.33479999999999999</v>
      </c>
      <c r="I69" s="757">
        <v>0.28438751879734914</v>
      </c>
      <c r="J69" s="161">
        <f t="shared" si="3"/>
        <v>0.84942508601358768</v>
      </c>
      <c r="K69" s="1101"/>
      <c r="N69" s="1095"/>
      <c r="O69" s="142"/>
      <c r="P69" s="142"/>
      <c r="Q69" s="142"/>
      <c r="R69" s="142"/>
      <c r="S69" s="142"/>
      <c r="AB69"/>
      <c r="AC69"/>
      <c r="AD69"/>
      <c r="AN69" s="4"/>
    </row>
    <row r="70" spans="1:40" s="7" customFormat="1">
      <c r="A70" s="353" t="s">
        <v>426</v>
      </c>
      <c r="B70" s="1107" t="s">
        <v>438</v>
      </c>
      <c r="C70" s="595"/>
      <c r="D70" s="159">
        <v>1976</v>
      </c>
      <c r="E70" s="597">
        <v>1400922</v>
      </c>
      <c r="F70" s="751">
        <v>1415390</v>
      </c>
      <c r="G70" s="161">
        <f t="shared" si="2"/>
        <v>1.0103274843281782</v>
      </c>
      <c r="H70" s="593">
        <v>333.26239999999677</v>
      </c>
      <c r="I70" s="760">
        <v>450.24292682928615</v>
      </c>
      <c r="J70" s="161">
        <f t="shared" si="3"/>
        <v>1.3510162767515643</v>
      </c>
      <c r="K70" s="1101"/>
      <c r="L70" s="81"/>
      <c r="M70" s="53"/>
      <c r="N70" s="56"/>
      <c r="T70" s="408"/>
      <c r="U70" s="408"/>
      <c r="V70" s="402"/>
      <c r="W70" s="408"/>
      <c r="X70" s="408"/>
      <c r="Y70" s="408"/>
      <c r="Z70" s="408"/>
      <c r="AA70" s="408"/>
    </row>
    <row r="71" spans="1:40" s="4" customFormat="1">
      <c r="A71" s="34" t="s">
        <v>208</v>
      </c>
      <c r="B71" s="34"/>
      <c r="C71" s="34"/>
      <c r="D71" s="34"/>
      <c r="E71" s="34"/>
      <c r="F71" s="34"/>
      <c r="G71" s="34"/>
      <c r="H71" s="34"/>
      <c r="I71" s="34"/>
      <c r="J71" s="34"/>
      <c r="K71"/>
      <c r="L71" s="84"/>
      <c r="M71" s="32"/>
      <c r="N71" s="57"/>
      <c r="O71" s="7"/>
      <c r="P71" s="7"/>
      <c r="Q71" s="7"/>
      <c r="R71" s="7"/>
      <c r="S71" s="7"/>
      <c r="T71" s="408"/>
      <c r="U71" s="394"/>
      <c r="V71" s="413"/>
      <c r="W71" s="394"/>
      <c r="X71" s="394"/>
      <c r="Y71" s="394"/>
      <c r="Z71" s="394"/>
      <c r="AA71" s="394"/>
    </row>
    <row r="72" spans="1:40" s="7" customFormat="1" ht="45" customHeight="1">
      <c r="A72"/>
      <c r="B72" s="835"/>
      <c r="C72" s="33"/>
      <c r="D72" s="33"/>
      <c r="E72" s="33"/>
      <c r="F72" s="33"/>
      <c r="G72" s="33"/>
      <c r="H72" s="33"/>
      <c r="I72" s="33"/>
      <c r="J72" s="33"/>
      <c r="K72"/>
      <c r="L72" s="82"/>
      <c r="M72" s="57"/>
      <c r="N72" s="57"/>
      <c r="T72" s="408"/>
      <c r="U72" s="408"/>
      <c r="V72" s="402"/>
      <c r="W72" s="408"/>
      <c r="X72" s="408"/>
      <c r="Y72" s="408"/>
      <c r="Z72" s="408"/>
      <c r="AA72" s="408"/>
    </row>
    <row r="73" spans="1:40" s="7" customFormat="1" ht="38.25" customHeight="1">
      <c r="A73" s="1249" t="s">
        <v>439</v>
      </c>
      <c r="B73" s="1249"/>
      <c r="C73" s="1249"/>
      <c r="D73" s="1249"/>
      <c r="E73" s="1249"/>
      <c r="F73" s="1249"/>
      <c r="G73" s="1249"/>
      <c r="H73" s="1249"/>
      <c r="I73" s="1249"/>
      <c r="J73" s="156"/>
      <c r="K73"/>
      <c r="L73" s="82"/>
      <c r="M73" s="57"/>
      <c r="N73" s="57"/>
      <c r="T73" s="408"/>
      <c r="U73" s="408"/>
      <c r="V73" s="402"/>
      <c r="W73" s="408"/>
      <c r="X73" s="408"/>
      <c r="Y73" s="408"/>
      <c r="Z73" s="408"/>
      <c r="AA73" s="408"/>
    </row>
    <row r="74" spans="1:40" s="7" customFormat="1">
      <c r="A74" s="1335" t="s">
        <v>322</v>
      </c>
      <c r="B74" s="1335" t="s">
        <v>313</v>
      </c>
      <c r="C74" s="1106"/>
      <c r="D74" s="1333" t="s">
        <v>323</v>
      </c>
      <c r="E74" s="1335" t="s">
        <v>440</v>
      </c>
      <c r="F74" s="1335"/>
      <c r="G74" s="1333" t="s">
        <v>326</v>
      </c>
      <c r="H74" s="1336" t="s">
        <v>440</v>
      </c>
      <c r="I74" s="1336"/>
      <c r="J74" s="87"/>
      <c r="K74"/>
      <c r="L74" s="82"/>
      <c r="M74" s="57"/>
      <c r="N74" s="57"/>
      <c r="T74" s="408"/>
      <c r="U74" s="408"/>
      <c r="V74" s="402"/>
      <c r="W74" s="408"/>
      <c r="X74" s="408"/>
      <c r="Y74" s="408"/>
      <c r="Z74" s="408"/>
      <c r="AA74" s="408"/>
    </row>
    <row r="75" spans="1:40" s="7" customFormat="1" ht="13.8" thickBot="1">
      <c r="A75" s="1298"/>
      <c r="B75" s="1298"/>
      <c r="C75" s="1100"/>
      <c r="D75" s="1334"/>
      <c r="E75" s="1298"/>
      <c r="F75" s="1298"/>
      <c r="G75" s="1334"/>
      <c r="H75" s="1337"/>
      <c r="I75" s="1337"/>
      <c r="J75" s="87"/>
      <c r="K75"/>
      <c r="L75" s="82"/>
      <c r="M75" s="57"/>
      <c r="N75" s="57"/>
      <c r="T75" s="408"/>
      <c r="U75" s="408"/>
      <c r="V75" s="402"/>
      <c r="W75" s="408"/>
      <c r="X75" s="408"/>
      <c r="Y75" s="408"/>
      <c r="Z75" s="408"/>
      <c r="AA75" s="408"/>
    </row>
    <row r="76" spans="1:40" s="7" customFormat="1" ht="70.5" customHeight="1">
      <c r="A76" s="335" t="str">
        <f t="shared" ref="A76:C91" si="4">A48</f>
        <v>T1: Energy Savings Kit</v>
      </c>
      <c r="B76" s="335" t="str">
        <f t="shared" si="4"/>
        <v>LED</v>
      </c>
      <c r="C76" s="335"/>
      <c r="D76" s="157">
        <f t="shared" ref="D76:D91" si="5">G48</f>
        <v>1.2343225217330416</v>
      </c>
      <c r="E76" s="1338" t="s">
        <v>441</v>
      </c>
      <c r="F76" s="1338"/>
      <c r="G76" s="1202">
        <f t="shared" ref="G76:G91" si="6">J48</f>
        <v>1.7294168862433925</v>
      </c>
      <c r="H76" s="1338" t="s">
        <v>442</v>
      </c>
      <c r="I76" s="1338"/>
      <c r="J76" s="154"/>
      <c r="K76"/>
      <c r="L76" s="82"/>
      <c r="M76" s="57"/>
      <c r="N76" s="57"/>
      <c r="T76" s="408"/>
      <c r="U76" s="408"/>
      <c r="V76" s="402"/>
      <c r="W76" s="408"/>
      <c r="X76" s="408"/>
      <c r="Y76" s="408"/>
      <c r="Z76" s="408"/>
      <c r="AA76" s="408"/>
    </row>
    <row r="77" spans="1:40" s="7" customFormat="1" ht="38.25" customHeight="1">
      <c r="A77" s="335" t="str">
        <f t="shared" si="4"/>
        <v>T1: Energy Savings Kit</v>
      </c>
      <c r="B77" s="103" t="str">
        <f t="shared" si="4"/>
        <v>Hot Water Pipe Wrap</v>
      </c>
      <c r="C77" s="103"/>
      <c r="D77" s="157">
        <f t="shared" si="5"/>
        <v>0.99999977636858639</v>
      </c>
      <c r="E77" s="1339" t="s">
        <v>443</v>
      </c>
      <c r="F77" s="1339"/>
      <c r="G77" s="1202">
        <f t="shared" si="6"/>
        <v>1.0025567726192983</v>
      </c>
      <c r="H77" s="1339" t="s">
        <v>444</v>
      </c>
      <c r="I77" s="1339"/>
      <c r="J77" s="154"/>
      <c r="K77"/>
      <c r="L77" s="82"/>
      <c r="M77" s="57"/>
      <c r="N77" s="57"/>
      <c r="T77" s="408"/>
      <c r="U77" s="408"/>
      <c r="V77" s="402"/>
      <c r="W77" s="408"/>
      <c r="X77" s="408"/>
      <c r="Y77" s="408"/>
      <c r="Z77" s="408"/>
      <c r="AA77" s="408"/>
    </row>
    <row r="78" spans="1:40" s="7" customFormat="1" ht="38.25" customHeight="1">
      <c r="A78" s="335" t="str">
        <f t="shared" si="4"/>
        <v>T1: Energy Savings Kit</v>
      </c>
      <c r="B78" s="103" t="str">
        <f t="shared" si="4"/>
        <v>Advanced Power Strip</v>
      </c>
      <c r="C78" s="103"/>
      <c r="D78" s="157">
        <f t="shared" si="5"/>
        <v>1</v>
      </c>
      <c r="E78" s="1339" t="s">
        <v>445</v>
      </c>
      <c r="F78" s="1339"/>
      <c r="G78" s="1202">
        <f t="shared" si="6"/>
        <v>0.99641580528293683</v>
      </c>
      <c r="H78" s="1339" t="s">
        <v>446</v>
      </c>
      <c r="I78" s="1339"/>
      <c r="J78" s="154"/>
      <c r="K78"/>
      <c r="L78" s="82"/>
      <c r="M78" s="57"/>
      <c r="N78" s="57"/>
      <c r="T78" s="408"/>
      <c r="U78" s="408"/>
      <c r="V78" s="402"/>
      <c r="W78" s="408"/>
      <c r="X78" s="408"/>
      <c r="Y78" s="408"/>
      <c r="Z78" s="408"/>
      <c r="AA78" s="408"/>
      <c r="AB78" s="261"/>
      <c r="AC78" s="109"/>
      <c r="AD78" s="109"/>
      <c r="AE78" s="109"/>
      <c r="AF78" s="109"/>
      <c r="AG78" s="109"/>
      <c r="AH78" s="109"/>
    </row>
    <row r="79" spans="1:40" s="7" customFormat="1" ht="101.25" customHeight="1">
      <c r="A79" s="335" t="str">
        <f t="shared" si="4"/>
        <v>T1: Energy Savings Kit</v>
      </c>
      <c r="B79" s="103" t="str">
        <f t="shared" si="4"/>
        <v>Aerator</v>
      </c>
      <c r="C79" s="103" t="str">
        <f>C51</f>
        <v>Kitchen Faucet</v>
      </c>
      <c r="D79" s="157">
        <f t="shared" si="5"/>
        <v>1.0000002004402213</v>
      </c>
      <c r="E79" s="1339" t="s">
        <v>447</v>
      </c>
      <c r="F79" s="1339"/>
      <c r="G79" s="1202">
        <f t="shared" si="6"/>
        <v>0.99985555531914927</v>
      </c>
      <c r="H79" s="1339" t="s">
        <v>448</v>
      </c>
      <c r="I79" s="1339"/>
      <c r="J79" s="154"/>
      <c r="K79"/>
      <c r="L79" s="82"/>
      <c r="M79" s="57"/>
      <c r="N79" s="57"/>
      <c r="T79" s="408"/>
      <c r="U79" s="408"/>
      <c r="V79" s="402"/>
      <c r="W79" s="408"/>
      <c r="X79" s="408"/>
      <c r="Y79" s="408"/>
      <c r="Z79" s="408"/>
      <c r="AA79" s="408"/>
      <c r="AB79" s="261"/>
      <c r="AC79" s="109"/>
      <c r="AD79" s="109"/>
      <c r="AE79" s="109"/>
      <c r="AF79" s="109"/>
      <c r="AG79" s="109"/>
      <c r="AH79" s="109"/>
    </row>
    <row r="80" spans="1:40" s="7" customFormat="1" ht="38.25" customHeight="1">
      <c r="A80" s="335" t="str">
        <f t="shared" si="4"/>
        <v>T1: Energy Savings Kit</v>
      </c>
      <c r="B80" s="103" t="str">
        <f t="shared" si="4"/>
        <v>Aerator</v>
      </c>
      <c r="C80" s="103" t="str">
        <f>C52</f>
        <v>Bathroom Faucet</v>
      </c>
      <c r="D80" s="157">
        <f t="shared" si="5"/>
        <v>1.7142859109916795</v>
      </c>
      <c r="E80" s="1339" t="s">
        <v>447</v>
      </c>
      <c r="F80" s="1339"/>
      <c r="G80" s="1202">
        <f t="shared" si="6"/>
        <v>1.7154409614987958</v>
      </c>
      <c r="H80" s="1339" t="s">
        <v>449</v>
      </c>
      <c r="I80" s="1339"/>
      <c r="J80" s="154"/>
      <c r="K80"/>
      <c r="L80" s="82"/>
      <c r="M80" s="57"/>
      <c r="N80" s="57"/>
      <c r="T80" s="408"/>
      <c r="U80" s="408"/>
      <c r="V80" s="402"/>
      <c r="W80" s="408"/>
      <c r="X80" s="408"/>
      <c r="Y80" s="408"/>
      <c r="Z80" s="408"/>
      <c r="AA80" s="408"/>
      <c r="AB80" s="261"/>
      <c r="AC80" s="109"/>
      <c r="AD80" s="109"/>
      <c r="AE80" s="109"/>
      <c r="AF80" s="109"/>
      <c r="AG80" s="109"/>
      <c r="AH80" s="109"/>
    </row>
    <row r="81" spans="1:47" s="7" customFormat="1" ht="72" customHeight="1">
      <c r="A81" s="335" t="str">
        <f t="shared" si="4"/>
        <v>T1: Energy Savings Kit</v>
      </c>
      <c r="B81" s="103" t="str">
        <f t="shared" si="4"/>
        <v>Aerator</v>
      </c>
      <c r="C81" s="103" t="str">
        <f>C53</f>
        <v>Shower</v>
      </c>
      <c r="D81" s="157">
        <f t="shared" si="5"/>
        <v>1.0000001516942487</v>
      </c>
      <c r="E81" s="1339" t="s">
        <v>447</v>
      </c>
      <c r="F81" s="1339"/>
      <c r="G81" s="1202">
        <f t="shared" si="6"/>
        <v>0.99965863372656505</v>
      </c>
      <c r="H81" s="1339" t="s">
        <v>450</v>
      </c>
      <c r="I81" s="1339"/>
      <c r="J81" s="154"/>
      <c r="K81"/>
      <c r="L81" s="82"/>
      <c r="M81" s="57"/>
      <c r="N81" s="57"/>
      <c r="T81" s="408"/>
      <c r="U81" s="408"/>
      <c r="V81" s="402"/>
      <c r="W81" s="408"/>
      <c r="X81" s="408"/>
      <c r="Y81" s="408"/>
      <c r="Z81" s="408"/>
      <c r="AA81" s="408"/>
      <c r="AB81" s="76"/>
      <c r="AC81" s="1101"/>
      <c r="AD81" s="1101"/>
      <c r="AE81" s="1101"/>
      <c r="AF81" s="1101"/>
      <c r="AG81" s="1101"/>
      <c r="AH81" s="410"/>
    </row>
    <row r="82" spans="1:47" s="7" customFormat="1" ht="72" customHeight="1">
      <c r="A82" s="353" t="str">
        <f t="shared" si="4"/>
        <v>T1: Energy Savings Kit</v>
      </c>
      <c r="B82" s="595" t="str">
        <f t="shared" si="4"/>
        <v>Furnace Filter Alarm</v>
      </c>
      <c r="C82" s="595"/>
      <c r="D82" s="158">
        <f t="shared" si="5"/>
        <v>0.89652247667514839</v>
      </c>
      <c r="E82" s="1340" t="s">
        <v>451</v>
      </c>
      <c r="F82" s="1340"/>
      <c r="G82" s="1203">
        <f t="shared" si="6"/>
        <v>1.0000369565217391</v>
      </c>
      <c r="H82" s="1340" t="s">
        <v>452</v>
      </c>
      <c r="I82" s="1340"/>
      <c r="J82" s="154"/>
      <c r="K82"/>
      <c r="L82" s="82"/>
      <c r="M82" s="57"/>
      <c r="N82" s="57"/>
      <c r="T82" s="408"/>
      <c r="U82" s="408"/>
      <c r="V82" s="402"/>
      <c r="W82" s="408"/>
      <c r="X82" s="408"/>
      <c r="Y82" s="408"/>
      <c r="Z82" s="408"/>
      <c r="AA82" s="408"/>
      <c r="AB82" s="76"/>
      <c r="AC82" s="1101"/>
      <c r="AD82" s="1101"/>
      <c r="AE82" s="1101"/>
      <c r="AF82" s="1101"/>
      <c r="AG82" s="1101"/>
      <c r="AH82" s="410"/>
    </row>
    <row r="83" spans="1:47" s="7" customFormat="1" ht="72" customHeight="1">
      <c r="A83" s="335" t="str">
        <f t="shared" si="4"/>
        <v>T2: Building Shell</v>
      </c>
      <c r="B83" s="103" t="str">
        <f t="shared" si="4"/>
        <v>Air Sealing</v>
      </c>
      <c r="C83" s="103"/>
      <c r="D83" s="157">
        <f t="shared" si="5"/>
        <v>0.35956684188395244</v>
      </c>
      <c r="E83" s="1339" t="s">
        <v>453</v>
      </c>
      <c r="F83" s="1339"/>
      <c r="G83" s="1202">
        <f t="shared" si="6"/>
        <v>1.1040541251731044</v>
      </c>
      <c r="H83" s="1339" t="s">
        <v>454</v>
      </c>
      <c r="I83" s="1339"/>
      <c r="J83" s="154"/>
      <c r="K83"/>
      <c r="L83" s="82"/>
      <c r="M83" s="57"/>
      <c r="N83" s="57"/>
      <c r="T83" s="408"/>
      <c r="U83" s="408"/>
      <c r="V83" s="402"/>
      <c r="W83" s="408"/>
      <c r="X83" s="408"/>
      <c r="Y83" s="408"/>
      <c r="Z83" s="408"/>
      <c r="AA83" s="408"/>
      <c r="AB83" s="199"/>
      <c r="AC83" s="1101"/>
      <c r="AD83" s="1101"/>
      <c r="AE83" s="1101"/>
      <c r="AF83" s="1101"/>
      <c r="AG83" s="1101"/>
      <c r="AH83" s="410"/>
      <c r="AU83" s="146"/>
    </row>
    <row r="84" spans="1:47" s="7" customFormat="1">
      <c r="A84" s="335" t="str">
        <f t="shared" si="4"/>
        <v>T2: Building Shell</v>
      </c>
      <c r="B84" s="103" t="str">
        <f t="shared" si="4"/>
        <v>Insulation</v>
      </c>
      <c r="C84" s="103" t="str">
        <f t="shared" si="4"/>
        <v>Ceiling</v>
      </c>
      <c r="D84" s="157">
        <f t="shared" si="5"/>
        <v>0.58031191597730314</v>
      </c>
      <c r="E84" s="1339" t="s">
        <v>455</v>
      </c>
      <c r="F84" s="1339"/>
      <c r="G84" s="1202">
        <f t="shared" si="6"/>
        <v>1.9716417659896686</v>
      </c>
      <c r="H84" s="1339" t="s">
        <v>456</v>
      </c>
      <c r="I84" s="1339"/>
      <c r="J84" s="154"/>
      <c r="K84"/>
      <c r="L84" s="82"/>
      <c r="M84" s="57"/>
      <c r="N84" s="57"/>
      <c r="T84" s="408"/>
      <c r="U84" s="408"/>
      <c r="V84" s="402"/>
      <c r="W84" s="408"/>
      <c r="X84" s="408"/>
      <c r="Y84" s="408"/>
      <c r="Z84" s="408"/>
      <c r="AA84" s="408"/>
      <c r="AB84" s="199"/>
      <c r="AC84" s="1101"/>
      <c r="AD84" s="1101"/>
      <c r="AE84" s="1101"/>
      <c r="AF84" s="1101"/>
      <c r="AG84" s="1101"/>
      <c r="AH84" s="410"/>
      <c r="AU84" s="155"/>
    </row>
    <row r="85" spans="1:47" s="7" customFormat="1" ht="72" customHeight="1">
      <c r="A85" s="353" t="str">
        <f t="shared" si="4"/>
        <v>T2: Building Shell</v>
      </c>
      <c r="B85" s="595" t="str">
        <f t="shared" si="4"/>
        <v>Insulation</v>
      </c>
      <c r="C85" s="595" t="str">
        <f t="shared" si="4"/>
        <v>Wall</v>
      </c>
      <c r="D85" s="158">
        <f t="shared" si="5"/>
        <v>0.26003891246684235</v>
      </c>
      <c r="E85" s="1340" t="s">
        <v>457</v>
      </c>
      <c r="F85" s="1340"/>
      <c r="G85" s="1203">
        <f t="shared" si="6"/>
        <v>0.26433691451429775</v>
      </c>
      <c r="H85" s="1340" t="s">
        <v>458</v>
      </c>
      <c r="I85" s="1340"/>
      <c r="J85" s="154"/>
      <c r="K85"/>
      <c r="L85" s="82"/>
      <c r="M85" s="57"/>
      <c r="N85" s="147"/>
      <c r="O85" s="142"/>
      <c r="P85" s="142"/>
      <c r="Q85" s="142"/>
      <c r="R85" s="142"/>
      <c r="S85" s="142"/>
      <c r="T85" s="408"/>
      <c r="U85" s="408"/>
      <c r="V85" s="402"/>
      <c r="W85" s="408"/>
      <c r="X85" s="408"/>
      <c r="Y85" s="408"/>
      <c r="Z85" s="408"/>
      <c r="AA85" s="408"/>
      <c r="AB85" s="199"/>
      <c r="AC85" s="1101"/>
      <c r="AD85" s="1101"/>
      <c r="AE85" s="1101"/>
      <c r="AF85" s="1101"/>
      <c r="AG85" s="1101"/>
      <c r="AH85" s="410"/>
      <c r="AU85" s="146"/>
    </row>
    <row r="86" spans="1:47" s="142" customFormat="1" ht="84" customHeight="1">
      <c r="A86" s="335" t="str">
        <f t="shared" si="4"/>
        <v>T3: HVAC</v>
      </c>
      <c r="B86" s="103" t="str">
        <f t="shared" si="4"/>
        <v>Air Conditioner</v>
      </c>
      <c r="C86" s="103" t="str">
        <f t="shared" si="4"/>
        <v>Time-of-Sale</v>
      </c>
      <c r="D86" s="157">
        <f t="shared" si="5"/>
        <v>0.83908544722233247</v>
      </c>
      <c r="E86" s="1339" t="s">
        <v>1019</v>
      </c>
      <c r="F86" s="1339"/>
      <c r="G86" s="1202">
        <f t="shared" si="6"/>
        <v>0.94014978310314656</v>
      </c>
      <c r="H86" s="1339" t="s">
        <v>1020</v>
      </c>
      <c r="I86" s="1339"/>
      <c r="J86" s="154"/>
      <c r="K86"/>
      <c r="L86" s="148"/>
      <c r="M86" s="147"/>
      <c r="N86" s="33"/>
      <c r="O86"/>
      <c r="P86"/>
      <c r="Q86"/>
      <c r="R86"/>
      <c r="S86"/>
      <c r="T86" s="408"/>
      <c r="U86" s="408"/>
      <c r="V86" s="402"/>
      <c r="W86" s="408"/>
      <c r="X86" s="408"/>
      <c r="Y86" s="408"/>
      <c r="Z86" s="408"/>
      <c r="AA86" s="408"/>
      <c r="AB86" s="261"/>
      <c r="AC86" s="109"/>
      <c r="AD86" s="109"/>
      <c r="AE86" s="109"/>
      <c r="AF86" s="109"/>
      <c r="AG86" s="109"/>
      <c r="AH86" s="410"/>
      <c r="AI86" s="7"/>
      <c r="AJ86" s="7"/>
      <c r="AK86" s="7"/>
      <c r="AL86" s="7"/>
      <c r="AM86" s="7"/>
      <c r="AU86" s="146"/>
    </row>
    <row r="87" spans="1:47" ht="75.75" customHeight="1">
      <c r="A87" s="353" t="str">
        <f t="shared" si="4"/>
        <v>T3: HVAC</v>
      </c>
      <c r="B87" s="595" t="str">
        <f t="shared" si="4"/>
        <v>Air Conditioner</v>
      </c>
      <c r="C87" s="595" t="str">
        <f t="shared" si="4"/>
        <v>Early Replacement</v>
      </c>
      <c r="D87" s="158">
        <f t="shared" si="5"/>
        <v>0.45681320408430781</v>
      </c>
      <c r="E87" s="1340" t="s">
        <v>1021</v>
      </c>
      <c r="F87" s="1340"/>
      <c r="G87" s="1203">
        <f t="shared" si="6"/>
        <v>0.62262472583141837</v>
      </c>
      <c r="H87" s="1340" t="s">
        <v>1022</v>
      </c>
      <c r="I87" s="1340"/>
      <c r="J87" s="154"/>
      <c r="K87"/>
      <c r="AB87" s="261"/>
      <c r="AC87" s="109"/>
      <c r="AD87" s="109"/>
      <c r="AE87" s="109"/>
      <c r="AF87" s="109"/>
      <c r="AG87" s="109"/>
      <c r="AH87" s="410"/>
      <c r="AI87" s="7"/>
      <c r="AJ87" s="7"/>
      <c r="AK87" s="7"/>
      <c r="AL87" s="7"/>
      <c r="AM87" s="7"/>
      <c r="AU87" s="146"/>
    </row>
    <row r="88" spans="1:47" ht="75.75" customHeight="1">
      <c r="A88" s="335" t="str">
        <f t="shared" si="4"/>
        <v>T3: HVAC</v>
      </c>
      <c r="B88" s="103" t="str">
        <f t="shared" si="4"/>
        <v>Heat Pump</v>
      </c>
      <c r="C88" s="103" t="str">
        <f t="shared" si="4"/>
        <v>Air Source Time-of-Sale</v>
      </c>
      <c r="D88" s="157">
        <f t="shared" si="5"/>
        <v>1.0609204170090463</v>
      </c>
      <c r="E88" s="1339" t="s">
        <v>1023</v>
      </c>
      <c r="F88" s="1339"/>
      <c r="G88" s="1202">
        <f t="shared" si="6"/>
        <v>1.3040700080684917</v>
      </c>
      <c r="H88" s="1339" t="s">
        <v>1024</v>
      </c>
      <c r="I88" s="1339"/>
      <c r="J88" s="154"/>
      <c r="K88"/>
      <c r="AE88" s="7"/>
      <c r="AF88" s="7"/>
      <c r="AG88" s="7"/>
      <c r="AH88" s="7"/>
      <c r="AI88" s="7"/>
      <c r="AJ88" s="7"/>
      <c r="AK88" s="7"/>
      <c r="AL88" s="7"/>
      <c r="AM88" s="7"/>
      <c r="AU88" s="146"/>
    </row>
    <row r="89" spans="1:47" s="142" customFormat="1" ht="75.75" customHeight="1">
      <c r="A89" s="335" t="str">
        <f t="shared" si="4"/>
        <v>T3: HVAC</v>
      </c>
      <c r="B89" s="103" t="str">
        <f t="shared" si="4"/>
        <v>Heat Pump</v>
      </c>
      <c r="C89" s="103" t="str">
        <f t="shared" si="4"/>
        <v>Air Source Early Replacement</v>
      </c>
      <c r="D89" s="157">
        <f t="shared" si="5"/>
        <v>0.75189912670198567</v>
      </c>
      <c r="E89" s="1339" t="s">
        <v>1025</v>
      </c>
      <c r="F89" s="1339"/>
      <c r="G89" s="1202">
        <f t="shared" si="6"/>
        <v>0.73751847274035431</v>
      </c>
      <c r="H89" s="1339" t="s">
        <v>1026</v>
      </c>
      <c r="I89" s="1339"/>
      <c r="J89" s="154"/>
      <c r="K89"/>
      <c r="L89" s="148"/>
      <c r="M89" s="147"/>
      <c r="N89" s="147"/>
      <c r="T89" s="408"/>
      <c r="U89" s="408"/>
      <c r="V89" s="402"/>
      <c r="W89" s="408"/>
      <c r="X89" s="408"/>
      <c r="Y89" s="408"/>
      <c r="Z89" s="408"/>
      <c r="AA89" s="408"/>
      <c r="AB89" s="408"/>
      <c r="AC89" s="408"/>
      <c r="AD89" s="408"/>
      <c r="AE89" s="7"/>
      <c r="AF89" s="7"/>
      <c r="AG89" s="7"/>
      <c r="AH89" s="7"/>
      <c r="AI89" s="7"/>
      <c r="AJ89" s="7"/>
      <c r="AK89" s="7"/>
      <c r="AL89" s="7"/>
      <c r="AM89" s="7"/>
    </row>
    <row r="90" spans="1:47" s="142" customFormat="1" ht="75.75" customHeight="1">
      <c r="A90" s="335" t="str">
        <f t="shared" si="4"/>
        <v>T3: HVAC</v>
      </c>
      <c r="B90" s="103" t="str">
        <f t="shared" si="4"/>
        <v>Heat Pump</v>
      </c>
      <c r="C90" s="103" t="str">
        <f t="shared" si="4"/>
        <v>Air Source Replace Failed ER Heat</v>
      </c>
      <c r="D90" s="157">
        <f t="shared" si="5"/>
        <v>1.9144929219151232</v>
      </c>
      <c r="E90" s="1341" t="s">
        <v>1023</v>
      </c>
      <c r="F90" s="1341"/>
      <c r="G90" s="1204">
        <f t="shared" si="6"/>
        <v>0.66940136115871274</v>
      </c>
      <c r="H90" s="1341" t="s">
        <v>1024</v>
      </c>
      <c r="I90" s="1341"/>
      <c r="J90" s="154"/>
      <c r="K90"/>
      <c r="L90" s="148"/>
      <c r="M90" s="147"/>
      <c r="N90" s="147"/>
      <c r="T90" s="408"/>
      <c r="U90" s="408"/>
      <c r="V90" s="402"/>
      <c r="W90" s="408"/>
      <c r="X90" s="408"/>
      <c r="Y90" s="408"/>
      <c r="Z90" s="408"/>
      <c r="AA90" s="408"/>
      <c r="AB90" s="408"/>
      <c r="AC90" s="408"/>
      <c r="AD90" s="408"/>
      <c r="AE90" s="7"/>
      <c r="AF90" s="7"/>
      <c r="AG90" s="7"/>
      <c r="AH90" s="7"/>
      <c r="AI90" s="7"/>
      <c r="AJ90" s="7"/>
      <c r="AK90" s="7"/>
      <c r="AL90" s="7"/>
      <c r="AM90" s="7"/>
    </row>
    <row r="91" spans="1:47" s="142" customFormat="1" ht="75.75" customHeight="1">
      <c r="A91" s="353" t="str">
        <f t="shared" si="4"/>
        <v>T3: HVAC</v>
      </c>
      <c r="B91" s="595" t="str">
        <f t="shared" si="4"/>
        <v>Heat Pump</v>
      </c>
      <c r="C91" s="595" t="str">
        <f t="shared" si="4"/>
        <v>Air Source Replace Operating ER Heat</v>
      </c>
      <c r="D91" s="158">
        <f t="shared" si="5"/>
        <v>0.89744619435580786</v>
      </c>
      <c r="E91" s="1342" t="s">
        <v>1023</v>
      </c>
      <c r="F91" s="1342"/>
      <c r="G91" s="1203">
        <f t="shared" si="6"/>
        <v>9.8985414217040241E-2</v>
      </c>
      <c r="H91" s="1342" t="s">
        <v>1024</v>
      </c>
      <c r="I91" s="1342"/>
      <c r="J91" s="33"/>
      <c r="K91" s="33"/>
      <c r="L91" s="148"/>
      <c r="M91" s="147"/>
      <c r="N91" s="147"/>
      <c r="T91" s="408"/>
      <c r="U91" s="408"/>
      <c r="V91" s="402"/>
      <c r="W91" s="408"/>
      <c r="X91" s="408"/>
      <c r="Y91" s="408"/>
      <c r="Z91" s="408"/>
      <c r="AA91" s="408"/>
      <c r="AB91" s="408"/>
      <c r="AC91" s="408"/>
      <c r="AD91" s="408"/>
      <c r="AE91" s="7"/>
      <c r="AF91" s="7"/>
      <c r="AG91" s="7"/>
      <c r="AH91" s="7"/>
      <c r="AI91" s="7"/>
      <c r="AJ91" s="7"/>
      <c r="AK91" s="7"/>
      <c r="AL91" s="7"/>
      <c r="AM91" s="7"/>
    </row>
    <row r="92" spans="1:47" ht="90.75" customHeight="1">
      <c r="A92" s="353" t="str">
        <f t="shared" ref="A92:C98" si="7">A64</f>
        <v>T3: HVAC</v>
      </c>
      <c r="B92" s="595" t="str">
        <f t="shared" si="7"/>
        <v>Heat Pump</v>
      </c>
      <c r="C92" s="595" t="str">
        <f t="shared" si="7"/>
        <v>Ductless Mini-Split</v>
      </c>
      <c r="D92" s="158">
        <f>G64</f>
        <v>1.4080685078959798</v>
      </c>
      <c r="E92" s="1340" t="s">
        <v>459</v>
      </c>
      <c r="F92" s="1340"/>
      <c r="G92" s="1203">
        <f>J64</f>
        <v>2.4949038932401812</v>
      </c>
      <c r="H92" s="1340" t="s">
        <v>460</v>
      </c>
      <c r="I92" s="1340"/>
      <c r="J92" s="154"/>
      <c r="K92"/>
    </row>
    <row r="93" spans="1:47" s="142" customFormat="1" ht="75.75" customHeight="1">
      <c r="A93" s="335" t="str">
        <f t="shared" si="7"/>
        <v>T3: HVAC</v>
      </c>
      <c r="B93" s="103" t="str">
        <f t="shared" si="7"/>
        <v>Heat Pump</v>
      </c>
      <c r="C93" s="103" t="str">
        <f t="shared" si="7"/>
        <v>Ground Source Time-of-Sale</v>
      </c>
      <c r="D93" s="157">
        <f>G65</f>
        <v>1.0353285960915888</v>
      </c>
      <c r="E93" s="1339" t="s">
        <v>1027</v>
      </c>
      <c r="F93" s="1339"/>
      <c r="G93" s="1202">
        <f>J65</f>
        <v>2.0503141411282564</v>
      </c>
      <c r="H93" s="1339" t="s">
        <v>1028</v>
      </c>
      <c r="I93" s="1339"/>
      <c r="J93" s="154"/>
      <c r="K93"/>
      <c r="L93" s="148"/>
      <c r="M93" s="147"/>
      <c r="N93" s="147"/>
      <c r="T93" s="408"/>
      <c r="U93" s="408"/>
      <c r="V93" s="402"/>
      <c r="W93" s="408"/>
      <c r="X93" s="408"/>
      <c r="Y93" s="408"/>
      <c r="Z93" s="408"/>
      <c r="AA93" s="408"/>
      <c r="AB93" s="408"/>
      <c r="AC93" s="408"/>
      <c r="AD93" s="408"/>
      <c r="AE93" s="7"/>
      <c r="AF93" s="7"/>
      <c r="AG93" s="7"/>
      <c r="AH93" s="7"/>
      <c r="AI93" s="7"/>
      <c r="AJ93" s="7"/>
      <c r="AK93" s="7"/>
      <c r="AL93" s="7"/>
      <c r="AM93" s="7"/>
      <c r="AU93" s="146"/>
    </row>
    <row r="94" spans="1:47" s="142" customFormat="1" ht="75.75" customHeight="1">
      <c r="A94" s="335" t="str">
        <f t="shared" si="7"/>
        <v>T3: HVAC</v>
      </c>
      <c r="B94" s="103" t="str">
        <f t="shared" si="7"/>
        <v>Heat Pump</v>
      </c>
      <c r="C94" s="103" t="str">
        <f t="shared" si="7"/>
        <v>Ground Source Early Replacement</v>
      </c>
      <c r="D94" s="157">
        <f t="shared" ref="D94:D98" si="8">G66</f>
        <v>1.4916624599971722</v>
      </c>
      <c r="E94" s="1339" t="s">
        <v>1029</v>
      </c>
      <c r="F94" s="1339"/>
      <c r="G94" s="1202">
        <f t="shared" ref="G94:G97" si="9">J66</f>
        <v>2.433643997420408</v>
      </c>
      <c r="H94" s="1339" t="s">
        <v>1028</v>
      </c>
      <c r="I94" s="1339"/>
      <c r="J94" s="154"/>
      <c r="K94"/>
      <c r="L94" s="148"/>
      <c r="M94" s="147"/>
      <c r="N94" s="147"/>
      <c r="T94" s="408"/>
      <c r="U94" s="408"/>
      <c r="V94" s="402"/>
      <c r="W94" s="408"/>
      <c r="X94" s="408"/>
      <c r="Y94" s="408"/>
      <c r="Z94" s="408"/>
      <c r="AA94" s="408"/>
      <c r="AB94" s="408"/>
      <c r="AC94" s="408"/>
      <c r="AD94" s="408"/>
      <c r="AE94" s="7"/>
      <c r="AF94" s="7"/>
      <c r="AG94" s="7"/>
      <c r="AH94" s="7"/>
      <c r="AI94" s="7"/>
      <c r="AJ94" s="7"/>
      <c r="AK94" s="7"/>
      <c r="AL94" s="7"/>
      <c r="AM94" s="7"/>
      <c r="AU94" s="146"/>
    </row>
    <row r="95" spans="1:47" s="142" customFormat="1" ht="75.75" customHeight="1">
      <c r="A95" s="335" t="str">
        <f t="shared" si="7"/>
        <v>T3: HVAC</v>
      </c>
      <c r="B95" s="103" t="str">
        <f t="shared" si="7"/>
        <v>Heat Pump</v>
      </c>
      <c r="C95" s="103" t="str">
        <f t="shared" si="7"/>
        <v>Ground Source Replace ER Heat</v>
      </c>
      <c r="D95" s="157">
        <f t="shared" si="8"/>
        <v>1.4250464844295667</v>
      </c>
      <c r="E95" s="1339" t="s">
        <v>1029</v>
      </c>
      <c r="F95" s="1339"/>
      <c r="G95" s="1202">
        <f t="shared" si="9"/>
        <v>0.57756374340511552</v>
      </c>
      <c r="H95" s="1339" t="s">
        <v>1028</v>
      </c>
      <c r="I95" s="1339"/>
      <c r="J95" s="154"/>
      <c r="K95"/>
      <c r="L95" s="148"/>
      <c r="M95" s="147"/>
      <c r="N95" s="147"/>
      <c r="T95" s="408"/>
      <c r="U95" s="408"/>
      <c r="V95" s="402"/>
      <c r="W95" s="408"/>
      <c r="X95" s="408"/>
      <c r="Y95" s="408"/>
      <c r="Z95" s="408"/>
      <c r="AA95" s="408"/>
      <c r="AB95" s="408"/>
      <c r="AC95" s="408"/>
      <c r="AD95" s="408"/>
      <c r="AE95" s="7"/>
      <c r="AF95" s="7"/>
      <c r="AG95" s="7"/>
      <c r="AH95" s="7"/>
      <c r="AI95" s="7"/>
      <c r="AJ95" s="7"/>
      <c r="AK95" s="7"/>
      <c r="AL95" s="7"/>
      <c r="AM95" s="7"/>
      <c r="AU95" s="146"/>
    </row>
    <row r="96" spans="1:47" s="142" customFormat="1" ht="75.75" customHeight="1">
      <c r="A96" s="353" t="str">
        <f t="shared" si="7"/>
        <v>T3: HVAC</v>
      </c>
      <c r="B96" s="595" t="str">
        <f t="shared" si="7"/>
        <v>Heat Pump</v>
      </c>
      <c r="C96" s="595" t="str">
        <f t="shared" si="7"/>
        <v>Ground Source New Construction</v>
      </c>
      <c r="D96" s="158">
        <f t="shared" si="8"/>
        <v>0.42636254600648904</v>
      </c>
      <c r="E96" s="1340" t="s">
        <v>1029</v>
      </c>
      <c r="F96" s="1340"/>
      <c r="G96" s="1203">
        <f t="shared" si="9"/>
        <v>1.2470518985439278</v>
      </c>
      <c r="H96" s="1340" t="s">
        <v>1028</v>
      </c>
      <c r="I96" s="1340"/>
      <c r="J96" s="154"/>
      <c r="K96"/>
      <c r="L96" s="148"/>
      <c r="M96" s="147"/>
      <c r="N96" s="147"/>
      <c r="T96" s="408"/>
      <c r="U96" s="408"/>
      <c r="V96" s="402"/>
      <c r="W96" s="408"/>
      <c r="X96" s="408"/>
      <c r="Y96" s="408"/>
      <c r="Z96" s="408"/>
      <c r="AA96" s="408"/>
      <c r="AB96" s="408"/>
      <c r="AC96" s="408"/>
      <c r="AD96" s="408"/>
      <c r="AE96" s="7"/>
      <c r="AF96" s="7"/>
      <c r="AG96" s="7"/>
      <c r="AH96" s="7"/>
      <c r="AI96" s="7"/>
      <c r="AJ96" s="7"/>
      <c r="AK96" s="7"/>
      <c r="AL96" s="7"/>
      <c r="AM96" s="7"/>
      <c r="AU96" s="146"/>
    </row>
    <row r="97" spans="1:47" ht="75.75" customHeight="1">
      <c r="A97" s="353" t="str">
        <f t="shared" si="7"/>
        <v>T3: HVAC</v>
      </c>
      <c r="B97" s="595" t="str">
        <f t="shared" si="7"/>
        <v>Heat Pump Water Heater</v>
      </c>
      <c r="C97" s="595"/>
      <c r="D97" s="158">
        <f t="shared" si="8"/>
        <v>0.84979424442441176</v>
      </c>
      <c r="E97" s="1340" t="s">
        <v>461</v>
      </c>
      <c r="F97" s="1340"/>
      <c r="G97" s="1203">
        <f t="shared" si="9"/>
        <v>0.84942508601358768</v>
      </c>
      <c r="H97" s="1340" t="s">
        <v>461</v>
      </c>
      <c r="I97" s="1340"/>
      <c r="J97" s="154"/>
      <c r="K97"/>
      <c r="N97" s="147"/>
      <c r="O97" s="142"/>
      <c r="P97" s="142"/>
      <c r="Q97" s="142"/>
      <c r="R97" s="142"/>
      <c r="S97" s="142"/>
      <c r="AE97" s="7"/>
      <c r="AF97" s="7"/>
      <c r="AG97" s="7"/>
      <c r="AH97" s="7"/>
      <c r="AI97" s="7"/>
      <c r="AJ97" s="7"/>
      <c r="AK97" s="7"/>
      <c r="AL97" s="7"/>
      <c r="AM97" s="7"/>
      <c r="AU97" s="146"/>
    </row>
    <row r="98" spans="1:47" ht="75.75" customHeight="1">
      <c r="A98" s="353" t="str">
        <f t="shared" si="7"/>
        <v>T3: HVAC</v>
      </c>
      <c r="B98" s="595" t="str">
        <f t="shared" si="7"/>
        <v>ECM Furnace Fan</v>
      </c>
      <c r="C98" s="595"/>
      <c r="D98" s="158">
        <f t="shared" si="8"/>
        <v>1.0103274843281782</v>
      </c>
      <c r="E98" s="1342" t="s">
        <v>462</v>
      </c>
      <c r="F98" s="1342"/>
      <c r="G98" s="1203">
        <f>J70</f>
        <v>1.3510162767515643</v>
      </c>
      <c r="H98" s="1342" t="s">
        <v>463</v>
      </c>
      <c r="I98" s="1342"/>
      <c r="J98" s="154"/>
      <c r="K98"/>
      <c r="N98" s="147"/>
      <c r="O98" s="142"/>
      <c r="P98" s="142"/>
      <c r="Q98" s="142"/>
      <c r="R98" s="142"/>
      <c r="S98" s="142"/>
      <c r="AE98" s="7"/>
      <c r="AF98" s="7"/>
      <c r="AG98" s="7"/>
      <c r="AH98" s="7"/>
      <c r="AI98" s="7"/>
      <c r="AJ98" s="7"/>
      <c r="AK98" s="7"/>
      <c r="AL98" s="7"/>
      <c r="AM98" s="7"/>
      <c r="AU98" s="146"/>
    </row>
    <row r="99" spans="1:47" s="142" customFormat="1">
      <c r="A99" s="196" t="s">
        <v>208</v>
      </c>
      <c r="B99" s="103"/>
      <c r="C99" s="335"/>
      <c r="D99" s="157"/>
      <c r="E99" s="33"/>
      <c r="F99" s="33"/>
      <c r="G99" s="63"/>
      <c r="H99" s="33"/>
      <c r="I99" s="33"/>
      <c r="J99" s="33"/>
      <c r="K99"/>
      <c r="L99" s="148"/>
      <c r="M99" s="147"/>
      <c r="N99" s="144"/>
      <c r="O99" s="143"/>
      <c r="P99" s="143"/>
      <c r="Q99" s="143"/>
      <c r="R99" s="143"/>
      <c r="S99" s="143"/>
      <c r="T99" s="408"/>
      <c r="U99" s="408"/>
      <c r="V99" s="402"/>
      <c r="W99" s="408"/>
      <c r="X99" s="408"/>
      <c r="Y99" s="408"/>
      <c r="Z99" s="408"/>
      <c r="AA99" s="408"/>
      <c r="AB99" s="408"/>
      <c r="AC99" s="408"/>
      <c r="AD99" s="408"/>
      <c r="AE99" s="7"/>
      <c r="AF99" s="7"/>
      <c r="AG99" s="7"/>
      <c r="AH99" s="7"/>
      <c r="AI99" s="7"/>
      <c r="AJ99" s="7"/>
      <c r="AK99" s="7"/>
      <c r="AL99" s="7"/>
      <c r="AM99" s="7"/>
    </row>
    <row r="100" spans="1:47" s="142" customFormat="1">
      <c r="A100" s="34"/>
      <c r="B100" s="835"/>
      <c r="C100" s="33"/>
      <c r="D100" s="33"/>
      <c r="E100" s="33"/>
      <c r="F100" s="33"/>
      <c r="G100" s="33"/>
      <c r="H100" s="33"/>
      <c r="I100" s="33"/>
      <c r="J100" s="33"/>
      <c r="K100"/>
      <c r="L100" s="148"/>
      <c r="M100" s="147"/>
      <c r="N100" s="144"/>
      <c r="O100" s="143"/>
      <c r="P100" s="143"/>
      <c r="Q100" s="143"/>
      <c r="R100" s="143"/>
      <c r="S100" s="143"/>
      <c r="T100" s="408"/>
      <c r="U100" s="408"/>
      <c r="V100" s="402"/>
      <c r="W100" s="408"/>
      <c r="X100" s="408"/>
      <c r="Y100" s="408"/>
      <c r="Z100" s="408"/>
      <c r="AA100" s="408"/>
      <c r="AB100" s="408"/>
      <c r="AC100" s="408"/>
      <c r="AD100" s="408"/>
      <c r="AE100" s="7"/>
      <c r="AF100" s="7"/>
      <c r="AG100" s="7"/>
      <c r="AH100" s="7"/>
      <c r="AI100" s="7"/>
      <c r="AJ100" s="7"/>
      <c r="AK100" s="7"/>
      <c r="AL100" s="7"/>
      <c r="AM100" s="7"/>
    </row>
    <row r="101" spans="1:47" s="143" customFormat="1" ht="13.35" customHeight="1">
      <c r="A101" s="1240" t="s">
        <v>464</v>
      </c>
      <c r="B101" s="1240"/>
      <c r="C101" s="1240"/>
      <c r="D101" s="1240"/>
      <c r="E101" s="1240"/>
      <c r="F101" s="1240"/>
      <c r="G101" s="1240"/>
      <c r="H101" s="1240"/>
      <c r="I101" s="1240"/>
      <c r="J101" s="1240"/>
      <c r="K101"/>
      <c r="L101" s="145"/>
      <c r="M101" s="144"/>
      <c r="N101" s="144"/>
      <c r="T101" s="408"/>
      <c r="U101" s="408"/>
      <c r="V101" s="402"/>
      <c r="W101" s="408"/>
      <c r="X101" s="408"/>
      <c r="Y101" s="408"/>
      <c r="Z101" s="408"/>
      <c r="AA101" s="408"/>
      <c r="AB101" s="408"/>
      <c r="AC101" s="408"/>
      <c r="AD101" s="408"/>
      <c r="AE101" s="7"/>
      <c r="AF101" s="7"/>
      <c r="AG101" s="7"/>
      <c r="AH101" s="7"/>
      <c r="AI101" s="7"/>
      <c r="AJ101" s="7"/>
      <c r="AK101" s="7"/>
      <c r="AL101" s="142"/>
      <c r="AM101" s="142"/>
    </row>
    <row r="102" spans="1:47" s="143" customFormat="1" ht="13.35" customHeight="1">
      <c r="A102" s="151" t="s">
        <v>409</v>
      </c>
      <c r="B102" s="1327" t="s">
        <v>465</v>
      </c>
      <c r="C102" s="1328"/>
      <c r="D102" s="1335" t="s">
        <v>466</v>
      </c>
      <c r="E102" s="1335"/>
      <c r="F102" s="1327" t="s">
        <v>467</v>
      </c>
      <c r="G102" s="1328"/>
      <c r="H102" s="1329" t="s">
        <v>468</v>
      </c>
      <c r="I102" s="1313" t="s">
        <v>469</v>
      </c>
      <c r="J102" s="1313" t="s">
        <v>470</v>
      </c>
      <c r="K102"/>
      <c r="L102" s="145"/>
      <c r="M102" s="144"/>
      <c r="N102" s="144"/>
      <c r="T102" s="408"/>
      <c r="U102" s="408"/>
      <c r="V102" s="402"/>
      <c r="W102" s="408"/>
      <c r="X102" s="408"/>
      <c r="Y102" s="408"/>
      <c r="Z102" s="408"/>
      <c r="AA102" s="408"/>
      <c r="AB102" s="408"/>
      <c r="AC102" s="408"/>
      <c r="AD102" s="408"/>
      <c r="AE102" s="7"/>
      <c r="AF102" s="7"/>
      <c r="AG102" s="7"/>
      <c r="AH102" s="7"/>
      <c r="AI102" s="7"/>
      <c r="AJ102" s="7"/>
      <c r="AK102" s="7"/>
      <c r="AL102"/>
      <c r="AM102"/>
    </row>
    <row r="103" spans="1:47" s="143" customFormat="1" ht="13.35" customHeight="1">
      <c r="A103" s="150"/>
      <c r="B103" s="1329" t="s">
        <v>471</v>
      </c>
      <c r="C103" s="1331" t="s">
        <v>472</v>
      </c>
      <c r="D103" s="1329" t="s">
        <v>471</v>
      </c>
      <c r="E103" s="1331" t="s">
        <v>472</v>
      </c>
      <c r="F103" s="1329" t="s">
        <v>471</v>
      </c>
      <c r="G103" s="1331" t="s">
        <v>472</v>
      </c>
      <c r="H103" s="1329"/>
      <c r="I103" s="1313"/>
      <c r="J103" s="1313"/>
      <c r="K103"/>
      <c r="L103" s="145"/>
      <c r="M103" s="144"/>
      <c r="N103" s="144"/>
      <c r="T103" s="408"/>
      <c r="U103" s="408"/>
      <c r="V103" s="402"/>
      <c r="W103" s="408"/>
      <c r="X103" s="408"/>
      <c r="Y103" s="408"/>
      <c r="Z103" s="408"/>
      <c r="AA103" s="408"/>
      <c r="AB103" s="408"/>
      <c r="AC103" s="408"/>
      <c r="AD103" s="408"/>
      <c r="AE103" s="7"/>
      <c r="AF103" s="7"/>
      <c r="AG103" s="7"/>
      <c r="AH103" s="7"/>
      <c r="AI103" s="7"/>
      <c r="AJ103" s="7"/>
      <c r="AK103" s="7"/>
      <c r="AL103"/>
      <c r="AM103"/>
    </row>
    <row r="104" spans="1:47" s="143" customFormat="1" ht="13.35" customHeight="1" thickBot="1">
      <c r="A104" s="149" t="s">
        <v>410</v>
      </c>
      <c r="B104" s="1330"/>
      <c r="C104" s="1332"/>
      <c r="D104" s="1330"/>
      <c r="E104" s="1332"/>
      <c r="F104" s="1330"/>
      <c r="G104" s="1332"/>
      <c r="H104" s="1330"/>
      <c r="I104" s="1314"/>
      <c r="J104" s="1314"/>
      <c r="K104"/>
      <c r="L104" s="145"/>
      <c r="M104" s="144"/>
      <c r="N104" s="144"/>
      <c r="T104" s="408"/>
      <c r="U104" s="408"/>
      <c r="V104" s="402"/>
      <c r="W104" s="408"/>
      <c r="X104" s="408"/>
      <c r="Y104" s="408"/>
      <c r="Z104" s="408"/>
      <c r="AA104" s="408"/>
      <c r="AB104" s="408"/>
      <c r="AC104" s="408"/>
      <c r="AD104" s="408"/>
      <c r="AE104" s="7"/>
      <c r="AF104" s="7"/>
      <c r="AG104" s="7"/>
      <c r="AH104" s="7"/>
      <c r="AI104" s="7"/>
      <c r="AJ104" s="7"/>
      <c r="AK104" s="7"/>
      <c r="AL104"/>
      <c r="AM104"/>
    </row>
    <row r="105" spans="1:47" s="143" customFormat="1" ht="13.35" customHeight="1">
      <c r="A105" s="138" t="s">
        <v>473</v>
      </c>
      <c r="B105" s="223">
        <v>9.6086956521739122</v>
      </c>
      <c r="C105" s="224">
        <v>15.754166666666668</v>
      </c>
      <c r="D105" s="223" t="s">
        <v>48</v>
      </c>
      <c r="E105" s="224">
        <v>13</v>
      </c>
      <c r="F105" s="362" t="s">
        <v>48</v>
      </c>
      <c r="G105" s="225" t="s">
        <v>48</v>
      </c>
      <c r="H105" s="624">
        <v>36750</v>
      </c>
      <c r="I105" s="625" t="s">
        <v>48</v>
      </c>
      <c r="J105" s="624">
        <v>24</v>
      </c>
      <c r="K105"/>
      <c r="L105" s="145"/>
      <c r="M105" s="144"/>
      <c r="N105" s="144"/>
      <c r="T105" s="408"/>
      <c r="U105" s="408"/>
      <c r="V105" s="402"/>
      <c r="W105" s="408"/>
      <c r="X105" s="408"/>
      <c r="Y105" s="408"/>
      <c r="Z105" s="414"/>
      <c r="AA105" s="414"/>
      <c r="AB105" s="414"/>
      <c r="AC105" s="408"/>
      <c r="AD105" s="408"/>
      <c r="AE105" s="7"/>
      <c r="AF105" s="7"/>
      <c r="AG105" s="57"/>
      <c r="AH105" s="7"/>
      <c r="AI105" s="146"/>
      <c r="AJ105" s="7"/>
      <c r="AK105" s="7"/>
      <c r="AL105"/>
      <c r="AM105"/>
    </row>
    <row r="106" spans="1:47" s="143" customFormat="1" ht="13.35" customHeight="1">
      <c r="A106" s="140" t="s">
        <v>474</v>
      </c>
      <c r="B106" s="227">
        <v>9.5555555555555554</v>
      </c>
      <c r="C106" s="228">
        <v>15.066666666666666</v>
      </c>
      <c r="D106" s="227" t="s">
        <v>48</v>
      </c>
      <c r="E106" s="228" t="e">
        <v>#DIV/0!</v>
      </c>
      <c r="F106" s="361" t="s">
        <v>48</v>
      </c>
      <c r="G106" s="139" t="s">
        <v>48</v>
      </c>
      <c r="H106" s="626">
        <v>38000</v>
      </c>
      <c r="I106" s="627" t="s">
        <v>48</v>
      </c>
      <c r="J106" s="626">
        <v>9</v>
      </c>
      <c r="K106"/>
      <c r="L106" s="145"/>
      <c r="M106" s="144"/>
      <c r="N106" s="144"/>
      <c r="T106" s="408"/>
      <c r="U106" s="408"/>
      <c r="V106" s="413"/>
      <c r="W106" s="408"/>
      <c r="X106" s="419"/>
      <c r="Y106" s="414"/>
      <c r="Z106" s="415"/>
      <c r="AA106" s="415"/>
      <c r="AB106" s="415"/>
      <c r="AC106" s="394"/>
      <c r="AD106" s="394"/>
      <c r="AE106" s="7"/>
      <c r="AF106" s="7"/>
      <c r="AG106" s="538"/>
      <c r="AH106" s="7"/>
      <c r="AI106" s="146"/>
      <c r="AJ106" s="7"/>
      <c r="AK106" s="7"/>
      <c r="AL106" s="142"/>
      <c r="AM106" s="142"/>
    </row>
    <row r="107" spans="1:47" s="143" customFormat="1" ht="13.35" customHeight="1">
      <c r="A107" s="57" t="s">
        <v>475</v>
      </c>
      <c r="B107" s="229">
        <v>9.6923076923076916</v>
      </c>
      <c r="C107" s="357">
        <v>16.035714285714285</v>
      </c>
      <c r="D107" s="229" t="s">
        <v>48</v>
      </c>
      <c r="E107" s="357">
        <v>13</v>
      </c>
      <c r="F107" s="229" t="s">
        <v>48</v>
      </c>
      <c r="G107" s="358" t="s">
        <v>48</v>
      </c>
      <c r="H107" s="628">
        <v>35142.857142857145</v>
      </c>
      <c r="I107" s="50" t="s">
        <v>48</v>
      </c>
      <c r="J107" s="628">
        <v>14</v>
      </c>
      <c r="K107"/>
      <c r="L107" s="145"/>
      <c r="M107" s="144"/>
      <c r="N107" s="144"/>
      <c r="T107" s="408"/>
      <c r="U107" s="408"/>
      <c r="V107" s="402"/>
      <c r="W107" s="408"/>
      <c r="X107" s="419"/>
      <c r="Y107" s="414"/>
      <c r="Z107" s="414"/>
      <c r="AA107" s="414"/>
      <c r="AB107" s="414"/>
      <c r="AC107" s="408"/>
      <c r="AD107" s="408"/>
      <c r="AE107" s="7"/>
      <c r="AF107" s="7"/>
      <c r="AG107" s="57"/>
      <c r="AH107" s="7"/>
      <c r="AI107" s="152"/>
      <c r="AJ107" s="142"/>
      <c r="AK107" s="142"/>
      <c r="AL107"/>
      <c r="AM107"/>
    </row>
    <row r="108" spans="1:47" s="143" customFormat="1" ht="13.35" customHeight="1">
      <c r="A108" s="140" t="s">
        <v>476</v>
      </c>
      <c r="B108" s="227">
        <v>9</v>
      </c>
      <c r="C108" s="228">
        <v>18</v>
      </c>
      <c r="D108" s="227" t="s">
        <v>48</v>
      </c>
      <c r="E108" s="228" t="e">
        <v>#DIV/0!</v>
      </c>
      <c r="F108" s="361" t="s">
        <v>48</v>
      </c>
      <c r="G108" s="139" t="s">
        <v>48</v>
      </c>
      <c r="H108" s="626">
        <v>48000</v>
      </c>
      <c r="I108" s="627" t="s">
        <v>48</v>
      </c>
      <c r="J108" s="626">
        <v>1</v>
      </c>
      <c r="K108"/>
      <c r="L108" s="145"/>
      <c r="M108" s="144"/>
      <c r="N108" s="144"/>
      <c r="T108" s="408"/>
      <c r="U108" s="408"/>
      <c r="V108" s="402"/>
      <c r="W108" s="408"/>
      <c r="X108" s="419"/>
      <c r="Y108" s="414"/>
      <c r="Z108" s="414"/>
      <c r="AA108" s="414"/>
      <c r="AB108" s="414"/>
      <c r="AC108" s="408"/>
      <c r="AD108" s="408"/>
      <c r="AE108" s="7"/>
      <c r="AF108" s="7"/>
      <c r="AG108" s="57"/>
      <c r="AH108" s="7"/>
      <c r="AI108" s="153"/>
      <c r="AJ108"/>
      <c r="AK108"/>
      <c r="AL108"/>
      <c r="AM108"/>
    </row>
    <row r="109" spans="1:47" s="143" customFormat="1" ht="13.35" customHeight="1">
      <c r="A109" s="138" t="s">
        <v>477</v>
      </c>
      <c r="B109" s="223">
        <v>9.2875958188153316</v>
      </c>
      <c r="C109" s="360">
        <v>16.080973734785392</v>
      </c>
      <c r="D109" s="223" t="s">
        <v>48</v>
      </c>
      <c r="E109" s="360">
        <v>13.067307692307692</v>
      </c>
      <c r="F109" s="362" t="s">
        <v>48</v>
      </c>
      <c r="G109" s="225" t="s">
        <v>48</v>
      </c>
      <c r="H109" s="624">
        <v>39448.275862068964</v>
      </c>
      <c r="I109" s="625" t="s">
        <v>48</v>
      </c>
      <c r="J109" s="624">
        <v>1599</v>
      </c>
      <c r="K109"/>
      <c r="L109" s="145"/>
      <c r="M109" s="144"/>
      <c r="N109" s="33"/>
      <c r="O109"/>
      <c r="P109"/>
      <c r="Q109"/>
      <c r="R109"/>
      <c r="S109"/>
      <c r="T109" s="408"/>
      <c r="U109" s="408"/>
      <c r="V109" s="402"/>
      <c r="W109" s="408"/>
      <c r="X109" s="419"/>
      <c r="Y109" s="414"/>
      <c r="Z109" s="414"/>
      <c r="AA109" s="414"/>
      <c r="AB109" s="414"/>
      <c r="AC109" s="408"/>
      <c r="AD109" s="408"/>
      <c r="AE109" s="142"/>
      <c r="AF109" s="7"/>
      <c r="AG109" s="57"/>
      <c r="AH109" s="7"/>
      <c r="AI109" s="153"/>
      <c r="AJ109"/>
      <c r="AK109"/>
      <c r="AL109" s="142"/>
      <c r="AM109" s="142"/>
    </row>
    <row r="110" spans="1:47" s="143" customFormat="1">
      <c r="A110" s="140" t="s">
        <v>474</v>
      </c>
      <c r="B110" s="227">
        <v>9.2881249999999991</v>
      </c>
      <c r="C110" s="359">
        <v>15.148837209302327</v>
      </c>
      <c r="D110" s="227" t="s">
        <v>48</v>
      </c>
      <c r="E110" s="359">
        <v>13</v>
      </c>
      <c r="F110" s="361" t="s">
        <v>48</v>
      </c>
      <c r="G110" s="139" t="s">
        <v>48</v>
      </c>
      <c r="H110" s="626">
        <v>41513.043478260872</v>
      </c>
      <c r="I110" s="627" t="s">
        <v>48</v>
      </c>
      <c r="J110" s="626">
        <v>345</v>
      </c>
      <c r="K110"/>
      <c r="L110" s="145"/>
      <c r="M110" s="144"/>
      <c r="N110" s="33"/>
      <c r="O110"/>
      <c r="P110"/>
      <c r="Q110"/>
      <c r="R110"/>
      <c r="S110"/>
      <c r="T110" s="408"/>
      <c r="U110" s="408"/>
      <c r="V110" s="402"/>
      <c r="W110" s="408"/>
      <c r="X110" s="419"/>
      <c r="Y110" s="414"/>
      <c r="Z110" s="414"/>
      <c r="AA110" s="414"/>
      <c r="AB110" s="414"/>
      <c r="AC110" s="408"/>
      <c r="AD110" s="408"/>
      <c r="AE110"/>
      <c r="AF110" s="146"/>
      <c r="AG110" s="57"/>
      <c r="AH110" s="146"/>
      <c r="AI110" s="153"/>
      <c r="AJ110"/>
      <c r="AK110"/>
      <c r="AL110" s="142"/>
      <c r="AM110" s="142"/>
    </row>
    <row r="111" spans="1:47">
      <c r="A111" s="57" t="s">
        <v>475</v>
      </c>
      <c r="B111" s="229">
        <v>9.2356262833675569</v>
      </c>
      <c r="C111" s="357">
        <v>16.071494893221914</v>
      </c>
      <c r="D111" s="229" t="s">
        <v>48</v>
      </c>
      <c r="E111" s="357">
        <v>13.017857142857142</v>
      </c>
      <c r="F111" s="229" t="s">
        <v>48</v>
      </c>
      <c r="G111" s="358" t="s">
        <v>48</v>
      </c>
      <c r="H111" s="628">
        <v>38413.345690454124</v>
      </c>
      <c r="I111" s="50" t="s">
        <v>48</v>
      </c>
      <c r="J111" s="628">
        <v>1079</v>
      </c>
      <c r="K111"/>
      <c r="X111" s="419"/>
      <c r="Y111" s="414"/>
      <c r="Z111" s="414"/>
      <c r="AA111" s="414"/>
      <c r="AB111" s="414"/>
      <c r="AF111" s="146"/>
      <c r="AG111" s="57"/>
      <c r="AH111" s="7"/>
      <c r="AI111" s="153"/>
      <c r="AL111" s="142"/>
      <c r="AM111" s="142"/>
    </row>
    <row r="112" spans="1:47">
      <c r="A112" s="140" t="s">
        <v>476</v>
      </c>
      <c r="B112" s="227">
        <v>9.6511627906976738</v>
      </c>
      <c r="C112" s="359">
        <v>18.013294797687863</v>
      </c>
      <c r="D112" s="227" t="s">
        <v>48</v>
      </c>
      <c r="E112" s="359">
        <v>13.25</v>
      </c>
      <c r="F112" s="361" t="s">
        <v>48</v>
      </c>
      <c r="G112" s="139" t="s">
        <v>48</v>
      </c>
      <c r="H112" s="626">
        <v>42000</v>
      </c>
      <c r="I112" s="627" t="s">
        <v>48</v>
      </c>
      <c r="J112" s="626">
        <v>175</v>
      </c>
      <c r="K112"/>
      <c r="X112" s="419"/>
      <c r="Y112" s="414"/>
      <c r="Z112" s="414"/>
      <c r="AA112" s="414"/>
      <c r="AB112" s="414"/>
      <c r="AF112" s="146"/>
      <c r="AG112" s="57"/>
      <c r="AH112" s="7"/>
      <c r="AI112" s="152"/>
      <c r="AJ112" s="142"/>
      <c r="AK112" s="142"/>
      <c r="AL112" s="142"/>
      <c r="AM112" s="142"/>
    </row>
    <row r="113" spans="1:39">
      <c r="A113" s="138" t="s">
        <v>478</v>
      </c>
      <c r="B113" s="223">
        <v>10</v>
      </c>
      <c r="C113" s="360">
        <v>16.227272727272727</v>
      </c>
      <c r="D113" s="223" t="s">
        <v>48</v>
      </c>
      <c r="E113" s="360">
        <v>12.75</v>
      </c>
      <c r="F113" s="362" t="s">
        <v>48</v>
      </c>
      <c r="G113" s="224">
        <v>8.77</v>
      </c>
      <c r="H113" s="625">
        <v>39818.181818181816</v>
      </c>
      <c r="I113" s="630">
        <v>36945.281818181807</v>
      </c>
      <c r="J113" s="625">
        <v>11</v>
      </c>
      <c r="K113"/>
      <c r="V113" s="416"/>
      <c r="X113" s="419"/>
      <c r="Y113" s="414"/>
      <c r="Z113" s="414"/>
      <c r="AA113" s="414"/>
      <c r="AB113" s="414"/>
      <c r="AF113" s="146"/>
      <c r="AG113" s="57"/>
      <c r="AH113" s="7"/>
      <c r="AI113" s="153"/>
      <c r="AL113" s="142"/>
      <c r="AM113" s="142"/>
    </row>
    <row r="114" spans="1:39">
      <c r="A114" s="140" t="s">
        <v>474</v>
      </c>
      <c r="B114" s="227">
        <v>10</v>
      </c>
      <c r="C114" s="228">
        <v>15.25</v>
      </c>
      <c r="D114" s="227" t="s">
        <v>48</v>
      </c>
      <c r="E114" s="228">
        <v>12.5</v>
      </c>
      <c r="F114" s="361" t="s">
        <v>48</v>
      </c>
      <c r="G114" s="228">
        <v>8.6714285714285726</v>
      </c>
      <c r="H114" s="626">
        <v>37714.285714285717</v>
      </c>
      <c r="I114" s="627">
        <v>35180.814285714288</v>
      </c>
      <c r="J114" s="626">
        <v>7</v>
      </c>
      <c r="K114"/>
      <c r="X114" s="419"/>
      <c r="Y114" s="414"/>
      <c r="Z114" s="414"/>
      <c r="AA114" s="414"/>
      <c r="AB114" s="414"/>
      <c r="AE114" s="142"/>
      <c r="AF114" s="146"/>
      <c r="AG114" s="57"/>
      <c r="AH114" s="7"/>
      <c r="AI114" s="153"/>
      <c r="AL114" s="142"/>
      <c r="AM114" s="142"/>
    </row>
    <row r="115" spans="1:39">
      <c r="A115" s="57" t="s">
        <v>475</v>
      </c>
      <c r="B115" s="229">
        <v>10</v>
      </c>
      <c r="C115" s="357">
        <v>16.25</v>
      </c>
      <c r="D115" s="229" t="s">
        <v>48</v>
      </c>
      <c r="E115" s="357">
        <v>13</v>
      </c>
      <c r="F115" s="229" t="s">
        <v>48</v>
      </c>
      <c r="G115" s="230">
        <v>9.25</v>
      </c>
      <c r="H115" s="52">
        <v>39000</v>
      </c>
      <c r="I115" s="632">
        <v>36259.1</v>
      </c>
      <c r="J115" s="52">
        <v>2</v>
      </c>
      <c r="K115"/>
      <c r="X115" s="419"/>
      <c r="Y115" s="414"/>
      <c r="Z115" s="414"/>
      <c r="AA115" s="414"/>
      <c r="AB115" s="414"/>
      <c r="AF115" s="146"/>
      <c r="AG115" s="57"/>
      <c r="AH115" s="7"/>
      <c r="AI115" s="152"/>
      <c r="AJ115" s="142"/>
      <c r="AK115" s="142"/>
      <c r="AL115" s="142"/>
      <c r="AM115" s="142"/>
    </row>
    <row r="116" spans="1:39">
      <c r="A116" s="140" t="s">
        <v>476</v>
      </c>
      <c r="B116" s="227">
        <v>10</v>
      </c>
      <c r="C116" s="228">
        <v>19.625</v>
      </c>
      <c r="D116" s="227" t="s">
        <v>48</v>
      </c>
      <c r="E116" s="228" t="e">
        <v>#DIV/0!</v>
      </c>
      <c r="F116" s="361" t="s">
        <v>48</v>
      </c>
      <c r="G116" s="228">
        <v>8.5</v>
      </c>
      <c r="H116" s="627">
        <v>48000</v>
      </c>
      <c r="I116" s="631">
        <v>43807.1</v>
      </c>
      <c r="J116" s="627">
        <v>2</v>
      </c>
      <c r="K116"/>
      <c r="N116" s="56"/>
      <c r="O116" s="7"/>
      <c r="P116" s="7"/>
      <c r="Q116" s="7"/>
      <c r="R116" s="7"/>
      <c r="S116" s="7"/>
      <c r="X116" s="419"/>
      <c r="Y116" s="414"/>
      <c r="AB116" s="414"/>
      <c r="AC116" s="414"/>
      <c r="AD116" s="414"/>
      <c r="AE116" s="146"/>
      <c r="AF116" s="146"/>
      <c r="AG116" s="142"/>
      <c r="AH116" s="7"/>
      <c r="AI116" s="142"/>
      <c r="AJ116" s="142"/>
      <c r="AK116" s="142"/>
      <c r="AL116" s="143"/>
      <c r="AM116" s="143"/>
    </row>
    <row r="117" spans="1:39">
      <c r="A117" s="138" t="s">
        <v>978</v>
      </c>
      <c r="B117" s="223">
        <v>9.5347417840375588</v>
      </c>
      <c r="C117" s="224">
        <v>16.282832618025751</v>
      </c>
      <c r="D117" s="223" t="s">
        <v>48</v>
      </c>
      <c r="E117" s="224">
        <v>12.642105263157895</v>
      </c>
      <c r="F117" s="362" t="s">
        <v>48</v>
      </c>
      <c r="G117" s="224">
        <v>9.1128448275862048</v>
      </c>
      <c r="H117" s="625">
        <v>39038.626609442057</v>
      </c>
      <c r="I117" s="630">
        <v>36291.494849785253</v>
      </c>
      <c r="J117" s="625">
        <v>233</v>
      </c>
      <c r="K117"/>
      <c r="N117" s="57"/>
      <c r="O117" s="7"/>
      <c r="P117" s="7"/>
      <c r="Q117" s="7"/>
      <c r="R117" s="7"/>
      <c r="S117" s="7"/>
      <c r="Y117" s="414"/>
      <c r="Z117" s="414"/>
      <c r="AA117" s="414"/>
      <c r="AB117" s="414"/>
      <c r="AC117" s="414"/>
      <c r="AE117" s="7"/>
      <c r="AF117" s="142"/>
      <c r="AG117" s="142"/>
      <c r="AH117" s="142"/>
      <c r="AI117" s="142"/>
      <c r="AJ117" s="142"/>
      <c r="AK117" s="142"/>
      <c r="AL117" s="143"/>
      <c r="AM117" s="143"/>
    </row>
    <row r="118" spans="1:39" s="7" customFormat="1" ht="15">
      <c r="A118" s="140" t="s">
        <v>474</v>
      </c>
      <c r="B118" s="227">
        <v>9.7676923076923075</v>
      </c>
      <c r="C118" s="228">
        <v>15.133783783783782</v>
      </c>
      <c r="D118" s="227" t="s">
        <v>48</v>
      </c>
      <c r="E118" s="228">
        <v>12.700000000000001</v>
      </c>
      <c r="F118" s="361" t="s">
        <v>48</v>
      </c>
      <c r="G118" s="228">
        <v>8.6601351351351372</v>
      </c>
      <c r="H118" s="627">
        <v>38027.027027027027</v>
      </c>
      <c r="I118" s="631">
        <v>35443.100000000049</v>
      </c>
      <c r="J118" s="627">
        <v>74</v>
      </c>
      <c r="K118"/>
      <c r="L118" s="80"/>
      <c r="M118" s="26"/>
      <c r="N118" s="56"/>
      <c r="T118" s="408"/>
      <c r="U118" s="408"/>
      <c r="V118" s="402"/>
      <c r="W118" s="408"/>
      <c r="X118" s="408"/>
      <c r="Y118" s="414"/>
      <c r="Z118" s="414"/>
      <c r="AA118" s="414"/>
      <c r="AB118" s="414"/>
      <c r="AC118" s="414"/>
      <c r="AD118" s="408"/>
      <c r="AF118" s="142"/>
      <c r="AG118" s="142"/>
      <c r="AH118" s="142"/>
      <c r="AI118" s="142"/>
      <c r="AJ118" s="142"/>
      <c r="AK118" s="142"/>
      <c r="AL118" s="143"/>
      <c r="AM118" s="143"/>
    </row>
    <row r="119" spans="1:39" s="7" customFormat="1" ht="12.75" customHeight="1">
      <c r="A119" s="57" t="s">
        <v>475</v>
      </c>
      <c r="B119" s="229">
        <v>9.4166666666666661</v>
      </c>
      <c r="C119" s="230">
        <v>16.047872340425531</v>
      </c>
      <c r="D119" s="229" t="s">
        <v>48</v>
      </c>
      <c r="E119" s="230">
        <v>12.55</v>
      </c>
      <c r="F119" s="229" t="s">
        <v>48</v>
      </c>
      <c r="G119" s="230">
        <v>9.1844086021505387</v>
      </c>
      <c r="H119" s="52">
        <v>37914.893617021276</v>
      </c>
      <c r="I119" s="632">
        <v>35349.057446808569</v>
      </c>
      <c r="J119" s="52">
        <v>94</v>
      </c>
      <c r="K119"/>
      <c r="L119" s="82"/>
      <c r="M119" s="57"/>
      <c r="N119" s="559"/>
      <c r="T119" s="408"/>
      <c r="U119" s="408"/>
      <c r="V119" s="147"/>
      <c r="W119" s="142"/>
      <c r="X119" s="142"/>
      <c r="Y119" s="152"/>
      <c r="Z119" s="414"/>
      <c r="AA119" s="414"/>
      <c r="AB119" s="414"/>
      <c r="AC119" s="414"/>
      <c r="AD119" s="408"/>
      <c r="AF119" s="142"/>
      <c r="AG119" s="142"/>
      <c r="AH119" s="142"/>
      <c r="AI119" s="142"/>
      <c r="AJ119" s="142"/>
      <c r="AK119" s="142"/>
      <c r="AL119" s="143"/>
      <c r="AM119" s="143"/>
    </row>
    <row r="120" spans="1:39" s="7" customFormat="1" ht="12.75" customHeight="1">
      <c r="A120" s="140" t="s">
        <v>476</v>
      </c>
      <c r="B120" s="227">
        <v>9.453125</v>
      </c>
      <c r="C120" s="228">
        <v>17.930769230769229</v>
      </c>
      <c r="D120" s="227" t="s">
        <v>48</v>
      </c>
      <c r="E120" s="228">
        <v>12.833333333333334</v>
      </c>
      <c r="F120" s="361" t="s">
        <v>48</v>
      </c>
      <c r="G120" s="228">
        <v>9.5258461538461567</v>
      </c>
      <c r="H120" s="627">
        <v>41815.384615384617</v>
      </c>
      <c r="I120" s="631">
        <v>38620.269230769271</v>
      </c>
      <c r="J120" s="627">
        <v>65</v>
      </c>
      <c r="K120"/>
      <c r="L120" s="83"/>
      <c r="M120" s="317"/>
      <c r="N120" s="131"/>
      <c r="O120" s="130"/>
      <c r="P120" s="130"/>
      <c r="Q120" s="130"/>
      <c r="R120" s="130"/>
      <c r="S120" s="130"/>
      <c r="T120" s="410"/>
      <c r="U120" s="408"/>
      <c r="V120" s="147"/>
      <c r="W120" s="142"/>
      <c r="X120" s="142"/>
      <c r="Y120" s="152"/>
      <c r="Z120" s="414"/>
      <c r="AA120" s="414"/>
      <c r="AB120" s="414"/>
      <c r="AC120" s="414"/>
      <c r="AD120" s="408"/>
      <c r="AF120" s="142"/>
      <c r="AG120" s="142"/>
      <c r="AH120" s="142"/>
      <c r="AI120" s="142"/>
      <c r="AJ120" s="142"/>
      <c r="AK120" s="142"/>
      <c r="AL120" s="143"/>
      <c r="AM120" s="143"/>
    </row>
    <row r="121" spans="1:39" s="7" customFormat="1" ht="12.75" customHeight="1">
      <c r="A121" s="138" t="s">
        <v>979</v>
      </c>
      <c r="B121" s="223">
        <v>9.4444444444444446</v>
      </c>
      <c r="C121" s="224">
        <v>16.027777777777779</v>
      </c>
      <c r="D121" s="223" t="s">
        <v>48</v>
      </c>
      <c r="E121" s="224">
        <v>12.2</v>
      </c>
      <c r="F121" s="362" t="s">
        <v>48</v>
      </c>
      <c r="G121" s="224">
        <v>9.0666666666666664</v>
      </c>
      <c r="H121" s="625">
        <v>40000</v>
      </c>
      <c r="I121" s="630">
        <v>37097.766666666663</v>
      </c>
      <c r="J121" s="625">
        <v>9</v>
      </c>
      <c r="K121"/>
      <c r="L121" s="83"/>
      <c r="M121" s="317"/>
      <c r="N121" s="126"/>
      <c r="O121" s="128"/>
      <c r="P121" s="128"/>
      <c r="Q121" s="128"/>
      <c r="R121" s="128"/>
      <c r="S121" s="128"/>
      <c r="T121" s="410"/>
      <c r="U121" s="408"/>
      <c r="V121" s="147"/>
      <c r="W121" s="142"/>
      <c r="X121" s="142"/>
      <c r="Y121" s="152"/>
      <c r="Z121" s="414"/>
      <c r="AA121" s="414"/>
      <c r="AB121" s="414"/>
      <c r="AC121" s="414"/>
      <c r="AD121" s="408"/>
      <c r="AF121" s="142"/>
      <c r="AG121" s="142"/>
      <c r="AH121" s="142"/>
      <c r="AI121" s="142"/>
      <c r="AJ121" s="142"/>
      <c r="AK121" s="142"/>
      <c r="AL121" s="143"/>
      <c r="AM121" s="143"/>
    </row>
    <row r="122" spans="1:39" s="130" customFormat="1">
      <c r="A122" s="140" t="s">
        <v>474</v>
      </c>
      <c r="B122" s="227">
        <v>9.75</v>
      </c>
      <c r="C122" s="228">
        <v>15.1875</v>
      </c>
      <c r="D122" s="227" t="s">
        <v>48</v>
      </c>
      <c r="E122" s="228">
        <v>12.2</v>
      </c>
      <c r="F122" s="361" t="s">
        <v>48</v>
      </c>
      <c r="G122" s="228">
        <v>8.875</v>
      </c>
      <c r="H122" s="627">
        <v>34500</v>
      </c>
      <c r="I122" s="631">
        <v>32485.1</v>
      </c>
      <c r="J122" s="627">
        <v>4</v>
      </c>
      <c r="K122"/>
      <c r="L122" s="133"/>
      <c r="M122" s="132"/>
      <c r="N122" s="126"/>
      <c r="O122" s="128"/>
      <c r="P122" s="128"/>
      <c r="Q122" s="128"/>
      <c r="R122" s="128"/>
      <c r="S122" s="128"/>
      <c r="T122" s="410"/>
      <c r="U122" s="410"/>
      <c r="V122" s="142"/>
      <c r="W122" s="487"/>
      <c r="X122" s="487"/>
      <c r="Y122" s="142"/>
      <c r="Z122" s="408"/>
      <c r="AA122" s="408"/>
      <c r="AB122" s="414"/>
      <c r="AC122" s="414"/>
      <c r="AD122" s="410"/>
      <c r="AE122" s="109"/>
      <c r="AF122" s="143"/>
      <c r="AG122" s="143"/>
      <c r="AH122" s="143"/>
      <c r="AI122" s="143"/>
      <c r="AJ122" s="143"/>
      <c r="AK122" s="143"/>
      <c r="AL122" s="143"/>
      <c r="AM122" s="143"/>
    </row>
    <row r="123" spans="1:39" s="128" customFormat="1">
      <c r="A123" s="57" t="s">
        <v>475</v>
      </c>
      <c r="B123" s="229">
        <v>8</v>
      </c>
      <c r="C123" s="230">
        <v>16</v>
      </c>
      <c r="D123" s="229" t="s">
        <v>48</v>
      </c>
      <c r="E123" s="230" t="e">
        <v>#DIV/0!</v>
      </c>
      <c r="F123" s="229" t="s">
        <v>48</v>
      </c>
      <c r="G123" s="230">
        <v>8.75</v>
      </c>
      <c r="H123" s="52">
        <v>42000</v>
      </c>
      <c r="I123" s="632">
        <v>38775.1</v>
      </c>
      <c r="J123" s="52">
        <v>2</v>
      </c>
      <c r="K123"/>
      <c r="L123" s="127"/>
      <c r="M123" s="126"/>
      <c r="N123" s="126"/>
      <c r="T123" s="410"/>
      <c r="U123" s="410"/>
      <c r="V123" s="488"/>
      <c r="W123" s="487"/>
      <c r="X123" s="487"/>
      <c r="Y123" s="487"/>
      <c r="Z123" s="408"/>
      <c r="AA123" s="408"/>
      <c r="AB123" s="414"/>
      <c r="AC123" s="414"/>
      <c r="AD123" s="410"/>
      <c r="AE123" s="109"/>
      <c r="AF123" s="143"/>
      <c r="AG123" s="143"/>
      <c r="AH123" s="143"/>
      <c r="AI123" s="143"/>
      <c r="AJ123" s="143"/>
      <c r="AK123" s="143"/>
      <c r="AL123" s="143"/>
      <c r="AM123" s="143"/>
    </row>
    <row r="124" spans="1:39" s="128" customFormat="1" ht="13.5" customHeight="1">
      <c r="A124" s="140" t="s">
        <v>476</v>
      </c>
      <c r="B124" s="227">
        <v>10</v>
      </c>
      <c r="C124" s="228">
        <v>17.166666666666668</v>
      </c>
      <c r="D124" s="227" t="s">
        <v>48</v>
      </c>
      <c r="E124" s="228" t="e">
        <v>#DIV/0!</v>
      </c>
      <c r="F124" s="361" t="s">
        <v>48</v>
      </c>
      <c r="G124" s="228">
        <v>9.5333333333333332</v>
      </c>
      <c r="H124" s="627">
        <v>46000</v>
      </c>
      <c r="I124" s="631">
        <v>42129.766666666663</v>
      </c>
      <c r="J124" s="627">
        <v>3</v>
      </c>
      <c r="K124"/>
      <c r="L124" s="127"/>
      <c r="M124" s="126"/>
      <c r="N124" s="126"/>
      <c r="T124" s="410"/>
      <c r="U124" s="410"/>
      <c r="V124" s="142"/>
      <c r="W124" s="487"/>
      <c r="X124" s="487"/>
      <c r="Y124" s="142"/>
      <c r="Z124" s="408"/>
      <c r="AA124" s="408"/>
      <c r="AB124" s="414"/>
      <c r="AC124" s="414"/>
      <c r="AD124" s="410"/>
      <c r="AE124" s="109"/>
      <c r="AF124" s="143"/>
      <c r="AG124" s="143"/>
      <c r="AH124" s="143"/>
      <c r="AI124" s="143"/>
      <c r="AJ124" s="143"/>
      <c r="AK124" s="143"/>
      <c r="AL124" s="143"/>
      <c r="AM124" s="143"/>
    </row>
    <row r="125" spans="1:39" s="128" customFormat="1" ht="28.5" customHeight="1">
      <c r="A125" s="138" t="s">
        <v>980</v>
      </c>
      <c r="B125" s="223">
        <v>9.2884615384615383</v>
      </c>
      <c r="C125" s="224">
        <v>16.309374999999999</v>
      </c>
      <c r="D125" s="223" t="s">
        <v>48</v>
      </c>
      <c r="E125" s="224">
        <v>12.2</v>
      </c>
      <c r="F125" s="362" t="s">
        <v>48</v>
      </c>
      <c r="G125" s="224">
        <v>9.2200000000000006</v>
      </c>
      <c r="H125" s="625">
        <v>38625</v>
      </c>
      <c r="I125" s="630">
        <v>35944.600000000049</v>
      </c>
      <c r="J125" s="625">
        <v>80</v>
      </c>
      <c r="K125"/>
      <c r="L125" s="127"/>
      <c r="M125" s="126"/>
      <c r="N125" s="126"/>
      <c r="T125" s="410"/>
      <c r="U125" s="410"/>
      <c r="V125" s="142"/>
      <c r="W125" s="487"/>
      <c r="X125" s="487"/>
      <c r="Y125" s="142"/>
      <c r="Z125" s="408"/>
      <c r="AA125" s="408"/>
      <c r="AB125" s="414"/>
      <c r="AC125" s="414"/>
      <c r="AD125" s="410"/>
      <c r="AE125" s="109"/>
      <c r="AF125" s="143"/>
      <c r="AG125" s="143"/>
      <c r="AH125" s="143"/>
      <c r="AI125" s="143"/>
      <c r="AJ125" s="143"/>
      <c r="AK125" s="143"/>
      <c r="AL125" s="143"/>
      <c r="AM125" s="143"/>
    </row>
    <row r="126" spans="1:39" s="128" customFormat="1" ht="13.5" customHeight="1">
      <c r="A126" s="140" t="s">
        <v>474</v>
      </c>
      <c r="B126" s="227">
        <v>9.4090909090909083</v>
      </c>
      <c r="C126" s="228">
        <v>15.090909090909092</v>
      </c>
      <c r="D126" s="227" t="s">
        <v>48</v>
      </c>
      <c r="E126" s="228">
        <v>12.5</v>
      </c>
      <c r="F126" s="361" t="s">
        <v>48</v>
      </c>
      <c r="G126" s="228">
        <v>8.8136363636363626</v>
      </c>
      <c r="H126" s="627">
        <v>38727.272727272728</v>
      </c>
      <c r="I126" s="631">
        <v>36030.372727272712</v>
      </c>
      <c r="J126" s="627">
        <v>22</v>
      </c>
      <c r="K126"/>
      <c r="L126" s="127"/>
      <c r="M126" s="126"/>
      <c r="N126" s="126"/>
      <c r="T126" s="410"/>
      <c r="U126" s="410"/>
      <c r="V126" s="142"/>
      <c r="W126" s="487"/>
      <c r="X126" s="487"/>
      <c r="Y126" s="142"/>
      <c r="Z126" s="408"/>
      <c r="AA126" s="408"/>
      <c r="AB126" s="414"/>
      <c r="AC126" s="414"/>
      <c r="AD126" s="410"/>
      <c r="AE126" s="109"/>
      <c r="AF126" s="143"/>
      <c r="AG126" s="143"/>
      <c r="AH126" s="143"/>
      <c r="AI126" s="143"/>
      <c r="AJ126" s="143"/>
      <c r="AK126" s="143"/>
      <c r="AL126" s="143"/>
      <c r="AM126" s="143"/>
    </row>
    <row r="127" spans="1:39" s="128" customFormat="1" ht="13.5" customHeight="1">
      <c r="A127" s="57" t="s">
        <v>475</v>
      </c>
      <c r="B127" s="229">
        <v>9.014705882352942</v>
      </c>
      <c r="C127" s="230">
        <v>16.006944444444443</v>
      </c>
      <c r="D127" s="229" t="s">
        <v>48</v>
      </c>
      <c r="E127" s="230">
        <v>12.666666666666666</v>
      </c>
      <c r="F127" s="229" t="s">
        <v>48</v>
      </c>
      <c r="G127" s="230">
        <v>9.2055555555555557</v>
      </c>
      <c r="H127" s="52">
        <v>38333.333333333336</v>
      </c>
      <c r="I127" s="632">
        <v>35699.988888888889</v>
      </c>
      <c r="J127" s="52">
        <v>36</v>
      </c>
      <c r="K127"/>
      <c r="L127" s="127"/>
      <c r="M127" s="126"/>
      <c r="N127" s="126"/>
      <c r="T127" s="410"/>
      <c r="U127" s="410"/>
      <c r="V127" s="142"/>
      <c r="W127" s="487"/>
      <c r="X127" s="487"/>
      <c r="Y127" s="142"/>
      <c r="Z127" s="408"/>
      <c r="AA127" s="408"/>
      <c r="AB127" s="414"/>
      <c r="AC127" s="414"/>
      <c r="AD127" s="410"/>
      <c r="AE127" s="109"/>
      <c r="AF127" s="143"/>
      <c r="AG127" s="143"/>
      <c r="AH127" s="143"/>
      <c r="AI127" s="143"/>
      <c r="AJ127" s="143"/>
      <c r="AK127" s="143"/>
      <c r="AL127" s="143"/>
      <c r="AM127" s="143"/>
    </row>
    <row r="128" spans="1:39" s="128" customFormat="1" ht="13.5" customHeight="1">
      <c r="A128" s="140" t="s">
        <v>476</v>
      </c>
      <c r="B128" s="227">
        <v>9.5909090909090917</v>
      </c>
      <c r="C128" s="228">
        <v>18.022727272727273</v>
      </c>
      <c r="D128" s="227" t="s">
        <v>48</v>
      </c>
      <c r="E128" s="228">
        <v>10.5</v>
      </c>
      <c r="F128" s="361" t="s">
        <v>48</v>
      </c>
      <c r="G128" s="228">
        <v>9.65</v>
      </c>
      <c r="H128" s="627">
        <v>39000</v>
      </c>
      <c r="I128" s="631">
        <v>36259.099999999984</v>
      </c>
      <c r="J128" s="627">
        <v>22</v>
      </c>
      <c r="K128"/>
      <c r="L128" s="127"/>
      <c r="M128" s="126"/>
      <c r="N128" s="126"/>
      <c r="T128" s="410"/>
      <c r="U128" s="410"/>
      <c r="V128" s="142"/>
      <c r="W128" s="487"/>
      <c r="X128" s="487"/>
      <c r="Y128" s="142"/>
      <c r="Z128" s="408"/>
      <c r="AA128" s="408"/>
      <c r="AB128" s="414"/>
      <c r="AC128" s="414"/>
      <c r="AD128" s="410"/>
      <c r="AE128" s="109"/>
      <c r="AF128" s="143"/>
      <c r="AG128" s="143"/>
      <c r="AH128" s="143"/>
      <c r="AI128" s="143"/>
      <c r="AJ128" s="143"/>
      <c r="AK128" s="143"/>
      <c r="AL128" s="143"/>
      <c r="AM128" s="143"/>
    </row>
    <row r="129" spans="1:39" s="128" customFormat="1">
      <c r="A129" s="138" t="s">
        <v>479</v>
      </c>
      <c r="B129" s="229">
        <v>9.2857142857142865</v>
      </c>
      <c r="C129" s="230">
        <v>20.035294117647059</v>
      </c>
      <c r="D129" s="229" t="s">
        <v>48</v>
      </c>
      <c r="E129" s="230">
        <v>12.541666666666666</v>
      </c>
      <c r="F129" s="362" t="s">
        <v>48</v>
      </c>
      <c r="G129" s="224">
        <v>10.272058823529411</v>
      </c>
      <c r="H129" s="625">
        <v>23029.411764705881</v>
      </c>
      <c r="I129" s="630">
        <v>22865.099999999988</v>
      </c>
      <c r="J129" s="625">
        <v>34</v>
      </c>
      <c r="K129"/>
      <c r="L129" s="127"/>
      <c r="M129" s="126"/>
      <c r="N129" s="126"/>
      <c r="T129" s="410"/>
      <c r="U129" s="410"/>
      <c r="V129" s="142"/>
      <c r="W129" s="487"/>
      <c r="X129" s="487"/>
      <c r="Y129" s="142"/>
      <c r="Z129" s="408"/>
      <c r="AA129" s="408"/>
      <c r="AB129" s="414"/>
      <c r="AC129" s="414"/>
      <c r="AD129" s="410"/>
      <c r="AE129" s="109"/>
      <c r="AF129" s="143"/>
      <c r="AG129" s="143"/>
      <c r="AH129" s="143"/>
      <c r="AI129" s="143"/>
      <c r="AJ129" s="143"/>
      <c r="AK129" s="143"/>
      <c r="AL129"/>
      <c r="AM129"/>
    </row>
    <row r="130" spans="1:39" s="128" customFormat="1" ht="26.4">
      <c r="A130" s="1131" t="s">
        <v>480</v>
      </c>
      <c r="B130" s="621" t="s">
        <v>48</v>
      </c>
      <c r="C130" s="622" t="s">
        <v>48</v>
      </c>
      <c r="D130" s="621" t="s">
        <v>48</v>
      </c>
      <c r="E130" s="622">
        <v>26.9</v>
      </c>
      <c r="F130" s="623" t="s">
        <v>48</v>
      </c>
      <c r="G130" s="622" t="s">
        <v>48</v>
      </c>
      <c r="H130" s="629">
        <v>45108.235294117643</v>
      </c>
      <c r="I130" s="633">
        <v>47161.766666666648</v>
      </c>
      <c r="J130" s="629">
        <v>15</v>
      </c>
      <c r="K130"/>
      <c r="L130" s="127"/>
      <c r="M130" s="126"/>
      <c r="N130" s="126"/>
      <c r="T130" s="410"/>
      <c r="U130" s="410"/>
      <c r="V130" s="142"/>
      <c r="W130" s="487"/>
      <c r="X130" s="487"/>
      <c r="Y130" s="142"/>
      <c r="Z130" s="408"/>
      <c r="AA130" s="408"/>
      <c r="AB130" s="414"/>
      <c r="AC130" s="414"/>
      <c r="AD130" s="410"/>
      <c r="AE130" s="109"/>
      <c r="AF130" s="143"/>
      <c r="AG130" s="143"/>
      <c r="AH130" s="143"/>
      <c r="AI130" s="143"/>
      <c r="AJ130" s="143"/>
      <c r="AK130" s="143"/>
      <c r="AL130"/>
      <c r="AM130"/>
    </row>
    <row r="131" spans="1:39" s="128" customFormat="1" ht="26.4">
      <c r="A131" s="1132" t="s">
        <v>481</v>
      </c>
      <c r="B131" s="223" t="s">
        <v>48</v>
      </c>
      <c r="C131" s="224" t="s">
        <v>48</v>
      </c>
      <c r="D131" s="223" t="s">
        <v>48</v>
      </c>
      <c r="E131" s="224">
        <v>26.596153846153847</v>
      </c>
      <c r="F131" s="223" t="s">
        <v>48</v>
      </c>
      <c r="G131" s="224" t="s">
        <v>48</v>
      </c>
      <c r="H131" s="625">
        <v>39830.769230769234</v>
      </c>
      <c r="I131" s="630">
        <v>44194.176923076921</v>
      </c>
      <c r="J131" s="625">
        <v>13</v>
      </c>
      <c r="K131"/>
      <c r="L131" s="127"/>
      <c r="M131" s="126"/>
      <c r="N131" s="126"/>
      <c r="T131" s="410"/>
      <c r="U131" s="410"/>
      <c r="V131" s="142"/>
      <c r="W131" s="487"/>
      <c r="X131" s="487"/>
      <c r="Y131" s="142"/>
      <c r="Z131" s="408"/>
      <c r="AA131" s="408"/>
      <c r="AB131" s="414"/>
      <c r="AC131" s="414"/>
      <c r="AD131" s="410"/>
      <c r="AE131" s="109"/>
      <c r="AF131" s="143"/>
      <c r="AG131" s="143"/>
      <c r="AH131" s="143"/>
      <c r="AI131" s="143"/>
      <c r="AJ131" s="143"/>
      <c r="AK131" s="143"/>
      <c r="AL131"/>
      <c r="AM131"/>
    </row>
    <row r="132" spans="1:39" s="128" customFormat="1" ht="26.4">
      <c r="A132" s="1131" t="s">
        <v>482</v>
      </c>
      <c r="B132" s="621" t="s">
        <v>48</v>
      </c>
      <c r="C132" s="622" t="s">
        <v>48</v>
      </c>
      <c r="D132" s="621" t="s">
        <v>48</v>
      </c>
      <c r="E132" s="622">
        <v>24.839999999999996</v>
      </c>
      <c r="F132" s="623" t="s">
        <v>48</v>
      </c>
      <c r="G132" s="622" t="s">
        <v>48</v>
      </c>
      <c r="H132" s="629">
        <v>48660</v>
      </c>
      <c r="I132" s="633">
        <v>46826.3</v>
      </c>
      <c r="J132" s="629">
        <v>5</v>
      </c>
      <c r="K132"/>
      <c r="L132" s="127"/>
      <c r="M132" s="126"/>
      <c r="N132" s="126"/>
      <c r="T132" s="410"/>
      <c r="U132" s="410"/>
      <c r="V132" s="142"/>
      <c r="W132" s="487"/>
      <c r="X132" s="487"/>
      <c r="Y132" s="142"/>
      <c r="Z132" s="408"/>
      <c r="AA132" s="408"/>
      <c r="AB132" s="414"/>
      <c r="AC132" s="414"/>
      <c r="AD132" s="410"/>
      <c r="AE132" s="109"/>
      <c r="AF132" s="143"/>
      <c r="AG132" s="143"/>
      <c r="AH132" s="143"/>
      <c r="AI132" s="143"/>
      <c r="AJ132" s="143"/>
      <c r="AK132" s="143"/>
      <c r="AL132"/>
      <c r="AM132"/>
    </row>
    <row r="133" spans="1:39" s="128" customFormat="1" ht="26.4">
      <c r="A133" s="1132" t="s">
        <v>483</v>
      </c>
      <c r="B133" s="223" t="s">
        <v>48</v>
      </c>
      <c r="C133" s="224" t="s">
        <v>48</v>
      </c>
      <c r="D133" s="223" t="s">
        <v>48</v>
      </c>
      <c r="E133" s="224">
        <v>28.775000000000002</v>
      </c>
      <c r="F133" s="223" t="s">
        <v>48</v>
      </c>
      <c r="G133" s="224" t="s">
        <v>48</v>
      </c>
      <c r="H133" s="625">
        <v>36112.5</v>
      </c>
      <c r="I133" s="630">
        <v>40033.1</v>
      </c>
      <c r="J133" s="625">
        <v>8</v>
      </c>
      <c r="K133"/>
      <c r="L133" s="127"/>
      <c r="M133" s="126"/>
      <c r="N133" s="126"/>
      <c r="T133" s="410"/>
      <c r="U133" s="410"/>
      <c r="V133" s="142"/>
      <c r="W133" s="487"/>
      <c r="X133" s="487"/>
      <c r="Y133" s="142"/>
      <c r="Z133" s="408"/>
      <c r="AA133" s="408"/>
      <c r="AB133" s="414"/>
      <c r="AC133" s="414"/>
      <c r="AD133" s="410"/>
      <c r="AE133" s="109"/>
      <c r="AF133" s="143"/>
      <c r="AG133" s="143"/>
      <c r="AH133" s="143"/>
      <c r="AI133" s="143"/>
      <c r="AJ133" s="143"/>
      <c r="AK133" s="143"/>
      <c r="AL133"/>
      <c r="AM133"/>
    </row>
    <row r="134" spans="1:39" s="128" customFormat="1" ht="26.4">
      <c r="A134" s="1131" t="s">
        <v>981</v>
      </c>
      <c r="B134" s="621" t="s">
        <v>48</v>
      </c>
      <c r="C134" s="622" t="s">
        <v>48</v>
      </c>
      <c r="D134" s="621" t="s">
        <v>48</v>
      </c>
      <c r="E134" s="622">
        <v>18.899999999999999</v>
      </c>
      <c r="F134" s="623" t="s">
        <v>48</v>
      </c>
      <c r="G134" s="622" t="s">
        <v>48</v>
      </c>
      <c r="H134" s="629">
        <v>60000</v>
      </c>
      <c r="I134" s="633">
        <v>53871.1</v>
      </c>
      <c r="J134" s="629">
        <v>1</v>
      </c>
      <c r="K134"/>
      <c r="L134" s="127"/>
      <c r="M134" s="126"/>
      <c r="N134" s="126"/>
      <c r="T134" s="410"/>
      <c r="U134" s="410"/>
      <c r="V134" s="142"/>
      <c r="W134" s="487"/>
      <c r="X134" s="487"/>
      <c r="Y134" s="142"/>
      <c r="Z134" s="408"/>
      <c r="AA134" s="408"/>
      <c r="AB134" s="414"/>
      <c r="AC134" s="414"/>
      <c r="AD134" s="410"/>
      <c r="AE134" s="109"/>
      <c r="AF134" s="143"/>
      <c r="AG134" s="143"/>
      <c r="AH134" s="143"/>
      <c r="AI134" s="143"/>
      <c r="AJ134" s="143"/>
      <c r="AK134" s="143"/>
      <c r="AL134"/>
      <c r="AM134"/>
    </row>
    <row r="135" spans="1:39" s="128" customFormat="1" ht="13.5" customHeight="1">
      <c r="A135" s="1132" t="s">
        <v>977</v>
      </c>
      <c r="B135" s="223" t="s">
        <v>48</v>
      </c>
      <c r="C135" s="224" t="s">
        <v>48</v>
      </c>
      <c r="D135" s="223" t="s">
        <v>48</v>
      </c>
      <c r="E135" s="224">
        <v>27.566666666666666</v>
      </c>
      <c r="F135" s="223" t="s">
        <v>48</v>
      </c>
      <c r="G135" s="224" t="s">
        <v>48</v>
      </c>
      <c r="H135" s="625">
        <v>37031.111111111109</v>
      </c>
      <c r="I135" s="630">
        <v>15851.544444444447</v>
      </c>
      <c r="J135" s="625">
        <v>9</v>
      </c>
      <c r="K135"/>
      <c r="L135" s="127"/>
      <c r="M135" s="126"/>
      <c r="N135" s="126"/>
      <c r="T135" s="410"/>
      <c r="U135" s="410"/>
      <c r="V135" s="142"/>
      <c r="W135" s="142"/>
      <c r="X135" s="142"/>
      <c r="Y135" s="142"/>
      <c r="Z135" s="408"/>
      <c r="AA135" s="408"/>
      <c r="AB135" s="410"/>
      <c r="AC135" s="410"/>
      <c r="AD135" s="410"/>
      <c r="AE135" s="109"/>
      <c r="AF135" s="143"/>
      <c r="AG135" s="143"/>
      <c r="AH135" s="143"/>
      <c r="AI135" s="143"/>
      <c r="AJ135" s="143"/>
      <c r="AK135" s="143"/>
      <c r="AL135"/>
      <c r="AM135"/>
    </row>
    <row r="136" spans="1:39" s="128" customFormat="1" ht="13.5" customHeight="1">
      <c r="A136" s="137" t="s">
        <v>484</v>
      </c>
      <c r="B136" s="335"/>
      <c r="C136" s="136"/>
      <c r="D136" s="136"/>
      <c r="E136" s="134"/>
      <c r="F136" s="135"/>
      <c r="G136" s="135"/>
      <c r="H136" s="134"/>
      <c r="I136" s="134"/>
      <c r="J136" s="2"/>
      <c r="K136"/>
      <c r="L136" s="127"/>
      <c r="M136" s="126"/>
      <c r="N136" s="126"/>
      <c r="T136" s="410"/>
      <c r="U136" s="410"/>
      <c r="V136" s="142"/>
      <c r="W136" s="142"/>
      <c r="X136" s="142"/>
      <c r="Y136" s="142"/>
      <c r="Z136" s="408"/>
      <c r="AA136" s="408"/>
      <c r="AB136" s="410"/>
      <c r="AC136" s="410"/>
      <c r="AD136" s="410"/>
      <c r="AE136" s="109"/>
      <c r="AF136" s="143"/>
      <c r="AG136" s="143"/>
      <c r="AH136" s="143"/>
      <c r="AI136" s="143"/>
      <c r="AJ136" s="143"/>
      <c r="AK136" s="143"/>
      <c r="AL136"/>
      <c r="AM136"/>
    </row>
    <row r="137" spans="1:39" s="128" customFormat="1" ht="39" customHeight="1">
      <c r="A137" s="137" t="s">
        <v>485</v>
      </c>
      <c r="B137" s="1096"/>
      <c r="C137" s="32"/>
      <c r="D137" s="32"/>
      <c r="E137" s="32"/>
      <c r="F137" s="32"/>
      <c r="G137" s="32"/>
      <c r="H137" s="32"/>
      <c r="I137" s="32"/>
      <c r="J137" s="32"/>
      <c r="K137"/>
      <c r="L137" s="127"/>
      <c r="M137" s="126"/>
      <c r="N137" s="126"/>
      <c r="T137" s="410"/>
      <c r="U137" s="410"/>
      <c r="V137" s="408"/>
      <c r="W137" s="408"/>
      <c r="X137" s="408"/>
      <c r="Y137" s="408"/>
      <c r="Z137" s="408"/>
      <c r="AA137" s="408"/>
      <c r="AB137" s="410"/>
      <c r="AC137" s="410"/>
      <c r="AD137" s="410"/>
      <c r="AE137" s="143"/>
      <c r="AF137" s="143"/>
      <c r="AG137" s="143"/>
      <c r="AH137" s="143"/>
      <c r="AI137" s="143"/>
      <c r="AJ137" s="143"/>
      <c r="AK137" s="143"/>
      <c r="AL137"/>
      <c r="AM137"/>
    </row>
    <row r="138" spans="1:39" s="128" customFormat="1">
      <c r="A138" s="34" t="s">
        <v>486</v>
      </c>
      <c r="B138" s="34"/>
      <c r="C138" s="34"/>
      <c r="D138" s="34"/>
      <c r="E138" s="34"/>
      <c r="F138" s="34"/>
      <c r="G138" s="34"/>
      <c r="H138" s="34"/>
      <c r="I138" s="34"/>
      <c r="J138" s="34"/>
      <c r="K138"/>
      <c r="L138" s="127"/>
      <c r="M138" s="126"/>
      <c r="N138" s="126"/>
      <c r="T138" s="408"/>
      <c r="U138" s="410"/>
      <c r="V138" s="408"/>
      <c r="W138" s="408"/>
      <c r="X138" s="408"/>
      <c r="Y138" s="408"/>
      <c r="Z138" s="408"/>
      <c r="AA138" s="408"/>
      <c r="AB138" s="410"/>
      <c r="AC138" s="410"/>
      <c r="AD138" s="410"/>
      <c r="AE138" s="143"/>
      <c r="AF138" s="143"/>
      <c r="AG138" s="143"/>
      <c r="AH138" s="143"/>
      <c r="AI138" s="143"/>
      <c r="AJ138" s="143"/>
      <c r="AK138" s="143"/>
      <c r="AL138"/>
      <c r="AM138"/>
    </row>
    <row r="139" spans="1:39" s="128" customFormat="1">
      <c r="A139" s="34"/>
      <c r="B139" s="34"/>
      <c r="C139" s="34"/>
      <c r="D139" s="34"/>
      <c r="E139" s="34"/>
      <c r="F139" s="34"/>
      <c r="G139"/>
      <c r="H139" s="34"/>
      <c r="I139" s="34"/>
      <c r="J139" s="34"/>
      <c r="K139"/>
      <c r="L139" s="127"/>
      <c r="M139" s="126"/>
      <c r="N139" s="126"/>
      <c r="T139" s="408"/>
      <c r="U139" s="410"/>
      <c r="V139" s="408"/>
      <c r="W139" s="408"/>
      <c r="X139" s="408"/>
      <c r="Y139" s="408"/>
      <c r="Z139" s="408"/>
      <c r="AA139" s="408"/>
      <c r="AB139" s="410"/>
      <c r="AC139" s="410"/>
      <c r="AD139" s="410"/>
      <c r="AE139" s="143"/>
      <c r="AF139" s="143"/>
      <c r="AG139" s="143"/>
      <c r="AH139" s="143"/>
      <c r="AI139" s="143"/>
      <c r="AJ139" s="143"/>
      <c r="AK139" s="143"/>
      <c r="AL139"/>
      <c r="AM139"/>
    </row>
    <row r="140" spans="1:39" s="128" customFormat="1">
      <c r="A140" s="34"/>
      <c r="B140" s="34"/>
      <c r="C140" s="34"/>
      <c r="D140" s="34"/>
      <c r="E140" s="34"/>
      <c r="F140" s="34"/>
      <c r="G140" s="34"/>
      <c r="H140" s="34"/>
      <c r="I140" s="34"/>
      <c r="J140" s="34"/>
      <c r="K140"/>
      <c r="L140" s="127"/>
      <c r="M140" s="126"/>
      <c r="N140" s="126"/>
      <c r="T140" s="408"/>
      <c r="U140" s="408"/>
      <c r="V140" s="408"/>
      <c r="W140" s="408"/>
      <c r="X140" s="408"/>
      <c r="Y140" s="408"/>
      <c r="Z140" s="408"/>
      <c r="AA140" s="408"/>
      <c r="AB140" s="408"/>
      <c r="AC140" s="408"/>
      <c r="AD140" s="408"/>
      <c r="AE140"/>
      <c r="AF140"/>
      <c r="AG140"/>
      <c r="AH140"/>
      <c r="AI140"/>
      <c r="AJ140"/>
      <c r="AK140"/>
      <c r="AL140"/>
      <c r="AM140"/>
    </row>
    <row r="141" spans="1:39" s="128" customFormat="1">
      <c r="A141" s="1249" t="s">
        <v>487</v>
      </c>
      <c r="B141" s="1249"/>
      <c r="C141" s="1249"/>
      <c r="D141" s="1249"/>
      <c r="E141" s="1249"/>
      <c r="F141" s="33"/>
      <c r="G141" s="33"/>
      <c r="H141" s="33"/>
      <c r="I141" s="33"/>
      <c r="J141" s="33"/>
      <c r="K141"/>
      <c r="L141" s="127"/>
      <c r="M141" s="126"/>
      <c r="N141" s="126"/>
      <c r="T141" s="408"/>
      <c r="U141" s="408"/>
      <c r="V141" s="408"/>
      <c r="W141" s="408"/>
      <c r="X141" s="408"/>
      <c r="Y141" s="408"/>
      <c r="Z141" s="408"/>
      <c r="AA141" s="408"/>
      <c r="AB141" s="408"/>
      <c r="AC141" s="408"/>
      <c r="AD141" s="408"/>
      <c r="AE141"/>
      <c r="AF141"/>
      <c r="AG141"/>
      <c r="AH141"/>
      <c r="AI141"/>
      <c r="AJ141"/>
      <c r="AK141"/>
      <c r="AL141" s="7"/>
      <c r="AM141" s="7"/>
    </row>
    <row r="142" spans="1:39" s="128" customFormat="1" ht="13.5" customHeight="1" thickBot="1">
      <c r="A142" s="58" t="s">
        <v>488</v>
      </c>
      <c r="B142" s="1100" t="s">
        <v>489</v>
      </c>
      <c r="C142" s="1100" t="s">
        <v>490</v>
      </c>
      <c r="D142" s="1100" t="s">
        <v>491</v>
      </c>
      <c r="E142" s="1100" t="s">
        <v>492</v>
      </c>
      <c r="F142" s="89"/>
      <c r="G142" s="33"/>
      <c r="H142" s="129"/>
      <c r="I142" s="33"/>
      <c r="J142" s="33"/>
      <c r="K142"/>
      <c r="L142" s="127"/>
      <c r="M142" s="126"/>
      <c r="N142" s="126"/>
      <c r="T142" s="408"/>
      <c r="U142" s="408"/>
      <c r="V142" s="408"/>
      <c r="W142" s="417"/>
      <c r="X142" s="417"/>
      <c r="Y142" s="408"/>
      <c r="Z142" s="408"/>
      <c r="AA142" s="408"/>
      <c r="AB142" s="408"/>
      <c r="AC142" s="408"/>
      <c r="AD142" s="408"/>
      <c r="AE142"/>
      <c r="AF142"/>
      <c r="AG142"/>
      <c r="AH142"/>
      <c r="AI142"/>
      <c r="AJ142"/>
      <c r="AK142"/>
      <c r="AL142" s="7"/>
      <c r="AM142" s="7"/>
    </row>
    <row r="143" spans="1:39" s="128" customFormat="1" ht="13.5" customHeight="1">
      <c r="A143" s="636" t="s">
        <v>493</v>
      </c>
      <c r="B143" s="634">
        <v>3796.8</v>
      </c>
      <c r="C143" s="633">
        <v>2757.11</v>
      </c>
      <c r="D143" s="634">
        <v>3071.0994764397906</v>
      </c>
      <c r="E143" s="633">
        <v>586580</v>
      </c>
      <c r="F143" s="89"/>
      <c r="G143" s="33"/>
      <c r="H143" s="129"/>
      <c r="I143" s="33"/>
      <c r="J143" s="33"/>
      <c r="K143"/>
      <c r="L143" s="127"/>
      <c r="M143" s="126"/>
      <c r="N143" s="126"/>
      <c r="T143" s="408"/>
      <c r="U143" s="408"/>
      <c r="V143" s="408"/>
      <c r="W143" s="417"/>
      <c r="X143" s="417"/>
      <c r="Y143" s="408"/>
      <c r="Z143" s="408"/>
      <c r="AA143" s="408"/>
      <c r="AB143" s="408"/>
      <c r="AC143" s="408"/>
      <c r="AD143" s="408"/>
      <c r="AE143"/>
      <c r="AF143"/>
      <c r="AG143"/>
      <c r="AH143"/>
      <c r="AI143"/>
      <c r="AJ143"/>
      <c r="AK143"/>
      <c r="AL143" s="7"/>
      <c r="AM143" s="7"/>
    </row>
    <row r="144" spans="1:39" s="128" customFormat="1" ht="13.5" customHeight="1">
      <c r="A144" s="637" t="s">
        <v>494</v>
      </c>
      <c r="B144" s="635">
        <v>18.327999999999999</v>
      </c>
      <c r="C144" s="630">
        <v>39.095999999999997</v>
      </c>
      <c r="D144" s="635">
        <v>1146.0737704918033</v>
      </c>
      <c r="E144" s="630">
        <v>279642</v>
      </c>
      <c r="F144" s="166"/>
      <c r="G144" s="538"/>
      <c r="H144" s="538"/>
      <c r="I144" s="538"/>
      <c r="J144" s="538"/>
      <c r="K144"/>
      <c r="L144" s="127"/>
      <c r="M144" s="126"/>
      <c r="N144" s="126"/>
      <c r="T144" s="408"/>
      <c r="U144" s="408"/>
      <c r="V144" s="418"/>
      <c r="W144" s="417"/>
      <c r="X144" s="417"/>
      <c r="Y144" s="417"/>
      <c r="Z144" s="408"/>
      <c r="AA144" s="408"/>
      <c r="AB144" s="408"/>
      <c r="AC144" s="408"/>
      <c r="AD144" s="408"/>
      <c r="AE144"/>
      <c r="AF144"/>
      <c r="AG144"/>
      <c r="AH144"/>
      <c r="AI144"/>
      <c r="AJ144"/>
      <c r="AK144"/>
      <c r="AL144" s="7"/>
      <c r="AM144" s="7"/>
    </row>
    <row r="145" spans="1:39" s="128" customFormat="1" ht="13.5" customHeight="1">
      <c r="A145" s="636" t="s">
        <v>424</v>
      </c>
      <c r="B145" s="634">
        <v>21.058510638297872</v>
      </c>
      <c r="C145" s="633">
        <v>45.867021276595743</v>
      </c>
      <c r="D145" s="634">
        <v>1458.5879120879122</v>
      </c>
      <c r="E145" s="633">
        <v>265463</v>
      </c>
      <c r="F145" s="166"/>
      <c r="G145" s="538"/>
      <c r="H145" s="538"/>
      <c r="I145" s="538"/>
      <c r="J145" s="538"/>
      <c r="K145"/>
      <c r="L145" s="127"/>
      <c r="M145" s="126"/>
      <c r="N145" s="126"/>
      <c r="T145" s="408"/>
      <c r="U145" s="408"/>
      <c r="V145" s="408"/>
      <c r="W145" s="417"/>
      <c r="X145" s="417"/>
      <c r="Y145" s="408"/>
      <c r="Z145" s="408"/>
      <c r="AA145" s="408"/>
      <c r="AB145" s="408"/>
      <c r="AC145" s="408"/>
      <c r="AD145" s="408"/>
      <c r="AE145"/>
      <c r="AF145"/>
      <c r="AG145"/>
      <c r="AH145"/>
      <c r="AI145"/>
      <c r="AJ145"/>
      <c r="AK145"/>
      <c r="AL145" s="130"/>
      <c r="AM145" s="130"/>
    </row>
    <row r="146" spans="1:39">
      <c r="A146" s="637" t="s">
        <v>425</v>
      </c>
      <c r="B146" s="635">
        <v>10.048387096774194</v>
      </c>
      <c r="C146" s="630">
        <v>18.56451612903226</v>
      </c>
      <c r="D146" s="635">
        <v>228.69354838709677</v>
      </c>
      <c r="E146" s="630">
        <v>14179</v>
      </c>
      <c r="F146" s="166"/>
      <c r="G146" s="561"/>
      <c r="H146" s="561"/>
      <c r="I146" s="561"/>
      <c r="J146" s="561"/>
      <c r="K146"/>
    </row>
    <row r="147" spans="1:39">
      <c r="A147" s="565"/>
      <c r="B147" s="565"/>
      <c r="C147" s="565"/>
      <c r="D147" s="565"/>
      <c r="E147" s="565"/>
      <c r="F147" s="27"/>
      <c r="G147" s="27"/>
      <c r="H147" s="27"/>
      <c r="I147" s="27"/>
      <c r="J147" s="27"/>
      <c r="K147"/>
    </row>
    <row r="148" spans="1:39">
      <c r="A148" s="565"/>
      <c r="B148" s="565"/>
      <c r="C148" s="565"/>
      <c r="D148" s="565"/>
      <c r="E148" s="565"/>
      <c r="F148" s="27"/>
      <c r="G148" s="27"/>
      <c r="H148" s="27"/>
      <c r="I148" s="27"/>
      <c r="J148" s="27"/>
      <c r="K148"/>
    </row>
    <row r="149" spans="1:39">
      <c r="A149" s="565"/>
      <c r="B149" s="565"/>
      <c r="C149" s="565"/>
      <c r="D149" s="565"/>
      <c r="E149" s="565"/>
      <c r="F149" s="27"/>
      <c r="G149" s="27"/>
      <c r="H149" s="27"/>
      <c r="I149" s="27"/>
      <c r="J149" s="27"/>
      <c r="K149"/>
    </row>
  </sheetData>
  <mergeCells count="105">
    <mergeCell ref="E98:F98"/>
    <mergeCell ref="H98:I98"/>
    <mergeCell ref="H80:I80"/>
    <mergeCell ref="E79:F79"/>
    <mergeCell ref="H79:I79"/>
    <mergeCell ref="H97:I97"/>
    <mergeCell ref="E83:F83"/>
    <mergeCell ref="H96:I96"/>
    <mergeCell ref="H84:I84"/>
    <mergeCell ref="H83:I83"/>
    <mergeCell ref="H90:I90"/>
    <mergeCell ref="H91:I91"/>
    <mergeCell ref="H86:I86"/>
    <mergeCell ref="H87:I87"/>
    <mergeCell ref="H88:I88"/>
    <mergeCell ref="H89:I89"/>
    <mergeCell ref="H85:I85"/>
    <mergeCell ref="H93:I93"/>
    <mergeCell ref="H92:I92"/>
    <mergeCell ref="E80:F80"/>
    <mergeCell ref="E81:F81"/>
    <mergeCell ref="E82:F82"/>
    <mergeCell ref="H81:I81"/>
    <mergeCell ref="H95:I95"/>
    <mergeCell ref="H94:I94"/>
    <mergeCell ref="A101:J101"/>
    <mergeCell ref="B102:C102"/>
    <mergeCell ref="D102:E102"/>
    <mergeCell ref="A45:J45"/>
    <mergeCell ref="I46:I47"/>
    <mergeCell ref="A40:I40"/>
    <mergeCell ref="A46:A47"/>
    <mergeCell ref="A44:J44"/>
    <mergeCell ref="A41:J41"/>
    <mergeCell ref="J46:J47"/>
    <mergeCell ref="A43:J43"/>
    <mergeCell ref="F46:F47"/>
    <mergeCell ref="G46:G47"/>
    <mergeCell ref="H46:H47"/>
    <mergeCell ref="A42:J42"/>
    <mergeCell ref="C46:C47"/>
    <mergeCell ref="D46:D47"/>
    <mergeCell ref="E46:E47"/>
    <mergeCell ref="B46:B47"/>
    <mergeCell ref="A73:I73"/>
    <mergeCell ref="A74:A75"/>
    <mergeCell ref="B74:B75"/>
    <mergeCell ref="H82:I82"/>
    <mergeCell ref="E92:F92"/>
    <mergeCell ref="E84:F84"/>
    <mergeCell ref="E86:F86"/>
    <mergeCell ref="E87:F87"/>
    <mergeCell ref="E88:F88"/>
    <mergeCell ref="E97:F97"/>
    <mergeCell ref="E89:F89"/>
    <mergeCell ref="E90:F90"/>
    <mergeCell ref="E91:F91"/>
    <mergeCell ref="E96:F96"/>
    <mergeCell ref="E85:F85"/>
    <mergeCell ref="E94:F94"/>
    <mergeCell ref="E93:F93"/>
    <mergeCell ref="E95:F95"/>
    <mergeCell ref="A31:H31"/>
    <mergeCell ref="A25:D25"/>
    <mergeCell ref="W6:AC6"/>
    <mergeCell ref="A8:G8"/>
    <mergeCell ref="A7:G7"/>
    <mergeCell ref="A6:G6"/>
    <mergeCell ref="N6:T6"/>
    <mergeCell ref="A1:AL1"/>
    <mergeCell ref="A2:AL2"/>
    <mergeCell ref="A3:AL3"/>
    <mergeCell ref="N4:AL4"/>
    <mergeCell ref="N25:T25"/>
    <mergeCell ref="A9:G9"/>
    <mergeCell ref="A4:G4"/>
    <mergeCell ref="A5:G5"/>
    <mergeCell ref="AE6:AK6"/>
    <mergeCell ref="E10:G10"/>
    <mergeCell ref="A16:G16"/>
    <mergeCell ref="A17:G17"/>
    <mergeCell ref="B18:D18"/>
    <mergeCell ref="E18:G18"/>
    <mergeCell ref="B10:D10"/>
    <mergeCell ref="D74:D75"/>
    <mergeCell ref="E74:F75"/>
    <mergeCell ref="G74:G75"/>
    <mergeCell ref="H74:I75"/>
    <mergeCell ref="E76:F76"/>
    <mergeCell ref="H76:I76"/>
    <mergeCell ref="E77:F77"/>
    <mergeCell ref="H77:I77"/>
    <mergeCell ref="E78:F78"/>
    <mergeCell ref="H78:I78"/>
    <mergeCell ref="A141:E141"/>
    <mergeCell ref="F102:G102"/>
    <mergeCell ref="H102:H104"/>
    <mergeCell ref="I102:I104"/>
    <mergeCell ref="J102:J104"/>
    <mergeCell ref="B103:B104"/>
    <mergeCell ref="C103:C104"/>
    <mergeCell ref="D103:D104"/>
    <mergeCell ref="E103:E104"/>
    <mergeCell ref="F103:F104"/>
    <mergeCell ref="G103:G10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zoomScaleNormal="100" workbookViewId="0">
      <selection activeCell="A4" sqref="A4:G4"/>
    </sheetView>
  </sheetViews>
  <sheetFormatPr defaultColWidth="8.88671875" defaultRowHeight="13.2"/>
  <cols>
    <col min="1" max="1" width="35.88671875" customWidth="1"/>
    <col min="2" max="2" width="17.6640625" style="835" customWidth="1"/>
    <col min="3" max="3" width="15.6640625" style="33" customWidth="1"/>
    <col min="4" max="4" width="17.33203125" style="33" customWidth="1"/>
    <col min="5" max="6" width="17.6640625" style="33" customWidth="1"/>
    <col min="7" max="7" width="17.33203125" style="33" customWidth="1"/>
    <col min="8" max="8" width="28.6640625" style="33" customWidth="1"/>
    <col min="9" max="9" width="15.33203125" style="33" customWidth="1"/>
    <col min="10" max="10" width="0.6640625" style="78" customWidth="1"/>
    <col min="11" max="11" width="11.6640625" style="33" customWidth="1"/>
    <col min="12" max="12" width="12.6640625" style="33" customWidth="1"/>
    <col min="13" max="16" width="12.6640625" customWidth="1"/>
    <col min="17" max="17" width="5.6640625" customWidth="1"/>
    <col min="18" max="18" width="12.88671875" customWidth="1"/>
  </cols>
  <sheetData>
    <row r="1" spans="1:23" ht="13.35" customHeight="1">
      <c r="A1" s="1273" t="s">
        <v>175</v>
      </c>
      <c r="B1" s="1273"/>
      <c r="C1" s="1273"/>
      <c r="D1" s="1273"/>
      <c r="E1" s="1273"/>
      <c r="F1" s="1273"/>
      <c r="G1" s="1273"/>
      <c r="H1" s="1273"/>
      <c r="I1" s="1273"/>
      <c r="J1" s="1273"/>
      <c r="K1" s="1273"/>
      <c r="L1" s="1273"/>
      <c r="M1" s="1273"/>
      <c r="N1" s="1273"/>
      <c r="O1" s="1273"/>
      <c r="P1" s="1273"/>
      <c r="Q1" s="1273"/>
      <c r="R1" s="1273"/>
      <c r="S1" s="1273"/>
    </row>
    <row r="2" spans="1:23" ht="35.25" customHeight="1">
      <c r="A2" s="1275"/>
      <c r="B2" s="1275"/>
      <c r="C2" s="1275"/>
      <c r="D2" s="1275"/>
      <c r="E2" s="1275"/>
      <c r="F2" s="1275"/>
      <c r="G2" s="1275"/>
      <c r="H2" s="1275"/>
      <c r="I2" s="1275"/>
      <c r="J2" s="1275"/>
      <c r="K2" s="1275"/>
      <c r="L2" s="1275"/>
      <c r="M2" s="1275"/>
      <c r="N2" s="1275"/>
      <c r="O2" s="1275"/>
      <c r="P2" s="1275"/>
      <c r="Q2" s="1275"/>
      <c r="R2" s="1275"/>
      <c r="S2" s="1275"/>
    </row>
    <row r="3" spans="1:23">
      <c r="A3" s="1324"/>
      <c r="B3" s="1324"/>
      <c r="C3" s="1324"/>
      <c r="D3" s="1324"/>
      <c r="E3" s="1324"/>
      <c r="F3" s="1324"/>
      <c r="G3" s="1324"/>
      <c r="H3" s="1324"/>
      <c r="I3" s="1324"/>
      <c r="J3" s="1324"/>
      <c r="K3" s="1324"/>
      <c r="L3" s="1324"/>
      <c r="M3" s="1324"/>
      <c r="N3" s="1324"/>
      <c r="O3" s="1324"/>
      <c r="P3" s="1324"/>
      <c r="Q3" s="1324"/>
      <c r="R3" s="1324"/>
      <c r="S3" s="1324"/>
    </row>
    <row r="4" spans="1:23" ht="30" customHeight="1">
      <c r="A4" s="1278" t="s">
        <v>516</v>
      </c>
      <c r="B4" s="1278"/>
      <c r="C4" s="1278"/>
      <c r="D4" s="1278"/>
      <c r="E4" s="1278"/>
      <c r="F4" s="1278"/>
      <c r="G4" s="1278"/>
      <c r="H4" s="4"/>
      <c r="I4" s="4"/>
      <c r="J4" s="566"/>
      <c r="K4" s="4"/>
      <c r="L4" s="1278" t="s">
        <v>517</v>
      </c>
      <c r="M4" s="1278"/>
      <c r="N4" s="1278"/>
      <c r="O4" s="1278"/>
      <c r="P4" s="1278"/>
      <c r="Q4" s="1278"/>
      <c r="R4" s="1278"/>
      <c r="S4" s="1278"/>
    </row>
    <row r="5" spans="1:23" ht="15.6">
      <c r="A5" s="1279" t="s">
        <v>200</v>
      </c>
      <c r="B5" s="1279"/>
      <c r="C5" s="1279"/>
      <c r="D5" s="1279"/>
      <c r="E5" s="1279"/>
      <c r="F5" s="1279"/>
      <c r="G5" s="1279"/>
      <c r="H5" s="4"/>
      <c r="I5" s="4"/>
      <c r="J5" s="566"/>
      <c r="K5" s="4"/>
      <c r="L5" s="1249"/>
      <c r="M5" s="1249"/>
      <c r="N5" s="1249"/>
      <c r="O5" s="1249"/>
      <c r="P5" s="1249"/>
      <c r="Q5" s="1249"/>
      <c r="R5" s="1249"/>
      <c r="W5" s="153"/>
    </row>
    <row r="6" spans="1:23" ht="12.75" customHeight="1">
      <c r="A6" s="1279"/>
      <c r="B6" s="1279"/>
      <c r="C6" s="1279"/>
      <c r="D6" s="1279"/>
      <c r="E6" s="1279"/>
      <c r="F6" s="1279"/>
      <c r="G6" s="1279"/>
      <c r="H6" s="4"/>
      <c r="I6" s="4"/>
      <c r="J6" s="566"/>
      <c r="K6" s="4"/>
      <c r="L6" s="1249"/>
      <c r="M6" s="1249"/>
      <c r="N6" s="1249"/>
      <c r="O6" s="1249"/>
      <c r="P6" s="1249"/>
      <c r="Q6" s="1249"/>
      <c r="R6" s="1249"/>
      <c r="W6" s="153"/>
    </row>
    <row r="7" spans="1:23" ht="12.75" customHeight="1">
      <c r="A7" s="1276" t="s">
        <v>28</v>
      </c>
      <c r="B7" s="1276"/>
      <c r="C7" s="1276"/>
      <c r="D7" s="1276"/>
      <c r="E7" s="1276"/>
      <c r="F7" s="1276"/>
      <c r="G7" s="1276"/>
      <c r="H7" s="4"/>
      <c r="I7" s="4"/>
      <c r="J7" s="566"/>
      <c r="K7" s="4"/>
      <c r="L7" s="1249"/>
      <c r="M7" s="1249"/>
      <c r="N7" s="1249"/>
      <c r="O7" s="1249"/>
      <c r="P7" s="1249"/>
      <c r="Q7" s="1249"/>
      <c r="R7" s="1249"/>
      <c r="W7" s="153"/>
    </row>
    <row r="8" spans="1:23" ht="12.75" customHeight="1">
      <c r="A8" s="1279"/>
      <c r="B8" s="1279"/>
      <c r="C8" s="1279"/>
      <c r="D8" s="1279"/>
      <c r="E8" s="1279"/>
      <c r="F8" s="1279"/>
      <c r="G8" s="1279"/>
      <c r="H8" s="4"/>
      <c r="I8" s="4"/>
      <c r="J8" s="566"/>
      <c r="K8" s="4"/>
      <c r="L8" s="1249"/>
      <c r="M8" s="1249"/>
      <c r="N8" s="1249"/>
      <c r="O8" s="1249"/>
      <c r="P8" s="1249"/>
      <c r="Q8" s="1249"/>
      <c r="R8" s="1249"/>
      <c r="W8" s="153"/>
    </row>
    <row r="9" spans="1:23" ht="12.75" customHeight="1">
      <c r="A9" s="1249" t="s">
        <v>201</v>
      </c>
      <c r="B9" s="1249"/>
      <c r="C9" s="1249"/>
      <c r="D9" s="1249"/>
      <c r="E9" s="1249"/>
      <c r="F9" s="1249"/>
      <c r="G9" s="1249"/>
      <c r="H9" s="4"/>
      <c r="I9" s="4"/>
      <c r="J9" s="566"/>
      <c r="K9" s="4"/>
      <c r="L9" s="1249" t="s">
        <v>284</v>
      </c>
      <c r="M9" s="1249"/>
      <c r="N9" s="1249"/>
      <c r="O9" s="1249"/>
      <c r="P9" s="1249"/>
      <c r="Q9" s="1249"/>
      <c r="R9" s="1249"/>
      <c r="W9" s="153"/>
    </row>
    <row r="10" spans="1:23" ht="13.8" thickBot="1">
      <c r="A10" s="574"/>
      <c r="B10" s="1295" t="s">
        <v>34</v>
      </c>
      <c r="C10" s="1295"/>
      <c r="D10" s="1295"/>
      <c r="E10" s="1296" t="s">
        <v>35</v>
      </c>
      <c r="F10" s="1295"/>
      <c r="G10" s="1295"/>
      <c r="H10" s="4"/>
      <c r="I10" s="4"/>
      <c r="J10" s="567"/>
      <c r="K10" s="563"/>
      <c r="L10"/>
      <c r="W10" s="153"/>
    </row>
    <row r="11" spans="1:23" ht="28.5" customHeight="1" thickBot="1">
      <c r="A11" s="573"/>
      <c r="B11" s="575" t="s">
        <v>202</v>
      </c>
      <c r="C11" s="575" t="s">
        <v>203</v>
      </c>
      <c r="D11" s="584" t="s">
        <v>204</v>
      </c>
      <c r="E11" s="583" t="s">
        <v>205</v>
      </c>
      <c r="F11" s="575" t="s">
        <v>203</v>
      </c>
      <c r="G11" s="575" t="s">
        <v>40</v>
      </c>
      <c r="H11" s="4"/>
      <c r="I11" s="4"/>
      <c r="J11" s="568"/>
      <c r="K11" s="22"/>
      <c r="L11" s="564"/>
      <c r="W11" s="153"/>
    </row>
    <row r="12" spans="1:23" ht="13.35" customHeight="1">
      <c r="A12" s="572" t="s">
        <v>206</v>
      </c>
      <c r="B12" s="498">
        <f>B86</f>
        <v>3824584.1822434263</v>
      </c>
      <c r="C12" s="498">
        <f>C86</f>
        <v>4337456.9396239258</v>
      </c>
      <c r="D12" s="240">
        <f>C12/B12</f>
        <v>1.1340989589826882</v>
      </c>
      <c r="E12" s="498">
        <v>10014278.224600077</v>
      </c>
      <c r="F12" s="498">
        <f>B12*D12</f>
        <v>4337456.9396239258</v>
      </c>
      <c r="G12" s="222">
        <f>F12/E12</f>
        <v>0.43312726512520511</v>
      </c>
      <c r="H12" s="4"/>
      <c r="I12" s="4"/>
      <c r="J12" s="569"/>
      <c r="K12" s="23"/>
      <c r="L12" s="564"/>
      <c r="W12" s="153"/>
    </row>
    <row r="13" spans="1:23" ht="13.35" customHeight="1">
      <c r="A13" s="572" t="s">
        <v>207</v>
      </c>
      <c r="B13" s="576">
        <f>E86</f>
        <v>493.64759169045124</v>
      </c>
      <c r="C13" s="498">
        <f>F86</f>
        <v>571.82819482304637</v>
      </c>
      <c r="D13" s="571">
        <f>C13/B13</f>
        <v>1.1583733101277225</v>
      </c>
      <c r="E13" s="498">
        <v>1356.5947632074835</v>
      </c>
      <c r="F13" s="498">
        <f>B13*D13</f>
        <v>571.82819482304637</v>
      </c>
      <c r="G13" s="166">
        <f>F13/E13</f>
        <v>0.42151732435634387</v>
      </c>
      <c r="H13" s="4"/>
      <c r="I13" s="4"/>
      <c r="J13" s="568"/>
      <c r="K13" s="22"/>
      <c r="L13" s="564"/>
      <c r="W13" s="153"/>
    </row>
    <row r="14" spans="1:23" ht="13.5" customHeight="1">
      <c r="A14" s="490"/>
      <c r="B14" s="498"/>
      <c r="C14" s="498"/>
      <c r="D14" s="166"/>
      <c r="E14" s="4"/>
      <c r="F14" s="4"/>
      <c r="G14" s="4"/>
      <c r="H14" s="4"/>
      <c r="I14" s="4"/>
      <c r="J14" s="567"/>
      <c r="K14" s="561"/>
      <c r="L14" s="562"/>
      <c r="W14" s="153"/>
    </row>
    <row r="15" spans="1:23" ht="13.5" customHeight="1">
      <c r="A15" s="565" t="s">
        <v>208</v>
      </c>
      <c r="B15" s="498"/>
      <c r="C15" s="498"/>
      <c r="D15" s="166"/>
      <c r="E15" s="4"/>
      <c r="F15" s="4"/>
      <c r="G15" s="4"/>
      <c r="H15" s="4"/>
      <c r="I15" s="4"/>
      <c r="J15" s="567"/>
      <c r="K15" s="561"/>
      <c r="L15" s="562"/>
      <c r="W15" s="153"/>
    </row>
    <row r="16" spans="1:23" ht="12.75" customHeight="1">
      <c r="A16" s="1279"/>
      <c r="B16" s="1279"/>
      <c r="C16" s="1279"/>
      <c r="D16" s="1279"/>
      <c r="E16" s="1279"/>
      <c r="F16" s="1279"/>
      <c r="G16" s="1279"/>
      <c r="H16" s="4"/>
      <c r="I16" s="4"/>
      <c r="J16" s="566"/>
      <c r="K16" s="4"/>
      <c r="L16" s="1249"/>
      <c r="M16" s="1249"/>
      <c r="N16" s="1249"/>
      <c r="O16" s="1249"/>
      <c r="P16" s="1249"/>
      <c r="Q16" s="1249"/>
      <c r="R16" s="1249"/>
      <c r="W16" s="153"/>
    </row>
    <row r="17" spans="1:23" ht="12.75" customHeight="1">
      <c r="A17" s="1348" t="s">
        <v>209</v>
      </c>
      <c r="B17" s="1348"/>
      <c r="C17" s="1348"/>
      <c r="D17" s="1348"/>
      <c r="E17" s="1348"/>
      <c r="F17" s="1348"/>
      <c r="G17" s="1348"/>
      <c r="H17" s="4"/>
      <c r="I17" s="4"/>
      <c r="J17" s="566"/>
      <c r="K17" s="4"/>
      <c r="L17" s="1249" t="s">
        <v>284</v>
      </c>
      <c r="M17" s="1249"/>
      <c r="N17" s="1249"/>
      <c r="O17" s="1249"/>
      <c r="P17" s="1249"/>
      <c r="Q17" s="1249"/>
      <c r="R17" s="1249"/>
      <c r="W17" s="153"/>
    </row>
    <row r="18" spans="1:23" ht="13.8" thickBot="1">
      <c r="A18" s="574"/>
      <c r="B18" s="1295" t="s">
        <v>34</v>
      </c>
      <c r="C18" s="1295"/>
      <c r="D18" s="1295"/>
      <c r="E18" s="1296" t="s">
        <v>35</v>
      </c>
      <c r="F18" s="1295"/>
      <c r="G18" s="1295"/>
      <c r="H18" s="4"/>
      <c r="I18" s="4"/>
      <c r="J18" s="567"/>
      <c r="K18" s="563"/>
      <c r="L18"/>
      <c r="W18" s="153"/>
    </row>
    <row r="19" spans="1:23" ht="28.5" customHeight="1" thickBot="1">
      <c r="A19" s="573"/>
      <c r="B19" s="575" t="s">
        <v>202</v>
      </c>
      <c r="C19" s="575" t="s">
        <v>203</v>
      </c>
      <c r="D19" s="584" t="s">
        <v>204</v>
      </c>
      <c r="E19" s="583" t="s">
        <v>205</v>
      </c>
      <c r="F19" s="575" t="s">
        <v>203</v>
      </c>
      <c r="G19" s="575" t="s">
        <v>40</v>
      </c>
      <c r="H19" s="4"/>
      <c r="I19" s="4"/>
      <c r="J19" s="568"/>
      <c r="K19" s="22"/>
      <c r="L19" s="564"/>
      <c r="W19" s="153"/>
    </row>
    <row r="20" spans="1:23" ht="13.35" customHeight="1">
      <c r="A20" s="572" t="s">
        <v>206</v>
      </c>
      <c r="B20" s="1186">
        <f>B12+'Overall Results PY 2016'!C18+'Overall Results PY 2017'!C19</f>
        <v>11282183.371843694</v>
      </c>
      <c r="C20" s="1186">
        <f>C12+'Overall Results PY 2016'!D18+'Overall Results PY 2017'!D19</f>
        <v>10471557.149578452</v>
      </c>
      <c r="D20" s="1187">
        <f>C20/B20</f>
        <v>0.92814988060836912</v>
      </c>
      <c r="E20" s="1186">
        <f>E12</f>
        <v>10014278.224600077</v>
      </c>
      <c r="F20" s="1186">
        <f>F12+'Overall Results PY 2016'!G18+'Overall Results PY 2017'!G19</f>
        <v>10471557.149578452</v>
      </c>
      <c r="G20" s="1188">
        <f>F20/E20</f>
        <v>1.0456626942773639</v>
      </c>
      <c r="H20" s="4"/>
      <c r="I20" s="4"/>
      <c r="J20" s="569"/>
      <c r="K20" s="23"/>
      <c r="L20" s="564"/>
      <c r="W20" s="153"/>
    </row>
    <row r="21" spans="1:23" ht="13.35" customHeight="1">
      <c r="A21" s="572" t="s">
        <v>207</v>
      </c>
      <c r="B21" s="1186">
        <f>B13+'Overall Results PY 2016'!C40+'Overall Results PY 2017'!C44</f>
        <v>1249.8926916904513</v>
      </c>
      <c r="C21" s="1186">
        <f>C13+'Overall Results PY 2016'!D40+'Overall Results PY 2017'!D44</f>
        <v>1308.7581948230463</v>
      </c>
      <c r="D21" s="1189">
        <f>C21/B21</f>
        <v>1.0470964455780445</v>
      </c>
      <c r="E21" s="1186">
        <f>E13</f>
        <v>1356.5947632074835</v>
      </c>
      <c r="F21" s="1186">
        <f>F13+'Overall Results PY 2016'!G40+'Overall Results PY 2017'!G44</f>
        <v>1308.7581948230463</v>
      </c>
      <c r="G21" s="1190">
        <f>F21/E21</f>
        <v>0.96473776128153832</v>
      </c>
      <c r="H21" s="4"/>
      <c r="I21" s="4"/>
      <c r="J21" s="568"/>
      <c r="K21" s="22"/>
      <c r="L21" s="564"/>
      <c r="W21" s="153"/>
    </row>
    <row r="22" spans="1:23" ht="13.5" customHeight="1">
      <c r="A22" s="490"/>
      <c r="B22" s="498"/>
      <c r="C22" s="498"/>
      <c r="D22" s="166"/>
      <c r="E22" s="4"/>
      <c r="F22" s="4"/>
      <c r="G22" s="4"/>
      <c r="H22" s="4"/>
      <c r="I22" s="4"/>
      <c r="J22" s="567"/>
      <c r="K22" s="561"/>
      <c r="L22" s="562"/>
      <c r="W22" s="153"/>
    </row>
    <row r="23" spans="1:23" ht="13.5" customHeight="1">
      <c r="A23" s="565" t="s">
        <v>208</v>
      </c>
      <c r="B23" s="498"/>
      <c r="C23" s="498"/>
      <c r="D23" s="166"/>
      <c r="E23" s="4"/>
      <c r="F23" s="4"/>
      <c r="G23" s="4"/>
      <c r="I23" s="4"/>
      <c r="J23" s="567"/>
      <c r="K23" s="561"/>
      <c r="L23" s="562"/>
      <c r="W23" s="153"/>
    </row>
    <row r="24" spans="1:23" ht="13.5" customHeight="1">
      <c r="A24" s="490"/>
      <c r="B24" s="498"/>
      <c r="C24" s="498"/>
      <c r="D24" s="166"/>
      <c r="E24" s="4"/>
      <c r="F24" s="4"/>
      <c r="G24" s="4"/>
      <c r="H24" s="4"/>
      <c r="I24" s="4"/>
      <c r="J24" s="567"/>
      <c r="K24" s="561"/>
      <c r="L24" s="562"/>
      <c r="W24" s="153"/>
    </row>
    <row r="25" spans="1:23" ht="13.5" customHeight="1">
      <c r="A25" s="1249" t="s">
        <v>210</v>
      </c>
      <c r="B25" s="1249"/>
      <c r="C25" s="1249"/>
      <c r="D25" s="1249"/>
      <c r="E25" s="4"/>
      <c r="F25" s="4"/>
      <c r="G25" s="4"/>
      <c r="H25" s="4"/>
      <c r="I25" s="4"/>
      <c r="W25" s="153"/>
    </row>
    <row r="26" spans="1:23" ht="27" thickBot="1">
      <c r="A26" s="1136" t="s">
        <v>100</v>
      </c>
      <c r="B26" s="1137" t="s">
        <v>101</v>
      </c>
      <c r="C26" s="1137" t="s">
        <v>102</v>
      </c>
      <c r="D26" s="1137" t="s">
        <v>103</v>
      </c>
      <c r="E26" s="4"/>
      <c r="F26" s="4"/>
      <c r="G26" s="4"/>
      <c r="H26" s="4"/>
      <c r="I26" s="4"/>
      <c r="W26" s="153"/>
    </row>
    <row r="27" spans="1:23" ht="26.25" customHeight="1" thickTop="1">
      <c r="A27" s="1345" t="s">
        <v>105</v>
      </c>
      <c r="B27" s="1345"/>
      <c r="C27" s="1345"/>
      <c r="D27" s="431">
        <v>1</v>
      </c>
      <c r="E27" s="4"/>
      <c r="F27" s="4"/>
      <c r="G27" s="4"/>
      <c r="H27" s="4"/>
      <c r="I27" s="4"/>
      <c r="J27" s="539"/>
      <c r="K27" s="538"/>
      <c r="L27" s="1302" t="s">
        <v>378</v>
      </c>
      <c r="M27" s="1302"/>
      <c r="N27" s="1302"/>
      <c r="O27" s="1302"/>
      <c r="P27" s="1302"/>
      <c r="Q27" s="1302"/>
      <c r="R27" s="1302"/>
      <c r="W27" s="153"/>
    </row>
    <row r="28" spans="1:23" ht="13.5" customHeight="1">
      <c r="A28" s="103"/>
      <c r="B28" s="103"/>
      <c r="C28" s="103"/>
      <c r="D28" s="103"/>
      <c r="E28" s="4"/>
      <c r="F28" s="4"/>
      <c r="G28" s="4"/>
      <c r="H28" s="4"/>
      <c r="I28" s="4"/>
      <c r="J28" s="567"/>
      <c r="K28"/>
      <c r="L28"/>
      <c r="W28" s="153"/>
    </row>
    <row r="29" spans="1:23" ht="13.5" customHeight="1">
      <c r="A29" s="103"/>
      <c r="B29" s="103"/>
      <c r="C29" s="103"/>
      <c r="D29" s="103"/>
      <c r="E29" s="4"/>
      <c r="F29" s="4"/>
      <c r="G29" s="4"/>
      <c r="H29" s="4"/>
      <c r="I29" s="4"/>
      <c r="J29" s="567"/>
      <c r="K29"/>
      <c r="L29"/>
      <c r="W29" s="153"/>
    </row>
    <row r="30" spans="1:23" ht="13.5" customHeight="1">
      <c r="A30" s="103"/>
      <c r="B30" s="103"/>
      <c r="C30" s="103"/>
      <c r="D30" s="103"/>
      <c r="E30" s="4"/>
      <c r="F30" s="4"/>
      <c r="G30" s="4"/>
      <c r="H30" s="4"/>
      <c r="I30" s="4"/>
      <c r="J30" s="125"/>
      <c r="K30"/>
      <c r="L30"/>
      <c r="W30" s="153"/>
    </row>
    <row r="31" spans="1:23" ht="13.5" customHeight="1">
      <c r="A31" s="1344" t="s">
        <v>987</v>
      </c>
      <c r="B31" s="1249"/>
      <c r="C31" s="1249"/>
      <c r="D31" s="1249"/>
      <c r="E31" s="4"/>
      <c r="F31" s="4"/>
      <c r="G31" s="4"/>
      <c r="H31" s="4"/>
      <c r="I31" s="4"/>
      <c r="J31" s="125"/>
      <c r="K31"/>
      <c r="L31"/>
      <c r="W31" s="153"/>
    </row>
    <row r="32" spans="1:23" ht="12.75" customHeight="1">
      <c r="A32" s="124"/>
      <c r="B32" s="1346" t="s">
        <v>34</v>
      </c>
      <c r="C32" s="1346"/>
      <c r="D32" s="1346"/>
      <c r="E32" s="1346"/>
      <c r="F32" s="4"/>
      <c r="G32" s="4"/>
      <c r="H32" s="4"/>
      <c r="I32" s="4"/>
      <c r="J32" s="566"/>
      <c r="K32"/>
      <c r="L32"/>
    </row>
    <row r="33" spans="1:23" ht="40.200000000000003" thickBot="1">
      <c r="A33" s="100" t="s">
        <v>213</v>
      </c>
      <c r="B33" s="1138" t="s">
        <v>315</v>
      </c>
      <c r="C33" s="1138" t="s">
        <v>318</v>
      </c>
      <c r="D33" s="1138" t="s">
        <v>518</v>
      </c>
      <c r="E33" s="1138" t="s">
        <v>519</v>
      </c>
      <c r="F33" s="4"/>
      <c r="G33" s="4"/>
      <c r="H33" s="4"/>
      <c r="I33" s="4"/>
      <c r="J33" s="567"/>
      <c r="K33"/>
      <c r="L33"/>
    </row>
    <row r="34" spans="1:23" ht="13.35" customHeight="1">
      <c r="A34" s="122" t="s">
        <v>221</v>
      </c>
      <c r="B34" s="498">
        <f>C80</f>
        <v>2618809.5953611005</v>
      </c>
      <c r="C34" s="697">
        <f>F80</f>
        <v>314.87363859074401</v>
      </c>
      <c r="D34" s="542">
        <f>B34/$B$40</f>
        <v>0.60376613112571009</v>
      </c>
      <c r="E34" s="542">
        <f>C34/$C$40</f>
        <v>0.55064377979505263</v>
      </c>
      <c r="F34" s="4"/>
      <c r="G34" s="4"/>
      <c r="H34" s="4"/>
      <c r="I34" s="4"/>
      <c r="J34" s="568"/>
      <c r="K34" s="22"/>
      <c r="L34" s="564"/>
    </row>
    <row r="35" spans="1:23" ht="13.35" customHeight="1">
      <c r="A35" s="123" t="s">
        <v>520</v>
      </c>
      <c r="B35" s="498">
        <f t="shared" ref="B35:B39" si="0">C81</f>
        <v>118577.18189833034</v>
      </c>
      <c r="C35" s="697">
        <f t="shared" ref="C35:C39" si="1">F81</f>
        <v>58.428088550094373</v>
      </c>
      <c r="D35" s="542">
        <f t="shared" ref="D35:D39" si="2">B35/$B$40</f>
        <v>2.7337950220345342E-2</v>
      </c>
      <c r="E35" s="542">
        <f t="shared" ref="E35:E39" si="3">C35/$C$40</f>
        <v>0.10217769791532418</v>
      </c>
      <c r="F35" s="4"/>
      <c r="G35" s="4"/>
      <c r="H35" s="4"/>
      <c r="I35" s="4"/>
      <c r="J35" s="568"/>
      <c r="K35" s="22"/>
      <c r="L35" s="564"/>
    </row>
    <row r="36" spans="1:23" ht="13.35" customHeight="1">
      <c r="A36" s="122" t="s">
        <v>521</v>
      </c>
      <c r="B36" s="498">
        <f t="shared" si="0"/>
        <v>4944</v>
      </c>
      <c r="C36" s="697">
        <f t="shared" si="1"/>
        <v>0.55480432038154026</v>
      </c>
      <c r="D36" s="542">
        <f t="shared" si="2"/>
        <v>1.1398384050421637E-3</v>
      </c>
      <c r="E36" s="542">
        <f t="shared" si="3"/>
        <v>9.7022903977867999E-4</v>
      </c>
      <c r="F36" s="4"/>
      <c r="G36" s="4"/>
      <c r="H36" s="4"/>
      <c r="I36" s="4"/>
      <c r="J36" s="569"/>
      <c r="K36" s="23"/>
      <c r="L36" s="564"/>
    </row>
    <row r="37" spans="1:23" ht="13.35" customHeight="1">
      <c r="A37" s="122" t="s">
        <v>423</v>
      </c>
      <c r="B37" s="498">
        <f t="shared" si="0"/>
        <v>0</v>
      </c>
      <c r="C37" s="697">
        <f t="shared" si="1"/>
        <v>0</v>
      </c>
      <c r="D37" s="542">
        <f t="shared" si="2"/>
        <v>0</v>
      </c>
      <c r="E37" s="542">
        <f t="shared" si="3"/>
        <v>0</v>
      </c>
      <c r="F37" s="4"/>
      <c r="G37" s="4"/>
      <c r="H37" s="4"/>
      <c r="I37" s="4"/>
      <c r="J37" s="568"/>
      <c r="K37" s="22"/>
    </row>
    <row r="38" spans="1:23" ht="13.35" customHeight="1">
      <c r="A38" s="122" t="s">
        <v>522</v>
      </c>
      <c r="B38" s="498">
        <f t="shared" si="0"/>
        <v>158360.16236449502</v>
      </c>
      <c r="C38" s="697">
        <f t="shared" si="1"/>
        <v>17.751663361826459</v>
      </c>
      <c r="D38" s="542">
        <f t="shared" si="2"/>
        <v>3.6509909970017004E-2</v>
      </c>
      <c r="E38" s="542">
        <f t="shared" si="3"/>
        <v>3.1043700752320817E-2</v>
      </c>
      <c r="F38" s="4"/>
      <c r="G38" s="4"/>
      <c r="H38" s="4"/>
      <c r="I38" s="4"/>
      <c r="J38" s="567"/>
      <c r="K38" s="561"/>
      <c r="L38" s="562"/>
    </row>
    <row r="39" spans="1:23" ht="13.5" customHeight="1">
      <c r="A39" s="702" t="s">
        <v>523</v>
      </c>
      <c r="B39" s="260">
        <f t="shared" si="0"/>
        <v>1436766</v>
      </c>
      <c r="C39" s="703">
        <f t="shared" si="1"/>
        <v>180.22</v>
      </c>
      <c r="D39" s="541">
        <f t="shared" si="2"/>
        <v>0.33124617027888537</v>
      </c>
      <c r="E39" s="541">
        <f t="shared" si="3"/>
        <v>0.31516459249752371</v>
      </c>
      <c r="F39" s="196"/>
      <c r="G39" s="4"/>
      <c r="H39" s="4"/>
      <c r="I39" s="4"/>
      <c r="L39" s="1140"/>
      <c r="M39" s="1140"/>
      <c r="N39" s="1140"/>
      <c r="O39" s="1140"/>
      <c r="P39" s="1140"/>
      <c r="Q39" s="1140"/>
      <c r="V39" s="164"/>
      <c r="W39" s="165"/>
    </row>
    <row r="40" spans="1:23" ht="13.5" customHeight="1">
      <c r="A40" s="520" t="s">
        <v>170</v>
      </c>
      <c r="B40" s="522">
        <f>SUM(B34:B39)</f>
        <v>4337456.9396239258</v>
      </c>
      <c r="C40" s="522">
        <f>SUM(C34:C39)</f>
        <v>571.82819482304637</v>
      </c>
      <c r="D40" s="558">
        <f>SUM(D34:D39)</f>
        <v>1</v>
      </c>
      <c r="E40" s="558">
        <f>SUM(E34:E39)</f>
        <v>1</v>
      </c>
      <c r="F40" s="196"/>
      <c r="G40" s="4"/>
      <c r="H40" s="4"/>
      <c r="I40" s="4"/>
      <c r="L40" s="1140"/>
      <c r="M40" s="1140"/>
      <c r="N40" s="1140"/>
      <c r="O40" s="1140"/>
      <c r="P40" s="1140"/>
      <c r="Q40" s="1140"/>
      <c r="V40" s="164"/>
      <c r="W40" s="165"/>
    </row>
    <row r="41" spans="1:23" ht="13.5" customHeight="1">
      <c r="A41" s="565" t="s">
        <v>208</v>
      </c>
      <c r="B41" s="103"/>
      <c r="C41" s="103"/>
      <c r="D41" s="542"/>
      <c r="E41" s="4"/>
      <c r="F41" s="4"/>
      <c r="G41" s="4"/>
      <c r="H41" s="4"/>
      <c r="I41" s="4"/>
      <c r="V41" s="164"/>
      <c r="W41" s="165"/>
    </row>
    <row r="42" spans="1:23" ht="13.5" customHeight="1">
      <c r="A42" s="103"/>
      <c r="B42" s="103"/>
      <c r="C42" s="103"/>
      <c r="D42" s="103"/>
      <c r="E42" s="4"/>
      <c r="F42" s="4"/>
      <c r="G42" s="4"/>
      <c r="H42" s="4"/>
      <c r="I42" s="4"/>
      <c r="J42" s="549"/>
      <c r="K42" s="836"/>
      <c r="L42" s="548"/>
      <c r="P42" s="543"/>
      <c r="Q42" s="545"/>
      <c r="R42" s="546"/>
      <c r="S42" s="544"/>
      <c r="V42" s="164"/>
      <c r="W42" s="165"/>
    </row>
    <row r="43" spans="1:23" ht="5.25" customHeight="1">
      <c r="A43" s="1324"/>
      <c r="B43" s="1324"/>
      <c r="C43" s="1324"/>
      <c r="D43" s="1324"/>
      <c r="E43" s="1324"/>
      <c r="F43" s="1324"/>
      <c r="G43" s="1324"/>
      <c r="H43" s="1324"/>
      <c r="I43" s="1324"/>
      <c r="J43" s="549"/>
      <c r="K43" s="836"/>
      <c r="L43" s="548"/>
      <c r="P43" s="543"/>
      <c r="Q43" s="545"/>
      <c r="R43" s="546"/>
      <c r="S43" s="544"/>
      <c r="V43" s="164"/>
      <c r="W43" s="165"/>
    </row>
    <row r="44" spans="1:23">
      <c r="A44" s="1275"/>
      <c r="B44" s="1275"/>
      <c r="C44" s="1275"/>
      <c r="D44" s="1275"/>
      <c r="E44" s="1275"/>
      <c r="F44" s="1275"/>
      <c r="G44" s="1275"/>
      <c r="H44"/>
      <c r="I44"/>
      <c r="J44" s="79"/>
      <c r="K44" s="27"/>
      <c r="L44" s="25"/>
      <c r="P44" s="13"/>
      <c r="V44" s="164"/>
      <c r="W44" s="165"/>
    </row>
    <row r="45" spans="1:23" ht="15.6">
      <c r="A45" s="1135" t="s">
        <v>225</v>
      </c>
      <c r="B45" s="1135"/>
      <c r="C45" s="1135"/>
      <c r="D45" s="1135"/>
      <c r="E45" s="1135"/>
      <c r="F45" s="1135"/>
      <c r="G45" s="1135"/>
      <c r="H45" s="4"/>
      <c r="I45" s="4"/>
      <c r="J45" s="539"/>
      <c r="K45" s="538"/>
      <c r="L45" s="538"/>
      <c r="V45" s="164"/>
      <c r="W45" s="165"/>
    </row>
    <row r="46" spans="1:23" ht="12.75" customHeight="1">
      <c r="A46" s="1347"/>
      <c r="B46" s="1347"/>
      <c r="C46" s="1347"/>
      <c r="D46" s="1347"/>
      <c r="E46" s="1347"/>
      <c r="F46" s="1347"/>
      <c r="G46" s="1347"/>
      <c r="H46" s="31"/>
      <c r="I46" s="31"/>
      <c r="V46" s="164"/>
      <c r="W46" s="165"/>
    </row>
    <row r="47" spans="1:23">
      <c r="A47" s="1249" t="s">
        <v>408</v>
      </c>
      <c r="B47" s="1249"/>
      <c r="C47" s="1249"/>
      <c r="D47" s="1249"/>
      <c r="E47" s="1249"/>
      <c r="F47" s="1249"/>
      <c r="G47" s="1249"/>
      <c r="H47" s="4"/>
      <c r="I47" s="4"/>
      <c r="V47" s="164"/>
      <c r="W47" s="165"/>
    </row>
    <row r="48" spans="1:23" ht="27" customHeight="1" thickBot="1">
      <c r="A48" s="350" t="s">
        <v>524</v>
      </c>
      <c r="B48" s="350" t="s">
        <v>314</v>
      </c>
      <c r="C48" s="350" t="s">
        <v>315</v>
      </c>
      <c r="D48" s="350" t="s">
        <v>316</v>
      </c>
      <c r="E48" s="350" t="s">
        <v>317</v>
      </c>
      <c r="F48" s="350" t="s">
        <v>318</v>
      </c>
      <c r="G48" s="350" t="s">
        <v>319</v>
      </c>
      <c r="H48" s="350" t="s">
        <v>327</v>
      </c>
      <c r="I48"/>
      <c r="L48"/>
      <c r="V48" s="164"/>
      <c r="W48" s="165"/>
    </row>
    <row r="49" spans="1:23" ht="14.4">
      <c r="A49" s="196" t="s">
        <v>525</v>
      </c>
      <c r="B49" s="1143">
        <v>333214.98269462597</v>
      </c>
      <c r="C49" s="1144">
        <v>439737.49694159999</v>
      </c>
      <c r="D49" s="261">
        <f>IFERROR(C49/B49, "NA")</f>
        <v>1.319681046108891</v>
      </c>
      <c r="E49" s="1145">
        <v>32.997998949140303</v>
      </c>
      <c r="F49" s="1146">
        <v>53.177268825600017</v>
      </c>
      <c r="G49" s="261">
        <f>IFERROR(F49/E49, "NA")</f>
        <v>1.6115301084639087</v>
      </c>
      <c r="H49" s="109" t="s">
        <v>988</v>
      </c>
      <c r="I49" s="61"/>
      <c r="V49" s="164"/>
      <c r="W49" s="165"/>
    </row>
    <row r="50" spans="1:23" ht="14.4">
      <c r="A50" s="196" t="s">
        <v>526</v>
      </c>
      <c r="B50" s="1147">
        <v>77195.025878906294</v>
      </c>
      <c r="C50" s="1144">
        <v>106291.62825372002</v>
      </c>
      <c r="D50" s="261">
        <f>IFERROR(C50/B50, "NA")</f>
        <v>1.3769232802701143</v>
      </c>
      <c r="E50">
        <v>7.1040000617504102</v>
      </c>
      <c r="F50" s="1146">
        <v>11.91494865102184</v>
      </c>
      <c r="G50" s="261">
        <f>IFERROR(F50/E50, "NA")</f>
        <v>1.6772168563419216</v>
      </c>
      <c r="H50" s="109" t="s">
        <v>989</v>
      </c>
      <c r="I50" s="61"/>
      <c r="V50" s="164"/>
      <c r="W50" s="165"/>
    </row>
    <row r="51" spans="1:23" ht="14.4">
      <c r="A51" s="196" t="s">
        <v>527</v>
      </c>
      <c r="B51" s="1147">
        <v>37815.1309204102</v>
      </c>
      <c r="C51" s="1144">
        <v>52068.534110775006</v>
      </c>
      <c r="D51" s="261">
        <f>IFERROR(C51/B51, "NA")</f>
        <v>1.3769232802701135</v>
      </c>
      <c r="E51">
        <v>3.4800000302493599</v>
      </c>
      <c r="F51" s="1146">
        <v>5.8367147108046176</v>
      </c>
      <c r="G51" s="261">
        <f>IFERROR(F51/E51, "NA")</f>
        <v>1.6772168563419199</v>
      </c>
      <c r="H51" s="109" t="s">
        <v>989</v>
      </c>
      <c r="I51" s="61"/>
      <c r="V51" s="164"/>
      <c r="W51" s="165"/>
    </row>
    <row r="52" spans="1:23">
      <c r="A52" s="196" t="s">
        <v>528</v>
      </c>
      <c r="B52" s="1148">
        <v>0</v>
      </c>
      <c r="C52" s="1144">
        <v>0</v>
      </c>
      <c r="D52" s="261">
        <v>0</v>
      </c>
      <c r="E52" s="1149">
        <v>0</v>
      </c>
      <c r="F52" s="1149">
        <v>0</v>
      </c>
      <c r="G52" s="261" t="str">
        <f>IFERROR(F52/E52, "NA")</f>
        <v>NA</v>
      </c>
      <c r="H52" s="109"/>
      <c r="I52" s="61"/>
      <c r="V52" s="164"/>
      <c r="W52" s="165"/>
    </row>
    <row r="53" spans="1:23" ht="14.4">
      <c r="A53" s="196" t="s">
        <v>529</v>
      </c>
      <c r="B53" s="1147">
        <v>84208.747497558594</v>
      </c>
      <c r="C53" s="1144">
        <v>84208.730687530333</v>
      </c>
      <c r="D53" s="261">
        <f t="shared" ref="D53:D63" si="4">IFERROR(C53/B53, "NA")</f>
        <v>0.99999980037669767</v>
      </c>
      <c r="E53" s="1150">
        <v>19.709799893200401</v>
      </c>
      <c r="F53" s="1149">
        <v>24.05963733929438</v>
      </c>
      <c r="G53" s="261">
        <f t="shared" ref="G53:G63" si="5">IFERROR(F53/E53, "NA")</f>
        <v>1.2206941455349127</v>
      </c>
      <c r="H53" s="109" t="s">
        <v>989</v>
      </c>
      <c r="I53" s="63"/>
    </row>
    <row r="54" spans="1:23" ht="14.4">
      <c r="A54" s="196" t="s">
        <v>530</v>
      </c>
      <c r="B54" s="1147">
        <v>20048.280239105199</v>
      </c>
      <c r="C54" s="1144">
        <v>34368.451210800005</v>
      </c>
      <c r="D54" s="261">
        <f t="shared" si="4"/>
        <v>1.714284257846844</v>
      </c>
      <c r="E54" s="1150">
        <v>31.518000178039099</v>
      </c>
      <c r="F54" s="1151">
        <v>34.368451210799996</v>
      </c>
      <c r="G54" s="261">
        <f t="shared" si="5"/>
        <v>1.0904388291344391</v>
      </c>
      <c r="H54" s="109" t="s">
        <v>989</v>
      </c>
      <c r="I54" s="65"/>
      <c r="L54" s="1133"/>
    </row>
    <row r="55" spans="1:23">
      <c r="A55" s="196" t="s">
        <v>531</v>
      </c>
      <c r="B55" s="1152">
        <v>1628611.1979980499</v>
      </c>
      <c r="C55" s="1144">
        <v>1980002.0724480001</v>
      </c>
      <c r="D55" s="261">
        <f t="shared" si="4"/>
        <v>1.2157610575697213</v>
      </c>
      <c r="E55">
        <v>161.279993027449</v>
      </c>
      <c r="F55" s="1146">
        <v>239.84652096000002</v>
      </c>
      <c r="G55" s="261">
        <f t="shared" si="5"/>
        <v>1.4871436714359196</v>
      </c>
      <c r="H55" s="109" t="s">
        <v>988</v>
      </c>
      <c r="I55" s="61"/>
      <c r="L55" s="1133"/>
    </row>
    <row r="56" spans="1:23" ht="14.4">
      <c r="A56" s="196" t="s">
        <v>532</v>
      </c>
      <c r="B56" s="1147">
        <v>4944</v>
      </c>
      <c r="C56" s="1144">
        <v>4944</v>
      </c>
      <c r="D56" s="261">
        <f t="shared" si="4"/>
        <v>1</v>
      </c>
      <c r="E56">
        <v>0.55679999291896798</v>
      </c>
      <c r="F56" s="1146">
        <v>0.55480432038154026</v>
      </c>
      <c r="G56" s="261">
        <f t="shared" si="5"/>
        <v>0.996415817954728</v>
      </c>
      <c r="H56" s="109"/>
      <c r="I56" s="61"/>
      <c r="L56" s="1133"/>
      <c r="M56" s="1133"/>
      <c r="N56" s="1133"/>
      <c r="O56" s="1133"/>
      <c r="P56" s="1133"/>
      <c r="Q56" s="1133"/>
      <c r="R56" s="1133"/>
    </row>
    <row r="57" spans="1:23" ht="14.4">
      <c r="A57" s="196" t="s">
        <v>533</v>
      </c>
      <c r="B57" s="1147">
        <v>5138.6899999999996</v>
      </c>
      <c r="C57" s="1144">
        <v>4240.1499999999996</v>
      </c>
      <c r="D57" s="261">
        <f t="shared" si="4"/>
        <v>0.82514220550373729</v>
      </c>
      <c r="E57">
        <v>0</v>
      </c>
      <c r="F57" s="1146">
        <v>0</v>
      </c>
      <c r="G57" s="261" t="str">
        <f t="shared" si="5"/>
        <v>NA</v>
      </c>
      <c r="H57" s="109" t="s">
        <v>988</v>
      </c>
      <c r="I57" s="61"/>
      <c r="L57" s="1133"/>
      <c r="M57" s="1133"/>
      <c r="N57" s="1133"/>
      <c r="O57" s="1133"/>
      <c r="P57" s="1133"/>
      <c r="Q57" s="1133"/>
      <c r="R57" s="1133"/>
    </row>
    <row r="58" spans="1:23">
      <c r="A58" s="196" t="s">
        <v>534</v>
      </c>
      <c r="B58" s="1152">
        <v>6204.56494140625</v>
      </c>
      <c r="C58" s="1144">
        <v>5756.6133975000002</v>
      </c>
      <c r="D58" s="261">
        <f t="shared" si="4"/>
        <v>0.92780290832047885</v>
      </c>
      <c r="E58">
        <v>0.182500004768372</v>
      </c>
      <c r="F58" s="1146">
        <v>0.12878862720000001</v>
      </c>
      <c r="G58" s="261">
        <f t="shared" si="5"/>
        <v>0.70569108950686232</v>
      </c>
      <c r="H58" s="109" t="s">
        <v>988</v>
      </c>
      <c r="I58" s="61"/>
      <c r="L58" s="1133"/>
      <c r="M58" s="1133"/>
      <c r="N58" s="1133"/>
      <c r="O58" s="1133"/>
      <c r="P58" s="1133"/>
      <c r="Q58" s="1133"/>
      <c r="R58" s="1133"/>
    </row>
    <row r="59" spans="1:23" ht="14.4">
      <c r="A59" s="196" t="s">
        <v>535</v>
      </c>
      <c r="B59" s="1147">
        <v>28301.922973632802</v>
      </c>
      <c r="C59" s="1153">
        <v>48622.174633200004</v>
      </c>
      <c r="D59" s="261">
        <f t="shared" si="4"/>
        <v>1.7179813074361894</v>
      </c>
      <c r="E59">
        <v>3.13879997096956</v>
      </c>
      <c r="F59" s="1149">
        <v>1.077837087744</v>
      </c>
      <c r="G59" s="261">
        <f t="shared" si="5"/>
        <v>0.34339145460456383</v>
      </c>
      <c r="H59" s="109" t="s">
        <v>988</v>
      </c>
      <c r="I59" s="63"/>
    </row>
    <row r="60" spans="1:23" ht="14.4">
      <c r="A60" s="513" t="s">
        <v>990</v>
      </c>
      <c r="B60" s="1147">
        <v>31158.499099731402</v>
      </c>
      <c r="C60" s="1153">
        <v>46604.2945368</v>
      </c>
      <c r="D60" s="261">
        <f t="shared" si="4"/>
        <v>1.4957169274306203</v>
      </c>
      <c r="E60">
        <v>3.0855998937040598</v>
      </c>
      <c r="F60" s="1149">
        <v>6.8498070267000006</v>
      </c>
      <c r="G60" s="261">
        <f t="shared" si="5"/>
        <v>2.2199271657600614</v>
      </c>
      <c r="H60" s="109" t="s">
        <v>991</v>
      </c>
      <c r="I60" s="61"/>
    </row>
    <row r="61" spans="1:23" ht="14.4">
      <c r="A61" s="513" t="s">
        <v>992</v>
      </c>
      <c r="B61" s="1147">
        <v>63985.19</v>
      </c>
      <c r="C61" s="1153">
        <v>59162.310348960011</v>
      </c>
      <c r="D61" s="261">
        <f t="shared" si="4"/>
        <v>0.9246250632210361</v>
      </c>
      <c r="E61">
        <v>6.3363997843116504</v>
      </c>
      <c r="F61" s="1149">
        <v>8.6955593507400017</v>
      </c>
      <c r="G61" s="261">
        <f t="shared" si="5"/>
        <v>1.3723186109988539</v>
      </c>
      <c r="H61" s="109" t="s">
        <v>991</v>
      </c>
      <c r="I61" s="63"/>
    </row>
    <row r="62" spans="1:23" ht="14.4">
      <c r="A62" s="513" t="s">
        <v>993</v>
      </c>
      <c r="B62" s="1147">
        <v>30366.81</v>
      </c>
      <c r="C62" s="1153">
        <v>34684.483055040007</v>
      </c>
      <c r="D62" s="261">
        <f t="shared" si="4"/>
        <v>1.1421839519870545</v>
      </c>
      <c r="E62">
        <v>3.0071999039501001</v>
      </c>
      <c r="F62" s="1149">
        <v>5.0978567127599996</v>
      </c>
      <c r="G62" s="261">
        <f t="shared" si="5"/>
        <v>1.6952171041451958</v>
      </c>
      <c r="H62" s="109" t="s">
        <v>991</v>
      </c>
      <c r="I62" s="32"/>
    </row>
    <row r="63" spans="1:23">
      <c r="A63" s="704" t="s">
        <v>994</v>
      </c>
      <c r="B63" s="1154">
        <v>1473391.14</v>
      </c>
      <c r="C63" s="1155">
        <v>1436766</v>
      </c>
      <c r="D63" s="1156">
        <f t="shared" si="4"/>
        <v>0.97514228299214567</v>
      </c>
      <c r="E63" s="1157">
        <v>221.25049999999999</v>
      </c>
      <c r="F63" s="1157">
        <v>180.22</v>
      </c>
      <c r="G63" s="1156">
        <f t="shared" si="5"/>
        <v>0.81455183152128474</v>
      </c>
      <c r="H63" s="1158"/>
      <c r="I63" s="34"/>
    </row>
    <row r="64" spans="1:23">
      <c r="A64" s="565"/>
      <c r="B64" s="34"/>
      <c r="C64" s="34"/>
      <c r="D64" s="34"/>
      <c r="E64" s="34"/>
      <c r="F64" s="34"/>
      <c r="G64" s="34"/>
      <c r="H64" s="34"/>
      <c r="I64" s="34"/>
    </row>
    <row r="66" spans="1:18">
      <c r="A66" s="1240" t="s">
        <v>536</v>
      </c>
      <c r="B66" s="1240"/>
      <c r="C66" s="1240"/>
      <c r="L66" s="1133"/>
    </row>
    <row r="67" spans="1:18" ht="27" thickBot="1">
      <c r="A67" s="58" t="s">
        <v>213</v>
      </c>
      <c r="B67" s="58" t="s">
        <v>537</v>
      </c>
    </row>
    <row r="68" spans="1:18">
      <c r="A68" s="1139" t="s">
        <v>221</v>
      </c>
      <c r="B68" s="498">
        <v>74137</v>
      </c>
    </row>
    <row r="69" spans="1:18">
      <c r="A69" s="123" t="s">
        <v>520</v>
      </c>
      <c r="B69" s="498">
        <v>1042</v>
      </c>
      <c r="L69" s="1240" t="s">
        <v>536</v>
      </c>
      <c r="M69" s="1240"/>
      <c r="N69" s="1240"/>
      <c r="O69" s="1240"/>
      <c r="P69" s="1240"/>
      <c r="Q69" s="1240"/>
      <c r="R69" s="1240"/>
    </row>
    <row r="70" spans="1:18">
      <c r="A70" s="122" t="s">
        <v>521</v>
      </c>
      <c r="B70" s="498">
        <v>48</v>
      </c>
    </row>
    <row r="71" spans="1:18">
      <c r="A71" s="122" t="s">
        <v>423</v>
      </c>
      <c r="B71" s="498">
        <v>0</v>
      </c>
    </row>
    <row r="72" spans="1:18">
      <c r="A72" s="122" t="s">
        <v>522</v>
      </c>
      <c r="B72" s="498">
        <v>441</v>
      </c>
    </row>
    <row r="73" spans="1:18">
      <c r="A73" s="1159" t="s">
        <v>523</v>
      </c>
      <c r="B73" s="260">
        <v>3532</v>
      </c>
    </row>
    <row r="74" spans="1:18">
      <c r="A74" s="1141"/>
      <c r="B74" s="59"/>
      <c r="C74" s="59"/>
    </row>
    <row r="75" spans="1:18">
      <c r="A75" s="565" t="s">
        <v>208</v>
      </c>
      <c r="B75" s="59"/>
      <c r="C75" s="59"/>
    </row>
    <row r="76" spans="1:18">
      <c r="A76" s="1141"/>
      <c r="B76" s="59"/>
      <c r="C76" s="59"/>
    </row>
    <row r="77" spans="1:18">
      <c r="A77" s="1249" t="s">
        <v>538</v>
      </c>
      <c r="B77" s="1249"/>
      <c r="C77" s="1249"/>
      <c r="D77" s="1249"/>
      <c r="E77" s="1249"/>
      <c r="F77" s="1249"/>
      <c r="G77" s="1249"/>
    </row>
    <row r="78" spans="1:18" ht="13.8" thickBot="1">
      <c r="A78" s="124"/>
      <c r="B78" s="1349" t="s">
        <v>34</v>
      </c>
      <c r="C78" s="1349"/>
      <c r="D78" s="1350"/>
      <c r="E78" s="1349" t="s">
        <v>34</v>
      </c>
      <c r="F78" s="1349"/>
      <c r="G78" s="1349"/>
    </row>
    <row r="79" spans="1:18" ht="13.8" thickBot="1">
      <c r="A79" s="100" t="s">
        <v>539</v>
      </c>
      <c r="B79" s="1138" t="s">
        <v>314</v>
      </c>
      <c r="C79" s="1138" t="s">
        <v>315</v>
      </c>
      <c r="D79" s="113" t="s">
        <v>204</v>
      </c>
      <c r="E79" s="1138" t="s">
        <v>317</v>
      </c>
      <c r="F79" s="1138" t="s">
        <v>318</v>
      </c>
      <c r="G79" s="1138" t="s">
        <v>204</v>
      </c>
    </row>
    <row r="80" spans="1:18">
      <c r="A80" s="122" t="s">
        <v>221</v>
      </c>
      <c r="B80" s="498">
        <f>B49+B55+B57+B59+B58+B60+B61+B62</f>
        <v>2126981.8577074464</v>
      </c>
      <c r="C80" s="498">
        <f t="shared" ref="C80:F80" si="6">C49+C55+C57+C59+C58+C60+C61+C62</f>
        <v>2618809.5953611005</v>
      </c>
      <c r="D80" s="850">
        <f>C80/B80</f>
        <v>1.231232690524106</v>
      </c>
      <c r="E80" s="576">
        <f t="shared" si="6"/>
        <v>210.02849153429304</v>
      </c>
      <c r="F80" s="576">
        <f t="shared" si="6"/>
        <v>314.87363859074401</v>
      </c>
      <c r="G80" s="166">
        <f>F80/E80</f>
        <v>1.4991948772785051</v>
      </c>
    </row>
    <row r="81" spans="1:7">
      <c r="A81" s="123" t="s">
        <v>520</v>
      </c>
      <c r="B81" s="498">
        <f>B53+B54</f>
        <v>104257.02773666379</v>
      </c>
      <c r="C81" s="498">
        <f>C53+C54</f>
        <v>118577.18189833034</v>
      </c>
      <c r="D81" s="257">
        <f>C81/B81</f>
        <v>1.1373543297036715</v>
      </c>
      <c r="E81" s="608">
        <f>E53+E54</f>
        <v>51.2278000712395</v>
      </c>
      <c r="F81" s="608">
        <f>F53+F54</f>
        <v>58.428088550094373</v>
      </c>
      <c r="G81" s="257">
        <f>F81/E81</f>
        <v>1.1405543175549575</v>
      </c>
    </row>
    <row r="82" spans="1:7">
      <c r="A82" s="122" t="s">
        <v>521</v>
      </c>
      <c r="B82" s="498">
        <f>B56</f>
        <v>4944</v>
      </c>
      <c r="C82" s="498">
        <f>C56</f>
        <v>4944</v>
      </c>
      <c r="D82" s="257">
        <f t="shared" ref="D82:D84" si="7">C82/B82</f>
        <v>1</v>
      </c>
      <c r="E82" s="608">
        <f>E56</f>
        <v>0.55679999291896798</v>
      </c>
      <c r="F82" s="608">
        <f>F56</f>
        <v>0.55480432038154026</v>
      </c>
      <c r="G82" s="257">
        <f t="shared" ref="G82:G84" si="8">F82/E82</f>
        <v>0.996415817954728</v>
      </c>
    </row>
    <row r="83" spans="1:7">
      <c r="A83" s="122" t="s">
        <v>423</v>
      </c>
      <c r="B83" s="498">
        <f>B52</f>
        <v>0</v>
      </c>
      <c r="C83" s="498">
        <f>C52</f>
        <v>0</v>
      </c>
      <c r="D83" s="257" t="e">
        <f t="shared" si="7"/>
        <v>#DIV/0!</v>
      </c>
      <c r="E83" s="608">
        <f>E52</f>
        <v>0</v>
      </c>
      <c r="F83" s="608">
        <f>F52</f>
        <v>0</v>
      </c>
      <c r="G83" s="257" t="e">
        <f t="shared" si="8"/>
        <v>#DIV/0!</v>
      </c>
    </row>
    <row r="84" spans="1:7">
      <c r="A84" s="123" t="s">
        <v>522</v>
      </c>
      <c r="B84" s="498">
        <f>B50+B51</f>
        <v>115010.15679931649</v>
      </c>
      <c r="C84" s="498">
        <f>C50+C51</f>
        <v>158360.16236449502</v>
      </c>
      <c r="D84" s="257">
        <f t="shared" si="7"/>
        <v>1.3769232802701139</v>
      </c>
      <c r="E84" s="608">
        <f>E50+E51</f>
        <v>10.584000091999769</v>
      </c>
      <c r="F84" s="608">
        <f>F50+F51</f>
        <v>17.751663361826459</v>
      </c>
      <c r="G84" s="257">
        <f t="shared" si="8"/>
        <v>1.6772168563419214</v>
      </c>
    </row>
    <row r="85" spans="1:7">
      <c r="A85" s="1159" t="s">
        <v>994</v>
      </c>
      <c r="B85" s="1160">
        <f>B63</f>
        <v>1473391.14</v>
      </c>
      <c r="C85" s="1160">
        <f>C63</f>
        <v>1436766</v>
      </c>
      <c r="D85" s="254">
        <f>C85/B85</f>
        <v>0.97514228299214567</v>
      </c>
      <c r="E85" s="678">
        <f>E63</f>
        <v>221.25049999999999</v>
      </c>
      <c r="F85" s="678">
        <f>F63</f>
        <v>180.22</v>
      </c>
      <c r="G85" s="679">
        <f>F85/E85</f>
        <v>0.81455183152128474</v>
      </c>
    </row>
    <row r="86" spans="1:7">
      <c r="A86" s="521" t="s">
        <v>170</v>
      </c>
      <c r="B86" s="522">
        <f>SUM(B80:B85)</f>
        <v>3824584.1822434263</v>
      </c>
      <c r="C86" s="522">
        <f>SUM(C80:C85)</f>
        <v>4337456.9396239258</v>
      </c>
      <c r="D86" s="560">
        <f>C86/B86</f>
        <v>1.1340989589826882</v>
      </c>
      <c r="E86" s="522">
        <f>SUM(E80:E85)</f>
        <v>493.64759169045124</v>
      </c>
      <c r="F86" s="522">
        <f>SUM(F80:F85)</f>
        <v>571.82819482304637</v>
      </c>
      <c r="G86" s="558">
        <f>F86/E86</f>
        <v>1.1583733101277225</v>
      </c>
    </row>
    <row r="87" spans="1:7">
      <c r="B87" s="121"/>
      <c r="C87" s="77"/>
      <c r="D87" s="54"/>
    </row>
    <row r="88" spans="1:7">
      <c r="A88" s="565" t="s">
        <v>208</v>
      </c>
      <c r="B88" s="121"/>
      <c r="C88" s="77"/>
      <c r="D88" s="54"/>
    </row>
    <row r="90" spans="1:7">
      <c r="A90" s="34"/>
    </row>
  </sheetData>
  <mergeCells count="37">
    <mergeCell ref="B78:D78"/>
    <mergeCell ref="E78:G78"/>
    <mergeCell ref="A77:G77"/>
    <mergeCell ref="A66:C66"/>
    <mergeCell ref="A1:S1"/>
    <mergeCell ref="L27:R27"/>
    <mergeCell ref="L69:R69"/>
    <mergeCell ref="L6:R6"/>
    <mergeCell ref="L7:R7"/>
    <mergeCell ref="L8:R8"/>
    <mergeCell ref="L9:R9"/>
    <mergeCell ref="E10:G10"/>
    <mergeCell ref="A8:G8"/>
    <mergeCell ref="A7:G7"/>
    <mergeCell ref="A6:G6"/>
    <mergeCell ref="A5:G5"/>
    <mergeCell ref="A46:G46"/>
    <mergeCell ref="A44:G44"/>
    <mergeCell ref="A47:G47"/>
    <mergeCell ref="L4:S4"/>
    <mergeCell ref="A16:G16"/>
    <mergeCell ref="L16:R16"/>
    <mergeCell ref="A17:G17"/>
    <mergeCell ref="L17:R17"/>
    <mergeCell ref="B18:D18"/>
    <mergeCell ref="E18:G18"/>
    <mergeCell ref="A3:S3"/>
    <mergeCell ref="A2:S2"/>
    <mergeCell ref="A43:I43"/>
    <mergeCell ref="A4:G4"/>
    <mergeCell ref="L5:R5"/>
    <mergeCell ref="B10:D10"/>
    <mergeCell ref="A31:D31"/>
    <mergeCell ref="A25:D25"/>
    <mergeCell ref="A9:G9"/>
    <mergeCell ref="A27:C27"/>
    <mergeCell ref="B32:E32"/>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1"/>
  <sheetViews>
    <sheetView zoomScaleNormal="100" workbookViewId="0">
      <selection sqref="A1:S1"/>
    </sheetView>
  </sheetViews>
  <sheetFormatPr defaultColWidth="8.6640625" defaultRowHeight="13.2"/>
  <cols>
    <col min="1" max="1" width="35.88671875" style="862" customWidth="1"/>
    <col min="2" max="2" width="17.6640625" style="1021" customWidth="1"/>
    <col min="3" max="4" width="17.6640625" style="891" customWidth="1"/>
    <col min="5" max="5" width="26.109375" style="891" customWidth="1"/>
    <col min="6" max="6" width="17.6640625" style="891" customWidth="1"/>
    <col min="7" max="7" width="28.88671875" style="891" customWidth="1"/>
    <col min="8" max="10" width="15.33203125" style="891" customWidth="1"/>
    <col min="11" max="11" width="0.44140625" style="890" customWidth="1"/>
    <col min="12" max="12" width="11.6640625" style="891" customWidth="1"/>
    <col min="13" max="13" width="12.6640625" style="891" customWidth="1"/>
    <col min="14" max="17" width="12.6640625" style="862" customWidth="1"/>
    <col min="18" max="18" width="9.6640625" style="862" customWidth="1"/>
    <col min="19" max="16384" width="8.6640625" style="862"/>
  </cols>
  <sheetData>
    <row r="1" spans="1:19" ht="13.35" customHeight="1">
      <c r="A1" s="1370" t="s">
        <v>175</v>
      </c>
      <c r="B1" s="1370"/>
      <c r="C1" s="1370"/>
      <c r="D1" s="1370"/>
      <c r="E1" s="1370"/>
      <c r="F1" s="1370"/>
      <c r="G1" s="1370"/>
      <c r="H1" s="1370"/>
      <c r="I1" s="1370"/>
      <c r="J1" s="1370"/>
      <c r="K1" s="1370"/>
      <c r="L1" s="1370"/>
      <c r="M1" s="1370"/>
      <c r="N1" s="1370"/>
      <c r="O1" s="1370"/>
      <c r="P1" s="1370"/>
      <c r="Q1" s="1370"/>
      <c r="R1" s="1370"/>
      <c r="S1" s="1370"/>
    </row>
    <row r="2" spans="1:19" ht="35.25" customHeight="1">
      <c r="A2" s="1368"/>
      <c r="B2" s="1368"/>
      <c r="C2" s="1368"/>
      <c r="D2" s="1368"/>
      <c r="E2" s="1368"/>
      <c r="F2" s="1368"/>
      <c r="G2" s="1368"/>
      <c r="H2" s="1368"/>
      <c r="I2" s="1368"/>
      <c r="J2" s="1368"/>
      <c r="K2" s="1368"/>
      <c r="L2" s="1368"/>
      <c r="M2" s="1368"/>
      <c r="N2" s="1368"/>
      <c r="O2" s="1368"/>
      <c r="P2" s="1368"/>
      <c r="Q2" s="1368"/>
      <c r="R2" s="1368"/>
      <c r="S2" s="1368"/>
    </row>
    <row r="3" spans="1:19" ht="5.25" customHeight="1">
      <c r="A3" s="1371"/>
      <c r="B3" s="1371"/>
      <c r="C3" s="1371"/>
      <c r="D3" s="1371"/>
      <c r="E3" s="1371"/>
      <c r="F3" s="1371"/>
      <c r="G3" s="1371"/>
      <c r="H3" s="1371"/>
      <c r="I3" s="1371"/>
      <c r="J3" s="1371"/>
      <c r="K3" s="1371"/>
      <c r="L3" s="1371"/>
      <c r="M3" s="1371"/>
      <c r="N3" s="1371"/>
      <c r="O3" s="1371"/>
      <c r="P3" s="1371"/>
      <c r="Q3" s="1371"/>
      <c r="R3" s="1371"/>
      <c r="S3" s="1371"/>
    </row>
    <row r="4" spans="1:19" ht="30" customHeight="1">
      <c r="A4" s="1373" t="s">
        <v>495</v>
      </c>
      <c r="B4" s="1373"/>
      <c r="C4" s="1373"/>
      <c r="D4" s="1373"/>
      <c r="E4" s="1373"/>
      <c r="F4" s="1373"/>
      <c r="G4" s="1373"/>
      <c r="H4" s="863"/>
      <c r="I4" s="863"/>
      <c r="J4" s="863"/>
      <c r="K4" s="864"/>
      <c r="L4" s="863"/>
      <c r="M4" s="1372" t="s">
        <v>496</v>
      </c>
      <c r="N4" s="1372"/>
      <c r="O4" s="1372"/>
      <c r="P4" s="1372"/>
      <c r="Q4" s="1372"/>
      <c r="R4" s="1372"/>
      <c r="S4" s="1372"/>
    </row>
    <row r="5" spans="1:19" ht="15.6">
      <c r="A5" s="1369" t="s">
        <v>200</v>
      </c>
      <c r="B5" s="1369"/>
      <c r="C5" s="1369"/>
      <c r="D5" s="1369"/>
      <c r="E5" s="1369"/>
      <c r="F5" s="1369"/>
      <c r="G5" s="1369"/>
      <c r="H5" s="863"/>
      <c r="I5" s="863"/>
      <c r="J5" s="863"/>
      <c r="K5" s="864"/>
      <c r="L5" s="863"/>
      <c r="M5" s="1352"/>
      <c r="N5" s="1352"/>
      <c r="O5" s="1352"/>
      <c r="P5" s="1352"/>
      <c r="Q5" s="1352"/>
      <c r="R5" s="1352"/>
      <c r="S5" s="1352"/>
    </row>
    <row r="6" spans="1:19" ht="13.5" customHeight="1">
      <c r="A6" s="1369"/>
      <c r="B6" s="1369"/>
      <c r="C6" s="1369"/>
      <c r="D6" s="1369"/>
      <c r="E6" s="1369"/>
      <c r="F6" s="1369"/>
      <c r="G6" s="1369"/>
      <c r="H6" s="863"/>
      <c r="I6" s="863"/>
      <c r="J6" s="863"/>
      <c r="K6" s="864"/>
      <c r="L6" s="863"/>
      <c r="M6" s="1352"/>
      <c r="N6" s="1352"/>
      <c r="O6" s="1352"/>
      <c r="P6" s="1352"/>
      <c r="Q6" s="1352"/>
      <c r="R6" s="1352"/>
      <c r="S6" s="1352"/>
    </row>
    <row r="7" spans="1:19" ht="13.5" customHeight="1">
      <c r="A7" s="1374" t="s">
        <v>28</v>
      </c>
      <c r="B7" s="1374"/>
      <c r="C7" s="1374"/>
      <c r="D7" s="1374"/>
      <c r="E7" s="1374"/>
      <c r="F7" s="1374"/>
      <c r="G7" s="1374"/>
      <c r="H7" s="863"/>
      <c r="I7" s="863"/>
      <c r="J7" s="863"/>
      <c r="K7" s="864"/>
      <c r="L7" s="863"/>
      <c r="M7" s="1352"/>
      <c r="N7" s="1352"/>
      <c r="O7" s="1352"/>
      <c r="P7" s="1352"/>
      <c r="Q7" s="1352"/>
      <c r="R7" s="1352"/>
      <c r="S7" s="1352"/>
    </row>
    <row r="8" spans="1:19" ht="13.5" customHeight="1">
      <c r="A8" s="1369"/>
      <c r="B8" s="1369"/>
      <c r="C8" s="1369"/>
      <c r="D8" s="1369"/>
      <c r="E8" s="1369"/>
      <c r="F8" s="1369"/>
      <c r="G8" s="1369"/>
      <c r="H8" s="863"/>
      <c r="I8" s="863"/>
      <c r="J8" s="863"/>
      <c r="K8" s="864"/>
      <c r="L8" s="863"/>
      <c r="M8" s="1352" t="s">
        <v>284</v>
      </c>
      <c r="N8" s="1352"/>
      <c r="O8" s="1352"/>
      <c r="P8" s="1352"/>
      <c r="Q8" s="1352"/>
      <c r="R8" s="1352"/>
      <c r="S8" s="1352"/>
    </row>
    <row r="9" spans="1:19" ht="13.5" customHeight="1">
      <c r="A9" s="1354" t="s">
        <v>740</v>
      </c>
      <c r="B9" s="1354"/>
      <c r="C9" s="1354"/>
      <c r="D9" s="1354"/>
      <c r="E9" s="1354"/>
      <c r="F9" s="1354"/>
      <c r="G9" s="1354"/>
      <c r="H9" s="863"/>
      <c r="I9" s="863"/>
      <c r="J9" s="863"/>
      <c r="K9" s="864"/>
      <c r="L9" s="863"/>
      <c r="M9" s="863"/>
      <c r="N9" s="863"/>
      <c r="O9" s="863"/>
      <c r="P9" s="863"/>
      <c r="Q9" s="863"/>
      <c r="R9" s="863"/>
    </row>
    <row r="10" spans="1:19" ht="13.8" thickBot="1">
      <c r="A10" s="865"/>
      <c r="B10" s="1375" t="s">
        <v>34</v>
      </c>
      <c r="C10" s="1376"/>
      <c r="D10" s="1377"/>
      <c r="E10" s="1375" t="s">
        <v>35</v>
      </c>
      <c r="F10" s="1376"/>
      <c r="G10" s="1376"/>
      <c r="H10" s="863"/>
      <c r="I10" s="863"/>
      <c r="J10" s="863"/>
      <c r="K10" s="866"/>
      <c r="L10" s="867"/>
      <c r="M10" s="862"/>
    </row>
    <row r="11" spans="1:19" ht="28.5" customHeight="1" thickBot="1">
      <c r="A11" s="868"/>
      <c r="B11" s="869" t="s">
        <v>202</v>
      </c>
      <c r="C11" s="869" t="s">
        <v>203</v>
      </c>
      <c r="D11" s="870" t="s">
        <v>204</v>
      </c>
      <c r="E11" s="871" t="s">
        <v>205</v>
      </c>
      <c r="F11" s="869" t="s">
        <v>203</v>
      </c>
      <c r="G11" s="869" t="s">
        <v>40</v>
      </c>
      <c r="H11" s="862"/>
      <c r="I11" s="863"/>
      <c r="J11" s="863"/>
      <c r="K11" s="872"/>
      <c r="L11" s="873"/>
      <c r="M11" s="874" t="s">
        <v>202</v>
      </c>
      <c r="N11" s="862" t="s">
        <v>203</v>
      </c>
      <c r="O11" s="862" t="s">
        <v>203</v>
      </c>
      <c r="P11" s="862" t="s">
        <v>205</v>
      </c>
    </row>
    <row r="12" spans="1:19" ht="13.5" customHeight="1">
      <c r="A12" s="875" t="s">
        <v>206</v>
      </c>
      <c r="B12" s="876">
        <v>18651728</v>
      </c>
      <c r="C12" s="876">
        <v>19894420</v>
      </c>
      <c r="D12" s="877">
        <v>1.0666261056348239</v>
      </c>
      <c r="E12" s="876">
        <v>21070772</v>
      </c>
      <c r="F12" s="876">
        <v>19894420</v>
      </c>
      <c r="G12" s="878">
        <v>0.94417138584196159</v>
      </c>
      <c r="H12" s="862"/>
      <c r="I12" s="863"/>
      <c r="J12" s="863"/>
      <c r="K12" s="879"/>
      <c r="L12" s="880"/>
      <c r="M12" s="881">
        <f>B12</f>
        <v>18651728</v>
      </c>
      <c r="N12" s="882">
        <f>C12</f>
        <v>19894420</v>
      </c>
      <c r="O12" s="882">
        <f>F12</f>
        <v>19894420</v>
      </c>
      <c r="P12" s="882">
        <f>E12</f>
        <v>21070772</v>
      </c>
    </row>
    <row r="13" spans="1:19" ht="13.5" customHeight="1">
      <c r="A13" s="875" t="s">
        <v>207</v>
      </c>
      <c r="B13" s="876">
        <v>3106.855</v>
      </c>
      <c r="C13" s="876">
        <v>3413.0222003225808</v>
      </c>
      <c r="D13" s="883">
        <v>1.0985456998548631</v>
      </c>
      <c r="E13" s="876">
        <v>4215</v>
      </c>
      <c r="F13" s="876">
        <v>3413.0222003225808</v>
      </c>
      <c r="G13" s="884">
        <v>0.80973243186775345</v>
      </c>
      <c r="H13" s="862"/>
      <c r="I13" s="863"/>
      <c r="J13" s="863"/>
      <c r="K13" s="872"/>
      <c r="L13" s="873"/>
      <c r="M13" s="874"/>
    </row>
    <row r="14" spans="1:19" ht="13.5" customHeight="1">
      <c r="A14" s="885"/>
      <c r="B14" s="862"/>
      <c r="C14" s="876"/>
      <c r="D14" s="876"/>
      <c r="E14" s="884"/>
      <c r="F14" s="886"/>
      <c r="G14" s="884"/>
      <c r="H14" s="863"/>
      <c r="I14" s="863"/>
      <c r="J14" s="863"/>
      <c r="K14" s="872"/>
      <c r="L14" s="873"/>
      <c r="M14" s="874"/>
    </row>
    <row r="15" spans="1:19" ht="13.5" customHeight="1">
      <c r="A15" s="887" t="s">
        <v>208</v>
      </c>
      <c r="B15" s="862"/>
      <c r="C15" s="876"/>
      <c r="D15" s="876"/>
      <c r="E15" s="884"/>
      <c r="F15" s="886"/>
      <c r="G15" s="884"/>
      <c r="H15" s="863"/>
      <c r="I15" s="863"/>
      <c r="J15" s="863"/>
      <c r="K15" s="872"/>
      <c r="L15" s="873"/>
      <c r="M15" s="874"/>
    </row>
    <row r="16" spans="1:19" ht="13.5" customHeight="1">
      <c r="A16" s="887"/>
      <c r="B16" s="862"/>
      <c r="C16" s="876"/>
      <c r="D16" s="876"/>
      <c r="E16" s="884"/>
      <c r="F16" s="886"/>
      <c r="G16" s="884"/>
      <c r="H16" s="863"/>
      <c r="I16" s="863"/>
      <c r="J16" s="863"/>
      <c r="K16" s="872"/>
      <c r="L16" s="873"/>
      <c r="M16" s="874"/>
    </row>
    <row r="17" spans="1:19" ht="13.5" customHeight="1">
      <c r="A17" s="885"/>
      <c r="B17" s="876"/>
      <c r="C17" s="876"/>
      <c r="D17" s="884"/>
      <c r="E17" s="863"/>
      <c r="F17" s="863"/>
      <c r="G17" s="863"/>
      <c r="H17" s="863"/>
      <c r="I17" s="863"/>
      <c r="J17" s="863"/>
      <c r="K17" s="866"/>
      <c r="L17" s="888"/>
      <c r="M17" s="889"/>
    </row>
    <row r="18" spans="1:19" ht="13.5" customHeight="1">
      <c r="A18" s="1354" t="s">
        <v>210</v>
      </c>
      <c r="B18" s="1354"/>
      <c r="C18" s="1354"/>
      <c r="D18" s="1354"/>
      <c r="E18" s="863"/>
      <c r="F18" s="863"/>
      <c r="G18" s="863"/>
      <c r="H18" s="863"/>
      <c r="I18" s="863"/>
      <c r="J18" s="863"/>
    </row>
    <row r="19" spans="1:19" ht="27" thickBot="1">
      <c r="A19" s="892" t="s">
        <v>100</v>
      </c>
      <c r="B19" s="893" t="s">
        <v>101</v>
      </c>
      <c r="C19" s="893" t="s">
        <v>102</v>
      </c>
      <c r="D19" s="893" t="s">
        <v>103</v>
      </c>
      <c r="E19" s="863"/>
      <c r="F19" s="863"/>
      <c r="G19" s="863"/>
      <c r="H19" s="863"/>
      <c r="I19" s="863"/>
      <c r="J19" s="863"/>
    </row>
    <row r="20" spans="1:19" ht="13.8" thickTop="1">
      <c r="A20" s="1362" t="s">
        <v>497</v>
      </c>
      <c r="B20" s="1362"/>
      <c r="C20" s="1362"/>
      <c r="D20" s="894">
        <v>1</v>
      </c>
      <c r="E20" s="863"/>
      <c r="F20" s="863"/>
      <c r="G20" s="863"/>
      <c r="H20" s="863"/>
      <c r="I20" s="863"/>
      <c r="J20" s="863"/>
      <c r="K20" s="895"/>
      <c r="L20" s="896"/>
      <c r="M20" s="896"/>
    </row>
    <row r="21" spans="1:19" ht="13.5" customHeight="1">
      <c r="A21" s="885"/>
      <c r="B21" s="897"/>
      <c r="C21" s="897"/>
      <c r="D21" s="897"/>
      <c r="E21" s="863"/>
      <c r="F21" s="863"/>
      <c r="G21" s="863"/>
      <c r="H21" s="863"/>
      <c r="I21" s="863"/>
      <c r="J21" s="863"/>
      <c r="K21" s="895"/>
      <c r="L21" s="896"/>
      <c r="M21" s="896"/>
    </row>
    <row r="22" spans="1:19" ht="13.5" customHeight="1">
      <c r="A22" s="897"/>
      <c r="B22" s="897"/>
      <c r="C22" s="897"/>
      <c r="D22" s="897"/>
      <c r="E22" s="863"/>
      <c r="F22" s="863"/>
      <c r="G22" s="863"/>
      <c r="H22" s="863"/>
      <c r="I22" s="863"/>
      <c r="J22" s="863"/>
      <c r="K22" s="895"/>
      <c r="L22" s="896"/>
      <c r="M22" s="896"/>
    </row>
    <row r="23" spans="1:19" ht="13.5" customHeight="1">
      <c r="A23" s="897"/>
      <c r="B23" s="897"/>
      <c r="C23" s="897"/>
      <c r="D23" s="897"/>
      <c r="E23" s="863"/>
      <c r="F23" s="863"/>
      <c r="G23" s="863"/>
      <c r="H23" s="863"/>
      <c r="I23" s="863"/>
      <c r="J23" s="863"/>
      <c r="K23" s="895"/>
      <c r="L23" s="896"/>
      <c r="M23" s="896"/>
    </row>
    <row r="24" spans="1:19" ht="13.5" customHeight="1">
      <c r="A24" s="1363" t="s">
        <v>498</v>
      </c>
      <c r="B24" s="1363"/>
      <c r="C24" s="1363"/>
      <c r="D24" s="1363"/>
      <c r="E24" s="1363"/>
      <c r="F24" s="1363"/>
      <c r="G24" s="1363"/>
      <c r="H24" s="863"/>
      <c r="I24" s="863"/>
      <c r="J24" s="863"/>
      <c r="K24" s="895"/>
      <c r="L24" s="896"/>
      <c r="M24" s="896"/>
    </row>
    <row r="25" spans="1:19" ht="53.4" thickBot="1">
      <c r="A25" s="898" t="s">
        <v>499</v>
      </c>
      <c r="B25" s="893" t="s">
        <v>741</v>
      </c>
      <c r="C25" s="893" t="s">
        <v>742</v>
      </c>
      <c r="D25" s="893" t="s">
        <v>743</v>
      </c>
      <c r="E25" s="899" t="s">
        <v>746</v>
      </c>
      <c r="F25" s="1232" t="s">
        <v>744</v>
      </c>
      <c r="G25" s="1232" t="s">
        <v>745</v>
      </c>
      <c r="H25" s="899" t="s">
        <v>747</v>
      </c>
      <c r="I25" s="899" t="s">
        <v>748</v>
      </c>
      <c r="J25" s="863"/>
      <c r="K25" s="895"/>
      <c r="L25" s="896"/>
      <c r="M25" s="896"/>
    </row>
    <row r="26" spans="1:19" ht="13.8" thickTop="1">
      <c r="A26" s="900" t="s">
        <v>500</v>
      </c>
      <c r="B26" s="901">
        <v>-0.86869496152193826</v>
      </c>
      <c r="C26" s="902">
        <v>12331903</v>
      </c>
      <c r="D26" s="902">
        <v>10712662.002077276</v>
      </c>
      <c r="E26" s="902">
        <v>2419493.3972458434</v>
      </c>
      <c r="F26" s="876">
        <v>259380.00207727589</v>
      </c>
      <c r="G26" s="902">
        <v>10453282</v>
      </c>
      <c r="H26" s="902">
        <v>9577553</v>
      </c>
      <c r="I26" s="902">
        <v>1637.6235887096775</v>
      </c>
      <c r="J26" s="863"/>
      <c r="K26" s="895"/>
      <c r="L26" s="896"/>
      <c r="M26" s="1354" t="s">
        <v>378</v>
      </c>
      <c r="N26" s="1354"/>
      <c r="O26" s="1354"/>
      <c r="P26" s="1354"/>
      <c r="Q26" s="1354"/>
      <c r="R26" s="1354"/>
      <c r="S26" s="1354"/>
    </row>
    <row r="27" spans="1:19">
      <c r="A27" s="900" t="s">
        <v>501</v>
      </c>
      <c r="B27" s="901">
        <v>-0.92774464093593434</v>
      </c>
      <c r="C27" s="902">
        <v>3403918</v>
      </c>
      <c r="D27" s="902">
        <v>3157966.6826853636</v>
      </c>
      <c r="E27" s="902">
        <v>1316710.5045933204</v>
      </c>
      <c r="F27" s="876">
        <v>165909.68268536357</v>
      </c>
      <c r="G27" s="902">
        <v>2992057</v>
      </c>
      <c r="H27" s="902">
        <v>2058421</v>
      </c>
      <c r="I27" s="902">
        <v>540.29375000000005</v>
      </c>
      <c r="J27" s="863"/>
      <c r="K27" s="895"/>
      <c r="L27" s="896"/>
      <c r="M27" s="896"/>
    </row>
    <row r="28" spans="1:19">
      <c r="A28" s="900" t="s">
        <v>502</v>
      </c>
      <c r="B28" s="903">
        <v>-0.20166579387340614</v>
      </c>
      <c r="C28" s="902">
        <v>19881602</v>
      </c>
      <c r="D28" s="902">
        <v>4009439.0508050993</v>
      </c>
      <c r="E28" s="902">
        <v>3523429.0746761011</v>
      </c>
      <c r="F28" s="876">
        <v>437060.05080509931</v>
      </c>
      <c r="G28" s="902">
        <v>3572379</v>
      </c>
      <c r="H28" s="902">
        <v>4444397</v>
      </c>
      <c r="I28" s="902">
        <v>485.77371241935487</v>
      </c>
      <c r="J28" s="863"/>
      <c r="K28" s="895"/>
      <c r="L28" s="896"/>
      <c r="M28" s="896"/>
    </row>
    <row r="29" spans="1:19">
      <c r="A29" s="904" t="s">
        <v>503</v>
      </c>
      <c r="B29" s="905">
        <v>-0.40993355687327121</v>
      </c>
      <c r="C29" s="906">
        <v>7020780</v>
      </c>
      <c r="D29" s="906">
        <v>2878053.3174247253</v>
      </c>
      <c r="E29" s="906">
        <v>1112212.5589986662</v>
      </c>
      <c r="F29" s="907">
        <v>1352.3174247252755</v>
      </c>
      <c r="G29" s="906">
        <v>2876701</v>
      </c>
      <c r="H29" s="906">
        <v>2571357</v>
      </c>
      <c r="I29" s="906">
        <v>749.3311491935483</v>
      </c>
      <c r="J29" s="863"/>
      <c r="K29" s="895"/>
      <c r="L29" s="896"/>
      <c r="M29" s="896"/>
      <c r="N29" s="862" t="s">
        <v>202</v>
      </c>
      <c r="O29" s="862" t="s">
        <v>203</v>
      </c>
      <c r="P29" s="862" t="s">
        <v>203</v>
      </c>
      <c r="Q29" s="862" t="s">
        <v>205</v>
      </c>
    </row>
    <row r="30" spans="1:19" ht="13.8" thickBot="1">
      <c r="A30" s="908" t="s">
        <v>170</v>
      </c>
      <c r="B30" s="909"/>
      <c r="C30" s="909">
        <v>42638203</v>
      </c>
      <c r="D30" s="909">
        <v>20758121.052992467</v>
      </c>
      <c r="E30" s="909"/>
      <c r="F30" s="909">
        <v>863702.05299246404</v>
      </c>
      <c r="G30" s="909">
        <v>19894420</v>
      </c>
      <c r="H30" s="909">
        <f>SUM(H26:H29)</f>
        <v>18651728</v>
      </c>
      <c r="I30" s="909">
        <v>3413.0222003225808</v>
      </c>
      <c r="J30" s="863"/>
      <c r="K30" s="895"/>
      <c r="L30" s="896"/>
      <c r="M30" s="910"/>
      <c r="N30" s="911">
        <f>B13</f>
        <v>3106.855</v>
      </c>
      <c r="O30" s="911">
        <f>C13</f>
        <v>3413.0222003225808</v>
      </c>
      <c r="P30" s="911">
        <f>F13</f>
        <v>3413.0222003225808</v>
      </c>
      <c r="Q30" s="911">
        <f>E13</f>
        <v>4215</v>
      </c>
    </row>
    <row r="31" spans="1:19" ht="13.8" thickTop="1">
      <c r="A31" s="912"/>
      <c r="B31" s="913"/>
      <c r="C31" s="914"/>
      <c r="D31" s="913"/>
      <c r="E31" s="913"/>
      <c r="F31" s="913"/>
      <c r="G31" s="913"/>
      <c r="H31" s="863"/>
      <c r="I31" s="863"/>
      <c r="J31" s="863"/>
      <c r="K31" s="895"/>
      <c r="L31" s="896"/>
      <c r="M31" s="910"/>
    </row>
    <row r="32" spans="1:19">
      <c r="A32" s="915" t="s">
        <v>749</v>
      </c>
      <c r="B32" s="897"/>
      <c r="C32" s="897"/>
      <c r="D32" s="897"/>
      <c r="E32" s="863"/>
      <c r="F32" s="916"/>
      <c r="G32" s="916"/>
      <c r="H32" s="916"/>
      <c r="I32" s="863"/>
      <c r="J32" s="863"/>
      <c r="K32" s="895"/>
      <c r="L32" s="896"/>
      <c r="M32" s="896"/>
    </row>
    <row r="33" spans="1:20">
      <c r="A33" s="917" t="s">
        <v>750</v>
      </c>
      <c r="B33" s="897"/>
      <c r="C33" s="897"/>
      <c r="D33" s="897"/>
      <c r="E33" s="863"/>
      <c r="F33" s="863"/>
      <c r="G33" s="1231"/>
      <c r="H33" s="1231"/>
      <c r="I33" s="863"/>
      <c r="J33" s="863"/>
      <c r="K33" s="895"/>
      <c r="L33" s="896"/>
      <c r="M33" s="896"/>
    </row>
    <row r="34" spans="1:20">
      <c r="A34" s="918" t="s">
        <v>751</v>
      </c>
      <c r="B34" s="897"/>
      <c r="C34" s="897"/>
      <c r="D34" s="897"/>
      <c r="E34" s="863"/>
      <c r="F34" s="863"/>
      <c r="G34" s="1231"/>
      <c r="H34" s="1231"/>
      <c r="I34" s="863"/>
      <c r="J34" s="863"/>
      <c r="K34" s="895"/>
      <c r="L34" s="896"/>
      <c r="M34" s="896"/>
    </row>
    <row r="35" spans="1:20" ht="13.5" customHeight="1">
      <c r="A35" s="918"/>
      <c r="B35" s="897"/>
      <c r="C35" s="897"/>
      <c r="D35" s="897"/>
      <c r="E35" s="863"/>
      <c r="F35" s="863"/>
      <c r="G35" s="1231"/>
      <c r="H35" s="1231"/>
      <c r="I35" s="863"/>
      <c r="J35" s="863"/>
      <c r="K35" s="895"/>
      <c r="L35" s="896"/>
      <c r="M35" s="896"/>
    </row>
    <row r="36" spans="1:20" ht="13.5" customHeight="1">
      <c r="A36" s="897"/>
      <c r="B36" s="897"/>
      <c r="C36" s="897"/>
      <c r="D36" s="897"/>
      <c r="E36" s="863"/>
      <c r="F36" s="863"/>
      <c r="G36" s="1231"/>
      <c r="H36" s="1231"/>
      <c r="I36" s="863"/>
      <c r="J36" s="863"/>
      <c r="K36" s="895"/>
      <c r="L36" s="896"/>
      <c r="M36" s="896"/>
      <c r="S36" s="919"/>
      <c r="T36" s="920"/>
    </row>
    <row r="37" spans="1:20">
      <c r="A37" s="897"/>
      <c r="B37" s="897"/>
      <c r="C37" s="897"/>
      <c r="D37" s="897"/>
      <c r="E37" s="863"/>
      <c r="F37" s="863"/>
      <c r="G37" s="1231"/>
      <c r="H37" s="1231"/>
      <c r="I37" s="863"/>
      <c r="J37" s="863"/>
      <c r="K37" s="866"/>
      <c r="L37" s="888"/>
      <c r="M37" s="867"/>
      <c r="S37" s="919"/>
      <c r="T37" s="920"/>
    </row>
    <row r="38" spans="1:20" ht="6" customHeight="1">
      <c r="A38" s="1367"/>
      <c r="B38" s="1367"/>
      <c r="C38" s="1367"/>
      <c r="D38" s="1367"/>
      <c r="E38" s="1367"/>
      <c r="F38" s="1367"/>
      <c r="G38" s="1367"/>
      <c r="H38" s="1367"/>
      <c r="I38" s="1367"/>
      <c r="J38" s="921"/>
      <c r="K38" s="864"/>
      <c r="L38" s="863"/>
      <c r="M38" s="863"/>
      <c r="S38" s="919"/>
      <c r="T38" s="920"/>
    </row>
    <row r="39" spans="1:20">
      <c r="A39" s="1368"/>
      <c r="B39" s="1368"/>
      <c r="C39" s="1368"/>
      <c r="D39" s="1368"/>
      <c r="E39" s="1368"/>
      <c r="F39" s="1368"/>
      <c r="G39" s="922"/>
      <c r="H39" s="922"/>
      <c r="I39" s="922"/>
      <c r="J39" s="922"/>
      <c r="K39" s="866"/>
      <c r="L39" s="867"/>
      <c r="M39" s="862"/>
      <c r="S39" s="919"/>
      <c r="T39" s="920"/>
    </row>
    <row r="40" spans="1:20" ht="13.5" customHeight="1">
      <c r="A40" s="1369" t="s">
        <v>225</v>
      </c>
      <c r="B40" s="1369"/>
      <c r="C40" s="1369"/>
      <c r="D40" s="1369"/>
      <c r="E40" s="1369"/>
      <c r="F40" s="1369"/>
      <c r="G40" s="863"/>
      <c r="H40" s="863"/>
      <c r="I40" s="863"/>
      <c r="J40" s="863"/>
      <c r="K40" s="872"/>
      <c r="L40" s="873"/>
      <c r="M40" s="874"/>
      <c r="S40" s="919"/>
      <c r="T40" s="920"/>
    </row>
    <row r="41" spans="1:20" ht="13.5" customHeight="1">
      <c r="A41" s="1369"/>
      <c r="B41" s="1369"/>
      <c r="C41" s="1369"/>
      <c r="D41" s="1369"/>
      <c r="E41" s="1369"/>
      <c r="F41" s="1369"/>
      <c r="G41" s="863"/>
      <c r="H41" s="863"/>
      <c r="I41" s="863"/>
      <c r="J41" s="863"/>
      <c r="K41" s="872"/>
      <c r="L41" s="873"/>
      <c r="M41" s="874"/>
      <c r="S41" s="919"/>
      <c r="T41" s="920"/>
    </row>
    <row r="42" spans="1:20" ht="13.5" customHeight="1">
      <c r="A42" s="1352" t="s">
        <v>752</v>
      </c>
      <c r="B42" s="1352"/>
      <c r="C42" s="1352"/>
      <c r="D42" s="1352"/>
      <c r="E42" s="1352"/>
      <c r="F42" s="1352"/>
      <c r="G42" s="923"/>
      <c r="H42" s="863"/>
      <c r="I42" s="863"/>
      <c r="J42" s="863"/>
      <c r="K42" s="879"/>
      <c r="L42" s="880"/>
      <c r="M42" s="874"/>
      <c r="S42" s="919"/>
      <c r="T42" s="920"/>
    </row>
    <row r="43" spans="1:20" ht="13.5" customHeight="1" thickBot="1">
      <c r="A43" s="1364" t="s">
        <v>499</v>
      </c>
      <c r="B43" s="1364" t="s">
        <v>753</v>
      </c>
      <c r="C43" s="1366" t="s">
        <v>754</v>
      </c>
      <c r="D43" s="1366"/>
      <c r="E43" s="1366" t="s">
        <v>755</v>
      </c>
      <c r="F43" s="1366"/>
      <c r="G43" s="923"/>
      <c r="H43" s="888"/>
      <c r="I43" s="888"/>
      <c r="J43" s="888"/>
      <c r="K43" s="872"/>
      <c r="L43" s="873"/>
      <c r="M43" s="874"/>
      <c r="S43" s="919"/>
      <c r="T43" s="920"/>
    </row>
    <row r="44" spans="1:20" ht="13.35" customHeight="1" thickBot="1">
      <c r="A44" s="1365"/>
      <c r="B44" s="1365"/>
      <c r="C44" s="924" t="s">
        <v>756</v>
      </c>
      <c r="D44" s="924" t="s">
        <v>757</v>
      </c>
      <c r="E44" s="924" t="s">
        <v>756</v>
      </c>
      <c r="F44" s="924" t="s">
        <v>757</v>
      </c>
      <c r="G44" s="923"/>
      <c r="H44" s="925"/>
      <c r="I44" s="873"/>
      <c r="J44" s="873"/>
      <c r="K44" s="866"/>
      <c r="L44" s="888"/>
      <c r="M44" s="889"/>
      <c r="S44" s="919"/>
      <c r="T44" s="920"/>
    </row>
    <row r="45" spans="1:20" ht="13.35" customHeight="1" thickTop="1">
      <c r="A45" s="900" t="s">
        <v>500</v>
      </c>
      <c r="B45" s="926" t="s">
        <v>758</v>
      </c>
      <c r="C45" s="876">
        <v>59326</v>
      </c>
      <c r="D45" s="876">
        <v>29773</v>
      </c>
      <c r="E45" s="876">
        <v>1333566</v>
      </c>
      <c r="F45" s="876">
        <v>669155</v>
      </c>
      <c r="G45" s="923"/>
      <c r="H45" s="925"/>
      <c r="M45" s="1356"/>
      <c r="N45" s="1356"/>
      <c r="O45" s="1356"/>
      <c r="P45" s="1356"/>
      <c r="Q45" s="1356"/>
      <c r="R45" s="1356"/>
      <c r="S45" s="919"/>
      <c r="T45" s="920"/>
    </row>
    <row r="46" spans="1:20" ht="14.4">
      <c r="A46" s="912"/>
      <c r="B46" s="926" t="s">
        <v>759</v>
      </c>
      <c r="C46" s="876">
        <v>59326</v>
      </c>
      <c r="D46" s="876">
        <v>29773</v>
      </c>
      <c r="E46" s="876">
        <v>1318229</v>
      </c>
      <c r="F46" s="876">
        <v>661439</v>
      </c>
      <c r="H46" s="925"/>
      <c r="S46" s="919"/>
      <c r="T46" s="920"/>
    </row>
    <row r="47" spans="1:20" ht="14.4">
      <c r="A47" s="912"/>
      <c r="B47" s="926" t="s">
        <v>760</v>
      </c>
      <c r="C47" s="876">
        <v>59326</v>
      </c>
      <c r="D47" s="876">
        <v>29773</v>
      </c>
      <c r="E47" s="876">
        <v>1260096</v>
      </c>
      <c r="F47" s="876">
        <v>632290</v>
      </c>
      <c r="H47" s="925"/>
      <c r="K47" s="927"/>
      <c r="L47" s="928"/>
      <c r="M47" s="929"/>
      <c r="Q47" s="930"/>
      <c r="R47" s="931"/>
      <c r="S47" s="919"/>
      <c r="T47" s="920"/>
    </row>
    <row r="48" spans="1:20" ht="26.4">
      <c r="A48" s="912"/>
      <c r="B48" s="932" t="s">
        <v>761</v>
      </c>
      <c r="C48" s="876">
        <v>33350</v>
      </c>
      <c r="D48" s="876">
        <v>16609</v>
      </c>
      <c r="E48" s="876">
        <v>915904</v>
      </c>
      <c r="F48" s="876">
        <v>457798</v>
      </c>
      <c r="H48" s="925"/>
      <c r="K48" s="927"/>
      <c r="L48" s="928"/>
      <c r="M48" s="929"/>
      <c r="Q48" s="930"/>
      <c r="R48" s="931"/>
      <c r="S48" s="919"/>
      <c r="T48" s="920"/>
    </row>
    <row r="49" spans="1:20" ht="26.4">
      <c r="A49" s="912"/>
      <c r="B49" s="932" t="s">
        <v>762</v>
      </c>
      <c r="C49" s="876">
        <v>32397</v>
      </c>
      <c r="D49" s="876">
        <v>16151</v>
      </c>
      <c r="E49" s="876">
        <v>898032</v>
      </c>
      <c r="F49" s="876">
        <v>449355</v>
      </c>
      <c r="H49" s="925"/>
      <c r="K49" s="927"/>
      <c r="L49" s="928"/>
      <c r="M49" s="933"/>
      <c r="N49" s="933"/>
      <c r="O49" s="933"/>
      <c r="P49" s="933"/>
      <c r="Q49" s="933"/>
      <c r="R49" s="933"/>
      <c r="S49" s="933"/>
      <c r="T49" s="920"/>
    </row>
    <row r="50" spans="1:20" ht="26.4">
      <c r="A50" s="912"/>
      <c r="B50" s="932" t="s">
        <v>763</v>
      </c>
      <c r="C50" s="876">
        <v>32397</v>
      </c>
      <c r="D50" s="876">
        <v>16151</v>
      </c>
      <c r="E50" s="876">
        <v>825986</v>
      </c>
      <c r="F50" s="876">
        <v>413323</v>
      </c>
      <c r="H50" s="925"/>
      <c r="K50" s="927"/>
      <c r="L50" s="928"/>
      <c r="M50" s="929"/>
      <c r="Q50" s="930"/>
      <c r="R50" s="931"/>
      <c r="S50" s="919"/>
      <c r="T50" s="920"/>
    </row>
    <row r="51" spans="1:20" ht="14.4">
      <c r="A51" s="912"/>
      <c r="B51" s="932" t="s">
        <v>764</v>
      </c>
      <c r="C51" s="876">
        <v>32397</v>
      </c>
      <c r="D51" s="876">
        <v>16151</v>
      </c>
      <c r="E51" s="876">
        <v>782653</v>
      </c>
      <c r="F51" s="876">
        <v>391507</v>
      </c>
      <c r="H51" s="925"/>
      <c r="K51" s="927"/>
      <c r="L51" s="928"/>
      <c r="M51" s="929"/>
      <c r="Q51" s="930"/>
      <c r="R51" s="931"/>
      <c r="S51" s="919"/>
      <c r="T51" s="920"/>
    </row>
    <row r="52" spans="1:20" ht="14.4">
      <c r="A52" s="912"/>
      <c r="B52" s="926" t="s">
        <v>765</v>
      </c>
      <c r="C52" s="876">
        <v>32336</v>
      </c>
      <c r="D52" s="876">
        <v>16120</v>
      </c>
      <c r="E52" s="876">
        <v>761895</v>
      </c>
      <c r="F52" s="876">
        <v>380283</v>
      </c>
      <c r="H52" s="925"/>
      <c r="K52" s="927"/>
      <c r="L52" s="928"/>
      <c r="M52" s="933"/>
      <c r="Q52" s="930"/>
      <c r="R52" s="931"/>
      <c r="S52" s="919"/>
      <c r="T52" s="920"/>
    </row>
    <row r="53" spans="1:20" ht="15" thickBot="1">
      <c r="A53" s="934"/>
      <c r="B53" s="934"/>
      <c r="C53" s="935"/>
      <c r="D53" s="935"/>
      <c r="E53" s="935"/>
      <c r="F53" s="935"/>
      <c r="H53" s="925"/>
      <c r="K53" s="927"/>
      <c r="L53" s="928"/>
      <c r="M53" s="933"/>
      <c r="Q53" s="930"/>
      <c r="R53" s="931"/>
      <c r="S53" s="919"/>
      <c r="T53" s="920"/>
    </row>
    <row r="54" spans="1:20">
      <c r="A54" s="900" t="s">
        <v>501</v>
      </c>
      <c r="B54" s="926" t="s">
        <v>758</v>
      </c>
      <c r="C54" s="876">
        <v>13257</v>
      </c>
      <c r="D54" s="876">
        <v>9673</v>
      </c>
      <c r="E54" s="876">
        <v>325696</v>
      </c>
      <c r="F54" s="876">
        <v>237662</v>
      </c>
      <c r="K54" s="927"/>
      <c r="L54" s="928"/>
      <c r="M54" s="929"/>
      <c r="Q54" s="930"/>
      <c r="R54" s="931"/>
      <c r="S54" s="919"/>
      <c r="T54" s="920"/>
    </row>
    <row r="55" spans="1:20">
      <c r="A55" s="912"/>
      <c r="B55" s="926" t="s">
        <v>759</v>
      </c>
      <c r="C55" s="876">
        <v>13257</v>
      </c>
      <c r="D55" s="876">
        <v>9673</v>
      </c>
      <c r="E55" s="876">
        <v>323449</v>
      </c>
      <c r="F55" s="876">
        <v>235860</v>
      </c>
      <c r="K55" s="927"/>
      <c r="L55" s="928"/>
      <c r="M55" s="933"/>
      <c r="Q55" s="930"/>
      <c r="R55" s="931"/>
      <c r="S55" s="919"/>
      <c r="T55" s="920"/>
    </row>
    <row r="56" spans="1:20">
      <c r="A56" s="912"/>
      <c r="B56" s="926" t="s">
        <v>760</v>
      </c>
      <c r="C56" s="876">
        <v>13257</v>
      </c>
      <c r="D56" s="876">
        <v>9673</v>
      </c>
      <c r="E56" s="876">
        <v>310230</v>
      </c>
      <c r="F56" s="876">
        <v>226220</v>
      </c>
      <c r="K56" s="927"/>
      <c r="L56" s="928"/>
      <c r="M56" s="929"/>
      <c r="Q56" s="930"/>
      <c r="R56" s="931"/>
      <c r="S56" s="919"/>
      <c r="T56" s="920"/>
    </row>
    <row r="57" spans="1:20" ht="26.4">
      <c r="A57" s="912"/>
      <c r="B57" s="932" t="s">
        <v>761</v>
      </c>
      <c r="C57" s="876">
        <v>8976</v>
      </c>
      <c r="D57" s="876">
        <v>6552</v>
      </c>
      <c r="E57" s="876">
        <v>247082</v>
      </c>
      <c r="F57" s="876">
        <v>180238</v>
      </c>
      <c r="K57" s="927"/>
      <c r="L57" s="928"/>
      <c r="M57" s="929"/>
      <c r="Q57" s="930"/>
      <c r="R57" s="931"/>
      <c r="S57" s="919"/>
      <c r="T57" s="920"/>
    </row>
    <row r="58" spans="1:20" ht="26.4">
      <c r="A58" s="912"/>
      <c r="B58" s="932" t="s">
        <v>762</v>
      </c>
      <c r="C58" s="876">
        <v>8975</v>
      </c>
      <c r="D58" s="876">
        <v>6549</v>
      </c>
      <c r="E58" s="876">
        <v>247070</v>
      </c>
      <c r="F58" s="876">
        <v>180209</v>
      </c>
      <c r="K58" s="927"/>
      <c r="L58" s="928"/>
      <c r="M58" s="929"/>
      <c r="Q58" s="930"/>
      <c r="R58" s="931"/>
      <c r="S58" s="919"/>
      <c r="T58" s="920"/>
    </row>
    <row r="59" spans="1:20" ht="26.4">
      <c r="A59" s="912"/>
      <c r="B59" s="932" t="s">
        <v>763</v>
      </c>
      <c r="C59" s="876">
        <v>8975</v>
      </c>
      <c r="D59" s="876">
        <v>6549</v>
      </c>
      <c r="E59" s="876">
        <v>222027</v>
      </c>
      <c r="F59" s="876">
        <v>161977</v>
      </c>
      <c r="K59" s="927"/>
      <c r="L59" s="928"/>
      <c r="M59" s="929"/>
      <c r="Q59" s="930"/>
      <c r="R59" s="931"/>
      <c r="S59" s="919"/>
      <c r="T59" s="920"/>
    </row>
    <row r="60" spans="1:20">
      <c r="A60" s="912"/>
      <c r="B60" s="932" t="s">
        <v>764</v>
      </c>
      <c r="C60" s="876">
        <v>8975</v>
      </c>
      <c r="D60" s="876">
        <v>6549</v>
      </c>
      <c r="E60" s="876">
        <v>219092</v>
      </c>
      <c r="F60" s="876">
        <v>159771</v>
      </c>
      <c r="K60" s="927"/>
      <c r="L60" s="928"/>
      <c r="M60" s="929"/>
      <c r="Q60" s="930"/>
      <c r="R60" s="931"/>
      <c r="S60" s="919"/>
      <c r="T60" s="920"/>
    </row>
    <row r="61" spans="1:20">
      <c r="A61" s="912"/>
      <c r="B61" s="926" t="s">
        <v>765</v>
      </c>
      <c r="C61" s="876">
        <v>8975</v>
      </c>
      <c r="D61" s="876">
        <v>6548</v>
      </c>
      <c r="E61" s="876">
        <v>211133</v>
      </c>
      <c r="F61" s="876">
        <v>153763</v>
      </c>
      <c r="K61" s="927"/>
      <c r="L61" s="928"/>
      <c r="M61" s="929"/>
      <c r="Q61" s="930"/>
      <c r="R61" s="931"/>
      <c r="S61" s="919"/>
      <c r="T61" s="920"/>
    </row>
    <row r="62" spans="1:20" ht="13.8" thickBot="1">
      <c r="A62" s="934"/>
      <c r="B62" s="934"/>
      <c r="C62" s="935"/>
      <c r="D62" s="935"/>
      <c r="E62" s="935"/>
      <c r="F62" s="935"/>
      <c r="K62" s="927"/>
      <c r="L62" s="928"/>
      <c r="M62" s="929"/>
      <c r="Q62" s="930"/>
      <c r="R62" s="931"/>
      <c r="S62" s="919"/>
      <c r="T62" s="920"/>
    </row>
    <row r="63" spans="1:20">
      <c r="A63" s="936" t="s">
        <v>502</v>
      </c>
      <c r="B63" s="926" t="s">
        <v>758</v>
      </c>
      <c r="C63" s="876">
        <v>77614</v>
      </c>
      <c r="D63" s="876">
        <v>9733</v>
      </c>
      <c r="E63" s="876">
        <v>1904443</v>
      </c>
      <c r="F63" s="876">
        <v>239074</v>
      </c>
      <c r="K63" s="927"/>
      <c r="L63" s="928"/>
      <c r="M63" s="929"/>
      <c r="Q63" s="930"/>
      <c r="R63" s="931"/>
      <c r="S63" s="919"/>
      <c r="T63" s="920"/>
    </row>
    <row r="64" spans="1:20">
      <c r="A64" s="912"/>
      <c r="B64" s="926" t="s">
        <v>759</v>
      </c>
      <c r="C64" s="876">
        <v>77614</v>
      </c>
      <c r="D64" s="876">
        <v>9733</v>
      </c>
      <c r="E64" s="876">
        <v>1892917</v>
      </c>
      <c r="F64" s="876">
        <v>237655</v>
      </c>
      <c r="K64" s="927"/>
      <c r="L64" s="928"/>
      <c r="M64" s="929"/>
      <c r="Q64" s="930"/>
      <c r="R64" s="931"/>
      <c r="S64" s="919"/>
      <c r="T64" s="920"/>
    </row>
    <row r="65" spans="1:20">
      <c r="A65" s="912"/>
      <c r="B65" s="926" t="s">
        <v>760</v>
      </c>
      <c r="C65" s="876">
        <v>77614</v>
      </c>
      <c r="D65" s="876">
        <v>9733</v>
      </c>
      <c r="E65" s="876">
        <v>1816786</v>
      </c>
      <c r="F65" s="876">
        <v>228122</v>
      </c>
      <c r="K65" s="927"/>
      <c r="L65" s="928"/>
      <c r="M65" s="929"/>
      <c r="Q65" s="930"/>
      <c r="R65" s="931"/>
      <c r="S65" s="919"/>
      <c r="T65" s="920"/>
    </row>
    <row r="66" spans="1:20" ht="26.4">
      <c r="A66" s="912"/>
      <c r="B66" s="932" t="s">
        <v>761</v>
      </c>
      <c r="C66" s="876">
        <v>54645</v>
      </c>
      <c r="D66" s="876">
        <v>6911</v>
      </c>
      <c r="E66" s="876">
        <v>1483725</v>
      </c>
      <c r="F66" s="876">
        <v>187183</v>
      </c>
      <c r="K66" s="927"/>
      <c r="L66" s="928"/>
      <c r="M66" s="929"/>
      <c r="Q66" s="930"/>
      <c r="R66" s="931"/>
      <c r="S66" s="919"/>
      <c r="T66" s="920"/>
    </row>
    <row r="67" spans="1:20" ht="26.4">
      <c r="A67" s="912"/>
      <c r="B67" s="932" t="s">
        <v>762</v>
      </c>
      <c r="C67" s="876">
        <v>54637</v>
      </c>
      <c r="D67" s="876">
        <v>6910</v>
      </c>
      <c r="E67" s="876">
        <v>1483617</v>
      </c>
      <c r="F67" s="876">
        <v>187171</v>
      </c>
      <c r="K67" s="927"/>
      <c r="L67" s="928"/>
      <c r="M67" s="929"/>
      <c r="Q67" s="930"/>
      <c r="R67" s="931"/>
      <c r="S67" s="919"/>
      <c r="T67" s="920"/>
    </row>
    <row r="68" spans="1:20" ht="26.4">
      <c r="A68" s="912"/>
      <c r="B68" s="932" t="s">
        <v>763</v>
      </c>
      <c r="C68" s="876">
        <v>54637</v>
      </c>
      <c r="D68" s="876">
        <v>6910</v>
      </c>
      <c r="E68" s="876">
        <v>1342314</v>
      </c>
      <c r="F68" s="876">
        <v>169320</v>
      </c>
      <c r="K68" s="927"/>
      <c r="L68" s="928"/>
      <c r="T68" s="920"/>
    </row>
    <row r="69" spans="1:20">
      <c r="A69" s="912"/>
      <c r="B69" s="932" t="s">
        <v>764</v>
      </c>
      <c r="C69" s="876">
        <v>54637</v>
      </c>
      <c r="D69" s="876">
        <v>6910</v>
      </c>
      <c r="E69" s="876">
        <v>1302281</v>
      </c>
      <c r="F69" s="876">
        <v>164267</v>
      </c>
      <c r="K69" s="927"/>
      <c r="L69" s="928"/>
      <c r="M69" s="937"/>
      <c r="N69" s="937"/>
      <c r="O69" s="937"/>
      <c r="P69" s="937"/>
      <c r="Q69" s="937"/>
      <c r="R69" s="937"/>
      <c r="S69" s="937"/>
      <c r="T69" s="920"/>
    </row>
    <row r="70" spans="1:20">
      <c r="A70" s="912"/>
      <c r="B70" s="926" t="s">
        <v>765</v>
      </c>
      <c r="C70" s="876">
        <v>54634</v>
      </c>
      <c r="D70" s="876">
        <v>6909</v>
      </c>
      <c r="E70" s="876">
        <v>1277073</v>
      </c>
      <c r="F70" s="876">
        <v>161068</v>
      </c>
      <c r="K70" s="927"/>
      <c r="L70" s="928"/>
      <c r="M70" s="929"/>
      <c r="Q70" s="930"/>
      <c r="R70" s="931"/>
      <c r="S70" s="919"/>
      <c r="T70" s="920"/>
    </row>
    <row r="71" spans="1:20" ht="13.8" thickBot="1">
      <c r="A71" s="912"/>
      <c r="B71" s="934"/>
      <c r="C71" s="934"/>
      <c r="D71" s="934"/>
      <c r="E71" s="934"/>
      <c r="F71" s="934"/>
      <c r="K71" s="927"/>
      <c r="L71" s="928"/>
      <c r="M71" s="929"/>
      <c r="Q71" s="930"/>
      <c r="R71" s="931"/>
      <c r="S71" s="919"/>
      <c r="T71" s="920"/>
    </row>
    <row r="72" spans="1:20">
      <c r="A72" s="936" t="s">
        <v>503</v>
      </c>
      <c r="B72" s="926" t="s">
        <v>758</v>
      </c>
      <c r="C72" s="938">
        <v>25095</v>
      </c>
      <c r="D72" s="938">
        <v>11640</v>
      </c>
      <c r="E72" s="938">
        <v>620431</v>
      </c>
      <c r="F72" s="938">
        <v>288263</v>
      </c>
      <c r="K72" s="927"/>
      <c r="L72" s="928"/>
      <c r="M72" s="929"/>
      <c r="Q72" s="930"/>
      <c r="R72" s="931"/>
      <c r="S72" s="919"/>
      <c r="T72" s="920"/>
    </row>
    <row r="73" spans="1:20">
      <c r="A73" s="912"/>
      <c r="B73" s="926" t="s">
        <v>759</v>
      </c>
      <c r="C73" s="876">
        <v>25095</v>
      </c>
      <c r="D73" s="876">
        <v>11640</v>
      </c>
      <c r="E73" s="876">
        <v>616653</v>
      </c>
      <c r="F73" s="876">
        <v>286475</v>
      </c>
      <c r="K73" s="927"/>
      <c r="L73" s="928"/>
      <c r="M73" s="929"/>
      <c r="Q73" s="930"/>
      <c r="R73" s="931"/>
      <c r="S73" s="919"/>
      <c r="T73" s="920"/>
    </row>
    <row r="74" spans="1:20">
      <c r="A74" s="912"/>
      <c r="B74" s="926" t="s">
        <v>760</v>
      </c>
      <c r="C74" s="876">
        <v>25095</v>
      </c>
      <c r="D74" s="876">
        <v>11640</v>
      </c>
      <c r="E74" s="876">
        <v>591623</v>
      </c>
      <c r="F74" s="876">
        <v>274864</v>
      </c>
      <c r="K74" s="927"/>
      <c r="L74" s="928"/>
      <c r="M74" s="929"/>
      <c r="Q74" s="930"/>
      <c r="R74" s="931"/>
      <c r="S74" s="919"/>
      <c r="T74" s="920"/>
    </row>
    <row r="75" spans="1:20" ht="26.4">
      <c r="A75" s="912"/>
      <c r="B75" s="932" t="s">
        <v>761</v>
      </c>
      <c r="C75" s="876">
        <v>19860</v>
      </c>
      <c r="D75" s="876">
        <v>9230</v>
      </c>
      <c r="E75" s="876">
        <v>518401</v>
      </c>
      <c r="F75" s="876">
        <v>241146</v>
      </c>
      <c r="K75" s="927"/>
      <c r="L75" s="928"/>
      <c r="M75" s="929"/>
      <c r="Q75" s="930"/>
      <c r="R75" s="931"/>
      <c r="S75" s="919"/>
      <c r="T75" s="920"/>
    </row>
    <row r="76" spans="1:20" ht="26.4">
      <c r="A76" s="912"/>
      <c r="B76" s="932" t="s">
        <v>762</v>
      </c>
      <c r="C76" s="876">
        <v>19852</v>
      </c>
      <c r="D76" s="876">
        <v>9224</v>
      </c>
      <c r="E76" s="876">
        <v>518274</v>
      </c>
      <c r="F76" s="876">
        <v>241043</v>
      </c>
      <c r="K76" s="927"/>
      <c r="L76" s="928"/>
      <c r="M76" s="929"/>
      <c r="Q76" s="930"/>
      <c r="R76" s="931"/>
      <c r="S76" s="919"/>
      <c r="T76" s="920"/>
    </row>
    <row r="77" spans="1:20" ht="26.4">
      <c r="A77" s="912"/>
      <c r="B77" s="932" t="s">
        <v>763</v>
      </c>
      <c r="C77" s="876">
        <v>19852</v>
      </c>
      <c r="D77" s="876">
        <v>9224</v>
      </c>
      <c r="E77" s="876">
        <v>479113</v>
      </c>
      <c r="F77" s="876">
        <v>222869</v>
      </c>
      <c r="K77" s="927"/>
      <c r="L77" s="928"/>
      <c r="M77" s="929"/>
      <c r="Q77" s="930"/>
      <c r="R77" s="931"/>
      <c r="S77" s="919"/>
      <c r="T77" s="920"/>
    </row>
    <row r="78" spans="1:20">
      <c r="A78" s="912"/>
      <c r="B78" s="932" t="s">
        <v>764</v>
      </c>
      <c r="C78" s="876">
        <v>19852</v>
      </c>
      <c r="D78" s="876">
        <v>9224</v>
      </c>
      <c r="E78" s="876">
        <v>466021</v>
      </c>
      <c r="F78" s="876">
        <v>216811</v>
      </c>
      <c r="K78" s="927"/>
      <c r="L78" s="928"/>
      <c r="M78" s="929"/>
      <c r="Q78" s="930"/>
      <c r="R78" s="931"/>
      <c r="S78" s="919"/>
      <c r="T78" s="920"/>
    </row>
    <row r="79" spans="1:20">
      <c r="A79" s="912"/>
      <c r="B79" s="926" t="s">
        <v>765</v>
      </c>
      <c r="C79" s="876">
        <v>19850</v>
      </c>
      <c r="D79" s="876">
        <v>9224</v>
      </c>
      <c r="E79" s="876">
        <v>459041</v>
      </c>
      <c r="F79" s="876">
        <v>213770</v>
      </c>
      <c r="K79" s="927"/>
      <c r="L79" s="928"/>
      <c r="M79" s="929"/>
      <c r="Q79" s="930"/>
      <c r="R79" s="931"/>
      <c r="S79" s="919"/>
      <c r="T79" s="920"/>
    </row>
    <row r="80" spans="1:20">
      <c r="A80" s="912"/>
      <c r="B80" s="926"/>
      <c r="C80" s="876"/>
      <c r="D80" s="876"/>
      <c r="E80" s="876"/>
      <c r="F80" s="876"/>
      <c r="K80" s="927"/>
      <c r="L80" s="928"/>
      <c r="M80" s="929"/>
      <c r="Q80" s="930"/>
      <c r="R80" s="931"/>
      <c r="S80" s="919"/>
      <c r="T80" s="920"/>
    </row>
    <row r="81" spans="1:20">
      <c r="A81" s="926"/>
      <c r="B81" s="926"/>
      <c r="C81" s="926"/>
      <c r="D81" s="926"/>
      <c r="E81" s="926"/>
      <c r="F81" s="926"/>
      <c r="K81" s="927"/>
      <c r="L81" s="928"/>
      <c r="M81" s="929"/>
      <c r="Q81" s="930"/>
      <c r="R81" s="931"/>
      <c r="S81" s="919"/>
      <c r="T81" s="920"/>
    </row>
    <row r="82" spans="1:20">
      <c r="A82" s="915" t="s">
        <v>749</v>
      </c>
      <c r="B82" s="926"/>
      <c r="C82" s="914"/>
      <c r="D82" s="914"/>
      <c r="K82" s="927"/>
      <c r="L82" s="928"/>
      <c r="M82" s="929"/>
      <c r="Q82" s="930"/>
      <c r="R82" s="931"/>
      <c r="S82" s="919"/>
      <c r="T82" s="920"/>
    </row>
    <row r="83" spans="1:20" ht="13.5" customHeight="1">
      <c r="A83" s="915"/>
      <c r="B83" s="926"/>
      <c r="C83" s="914"/>
      <c r="D83" s="914"/>
      <c r="K83" s="927"/>
      <c r="L83" s="928"/>
      <c r="M83" s="929"/>
      <c r="Q83" s="930"/>
      <c r="R83" s="931"/>
      <c r="S83" s="919"/>
      <c r="T83" s="920"/>
    </row>
    <row r="84" spans="1:20" ht="13.5" customHeight="1">
      <c r="A84" s="1355" t="s">
        <v>766</v>
      </c>
      <c r="B84" s="1355"/>
      <c r="C84" s="914"/>
      <c r="D84" s="914"/>
      <c r="E84" s="939"/>
      <c r="K84" s="927"/>
      <c r="L84" s="928"/>
      <c r="M84" s="929"/>
      <c r="N84" s="940"/>
      <c r="Q84" s="930"/>
      <c r="R84" s="931"/>
      <c r="S84" s="919"/>
      <c r="T84" s="920"/>
    </row>
    <row r="85" spans="1:20" ht="15" thickBot="1">
      <c r="A85" s="941" t="s">
        <v>767</v>
      </c>
      <c r="B85" s="941" t="s">
        <v>768</v>
      </c>
      <c r="C85" s="942" t="s">
        <v>216</v>
      </c>
      <c r="D85" s="914"/>
      <c r="E85" s="939"/>
      <c r="K85" s="927"/>
      <c r="L85" s="928"/>
      <c r="M85" s="929"/>
      <c r="N85" s="940"/>
      <c r="Q85" s="930"/>
      <c r="R85" s="931"/>
      <c r="S85" s="919"/>
      <c r="T85" s="920"/>
    </row>
    <row r="86" spans="1:20" ht="13.5" customHeight="1">
      <c r="A86" s="943" t="s">
        <v>500</v>
      </c>
      <c r="B86" s="944">
        <v>10453282</v>
      </c>
      <c r="C86" s="1235">
        <v>0.5254378866033792</v>
      </c>
      <c r="D86" s="945"/>
      <c r="E86" s="914"/>
      <c r="K86" s="927"/>
      <c r="L86" s="928"/>
      <c r="M86" s="929"/>
      <c r="N86" s="940"/>
      <c r="Q86" s="930"/>
      <c r="R86" s="931"/>
      <c r="S86" s="919"/>
      <c r="T86" s="920"/>
    </row>
    <row r="87" spans="1:20" ht="13.5" customHeight="1">
      <c r="A87" s="943" t="s">
        <v>501</v>
      </c>
      <c r="B87" s="944">
        <v>2992057</v>
      </c>
      <c r="C87" s="1235">
        <v>0.15039679467911102</v>
      </c>
      <c r="D87" s="945"/>
      <c r="E87" s="914"/>
      <c r="K87" s="927"/>
      <c r="L87" s="928"/>
      <c r="M87" s="929"/>
      <c r="N87" s="940"/>
      <c r="Q87" s="930"/>
      <c r="R87" s="931"/>
      <c r="S87" s="919"/>
      <c r="T87" s="920"/>
    </row>
    <row r="88" spans="1:20" ht="13.5" customHeight="1">
      <c r="A88" s="945" t="s">
        <v>502</v>
      </c>
      <c r="B88" s="944">
        <v>3572379</v>
      </c>
      <c r="C88" s="1235">
        <v>0.17956688357841044</v>
      </c>
      <c r="D88" s="945"/>
      <c r="E88" s="914"/>
      <c r="K88" s="927"/>
      <c r="L88" s="928"/>
      <c r="M88" s="929"/>
      <c r="N88" s="940"/>
      <c r="Q88" s="930"/>
      <c r="R88" s="931"/>
      <c r="S88" s="919"/>
      <c r="T88" s="920"/>
    </row>
    <row r="89" spans="1:20" ht="13.5" customHeight="1" thickBot="1">
      <c r="A89" s="946" t="s">
        <v>503</v>
      </c>
      <c r="B89" s="947">
        <v>2876701</v>
      </c>
      <c r="C89" s="1236">
        <v>0.14459838487374851</v>
      </c>
      <c r="D89" s="945"/>
      <c r="E89" s="914"/>
      <c r="K89" s="927"/>
      <c r="L89" s="928"/>
      <c r="M89" s="929"/>
      <c r="N89" s="940"/>
      <c r="Q89" s="930"/>
      <c r="R89" s="931"/>
      <c r="S89" s="919"/>
      <c r="T89" s="920"/>
    </row>
    <row r="90" spans="1:20" ht="13.5" customHeight="1">
      <c r="A90" s="943"/>
      <c r="B90" s="944">
        <v>19894420</v>
      </c>
      <c r="C90" s="1235">
        <v>0.99999999999999989</v>
      </c>
      <c r="D90" s="945"/>
      <c r="E90" s="914"/>
      <c r="K90" s="927"/>
      <c r="L90" s="928"/>
      <c r="M90" s="929"/>
      <c r="N90" s="940"/>
      <c r="Q90" s="930"/>
      <c r="R90" s="931"/>
      <c r="S90" s="919"/>
      <c r="T90" s="920"/>
    </row>
    <row r="91" spans="1:20" ht="13.5" customHeight="1">
      <c r="A91" s="948"/>
      <c r="B91" s="945"/>
      <c r="C91" s="914"/>
      <c r="D91" s="914"/>
      <c r="E91" s="939"/>
      <c r="K91" s="927"/>
      <c r="L91" s="928"/>
      <c r="M91" s="929"/>
      <c r="N91" s="940"/>
      <c r="Q91" s="930"/>
      <c r="R91" s="931"/>
      <c r="S91" s="919"/>
      <c r="T91" s="920"/>
    </row>
    <row r="92" spans="1:20" ht="13.5" customHeight="1">
      <c r="A92" s="912"/>
      <c r="B92" s="945"/>
      <c r="C92" s="914"/>
      <c r="D92" s="914"/>
      <c r="E92" s="939"/>
      <c r="K92" s="927"/>
      <c r="L92" s="928"/>
      <c r="M92" s="929"/>
      <c r="N92" s="940"/>
      <c r="Q92" s="930"/>
      <c r="R92" s="931"/>
      <c r="S92" s="919"/>
      <c r="T92" s="920"/>
    </row>
    <row r="93" spans="1:20" ht="13.5" customHeight="1">
      <c r="A93" s="1357" t="s">
        <v>769</v>
      </c>
      <c r="B93" s="1357"/>
      <c r="C93" s="1357"/>
      <c r="D93" s="1357"/>
      <c r="E93" s="1357"/>
      <c r="K93" s="927"/>
      <c r="L93" s="928"/>
      <c r="M93" s="1358" t="s">
        <v>770</v>
      </c>
      <c r="N93" s="1358"/>
      <c r="O93" s="1358"/>
      <c r="P93" s="1358"/>
      <c r="Q93" s="1358"/>
      <c r="R93" s="1358"/>
      <c r="S93" s="1358"/>
      <c r="T93" s="920"/>
    </row>
    <row r="94" spans="1:20" ht="42.9" customHeight="1" thickBot="1">
      <c r="A94" s="949" t="s">
        <v>771</v>
      </c>
      <c r="B94" s="949" t="s">
        <v>772</v>
      </c>
      <c r="C94" s="949" t="s">
        <v>773</v>
      </c>
      <c r="D94" s="950" t="s">
        <v>774</v>
      </c>
      <c r="E94" s="949" t="s">
        <v>775</v>
      </c>
      <c r="K94" s="927"/>
      <c r="L94" s="928"/>
      <c r="M94" s="929"/>
      <c r="N94" s="862" t="s">
        <v>772</v>
      </c>
      <c r="O94" s="862" t="s">
        <v>773</v>
      </c>
      <c r="Q94" s="930"/>
      <c r="R94" s="931"/>
      <c r="S94" s="919"/>
      <c r="T94" s="920"/>
    </row>
    <row r="95" spans="1:20" ht="13.5" customHeight="1" thickTop="1">
      <c r="A95" s="951" t="s">
        <v>776</v>
      </c>
      <c r="B95" s="952">
        <v>32.615526612875847</v>
      </c>
      <c r="C95" s="953">
        <v>32.576667073340154</v>
      </c>
      <c r="D95" s="953">
        <v>0.88749119660653131</v>
      </c>
      <c r="E95" s="954" t="s">
        <v>777</v>
      </c>
      <c r="K95" s="927"/>
      <c r="L95" s="928"/>
      <c r="M95" s="929"/>
      <c r="N95" s="940">
        <f t="shared" ref="N95:O106" si="0">B95</f>
        <v>32.615526612875847</v>
      </c>
      <c r="O95" s="940">
        <f t="shared" si="0"/>
        <v>32.576667073340154</v>
      </c>
      <c r="Q95" s="930"/>
      <c r="R95" s="931"/>
      <c r="S95" s="919"/>
      <c r="T95" s="920"/>
    </row>
    <row r="96" spans="1:20" ht="13.5" customHeight="1">
      <c r="A96" s="955" t="s">
        <v>778</v>
      </c>
      <c r="B96" s="952">
        <v>37.261924451811232</v>
      </c>
      <c r="C96" s="953">
        <v>37.163773046074667</v>
      </c>
      <c r="D96" s="953">
        <v>0.74183644653612202</v>
      </c>
      <c r="E96" s="954" t="s">
        <v>777</v>
      </c>
      <c r="K96" s="927"/>
      <c r="L96" s="928"/>
      <c r="M96" s="929"/>
      <c r="N96" s="940">
        <f t="shared" si="0"/>
        <v>37.261924451811232</v>
      </c>
      <c r="O96" s="940">
        <f t="shared" si="0"/>
        <v>37.163773046074667</v>
      </c>
      <c r="Q96" s="930"/>
      <c r="R96" s="931"/>
      <c r="S96" s="919"/>
      <c r="T96" s="920"/>
    </row>
    <row r="97" spans="1:24" ht="13.5" customHeight="1">
      <c r="A97" s="955" t="s">
        <v>779</v>
      </c>
      <c r="B97" s="952">
        <v>33.471776824495308</v>
      </c>
      <c r="C97" s="953">
        <v>33.443895162856023</v>
      </c>
      <c r="D97" s="953">
        <v>0.9192399099139128</v>
      </c>
      <c r="E97" s="954" t="s">
        <v>777</v>
      </c>
      <c r="K97" s="927"/>
      <c r="L97" s="928"/>
      <c r="M97" s="929"/>
      <c r="N97" s="940">
        <f t="shared" si="0"/>
        <v>33.471776824495308</v>
      </c>
      <c r="O97" s="940">
        <f t="shared" si="0"/>
        <v>33.443895162856023</v>
      </c>
      <c r="Q97" s="930"/>
      <c r="R97" s="931"/>
      <c r="S97" s="919"/>
      <c r="T97" s="920"/>
    </row>
    <row r="98" spans="1:24" ht="13.5" customHeight="1">
      <c r="A98" s="955" t="s">
        <v>780</v>
      </c>
      <c r="B98" s="952">
        <v>25.97793886778485</v>
      </c>
      <c r="C98" s="953">
        <v>25.932409144865499</v>
      </c>
      <c r="D98" s="953">
        <v>0.8405147596491066</v>
      </c>
      <c r="E98" s="954" t="s">
        <v>777</v>
      </c>
      <c r="K98" s="927"/>
      <c r="L98" s="928"/>
      <c r="M98" s="929"/>
      <c r="N98" s="940">
        <f t="shared" si="0"/>
        <v>25.97793886778485</v>
      </c>
      <c r="O98" s="940">
        <f t="shared" si="0"/>
        <v>25.932409144865499</v>
      </c>
      <c r="Q98" s="930"/>
      <c r="R98" s="931"/>
      <c r="S98" s="919"/>
      <c r="T98" s="920"/>
    </row>
    <row r="99" spans="1:24" ht="13.5" customHeight="1">
      <c r="A99" s="955" t="s">
        <v>781</v>
      </c>
      <c r="B99" s="952">
        <v>18.72989917996648</v>
      </c>
      <c r="C99" s="953">
        <v>18.70026141774316</v>
      </c>
      <c r="D99" s="953">
        <v>0.8658834477720575</v>
      </c>
      <c r="E99" s="954" t="s">
        <v>777</v>
      </c>
      <c r="K99" s="927"/>
      <c r="L99" s="928"/>
      <c r="M99" s="929"/>
      <c r="N99" s="940">
        <f t="shared" si="0"/>
        <v>18.72989917996648</v>
      </c>
      <c r="O99" s="940">
        <f t="shared" si="0"/>
        <v>18.70026141774316</v>
      </c>
      <c r="Q99" s="930"/>
      <c r="R99" s="931"/>
      <c r="S99" s="919"/>
      <c r="T99" s="920"/>
    </row>
    <row r="100" spans="1:24" ht="13.5" customHeight="1">
      <c r="A100" s="955" t="s">
        <v>782</v>
      </c>
      <c r="B100" s="952">
        <v>20.625583153461651</v>
      </c>
      <c r="C100" s="953">
        <v>20.503712913536649</v>
      </c>
      <c r="D100" s="953">
        <v>0.57842684120610977</v>
      </c>
      <c r="E100" s="954" t="s">
        <v>777</v>
      </c>
      <c r="K100" s="927"/>
      <c r="L100" s="928"/>
      <c r="M100" s="929"/>
      <c r="N100" s="940">
        <f t="shared" si="0"/>
        <v>20.625583153461651</v>
      </c>
      <c r="O100" s="940">
        <f t="shared" si="0"/>
        <v>20.503712913536649</v>
      </c>
      <c r="Q100" s="930"/>
      <c r="R100" s="931"/>
      <c r="S100" s="919"/>
      <c r="T100" s="920"/>
    </row>
    <row r="101" spans="1:24" ht="13.5" customHeight="1">
      <c r="A101" s="955" t="s">
        <v>783</v>
      </c>
      <c r="B101" s="952">
        <v>28.758079384236119</v>
      </c>
      <c r="C101" s="953">
        <v>28.565906299855815</v>
      </c>
      <c r="D101" s="953">
        <v>0.61363726472188784</v>
      </c>
      <c r="E101" s="954" t="s">
        <v>777</v>
      </c>
      <c r="K101" s="927"/>
      <c r="L101" s="928"/>
      <c r="M101" s="929"/>
      <c r="N101" s="940">
        <f t="shared" si="0"/>
        <v>28.758079384236119</v>
      </c>
      <c r="O101" s="940">
        <f t="shared" si="0"/>
        <v>28.565906299855815</v>
      </c>
      <c r="Q101" s="930"/>
      <c r="R101" s="931"/>
      <c r="S101" s="919"/>
      <c r="T101" s="920"/>
    </row>
    <row r="102" spans="1:24" ht="13.5" customHeight="1">
      <c r="A102" s="955" t="s">
        <v>784</v>
      </c>
      <c r="B102" s="952">
        <v>28.147792080433067</v>
      </c>
      <c r="C102" s="953">
        <v>27.971809070293855</v>
      </c>
      <c r="D102" s="953">
        <v>0.64238423045335991</v>
      </c>
      <c r="E102" s="954" t="s">
        <v>777</v>
      </c>
      <c r="K102" s="927"/>
      <c r="L102" s="928"/>
      <c r="M102" s="929"/>
      <c r="N102" s="940">
        <f t="shared" si="0"/>
        <v>28.147792080433067</v>
      </c>
      <c r="O102" s="940">
        <f t="shared" si="0"/>
        <v>27.971809070293855</v>
      </c>
      <c r="Q102" s="930"/>
      <c r="R102" s="931"/>
      <c r="S102" s="919"/>
      <c r="T102" s="920"/>
    </row>
    <row r="103" spans="1:24" ht="13.5" customHeight="1">
      <c r="A103" s="955" t="s">
        <v>785</v>
      </c>
      <c r="B103" s="952">
        <v>22.567873717925711</v>
      </c>
      <c r="C103" s="953">
        <v>22.515678103474478</v>
      </c>
      <c r="D103" s="953">
        <v>0.85005728727982188</v>
      </c>
      <c r="E103" s="954" t="s">
        <v>777</v>
      </c>
      <c r="K103" s="927"/>
      <c r="L103" s="928"/>
      <c r="M103" s="929"/>
      <c r="N103" s="940">
        <f t="shared" si="0"/>
        <v>22.567873717925711</v>
      </c>
      <c r="O103" s="940">
        <f t="shared" si="0"/>
        <v>22.515678103474478</v>
      </c>
      <c r="Q103" s="930"/>
      <c r="R103" s="931"/>
      <c r="S103" s="919"/>
      <c r="T103" s="920"/>
    </row>
    <row r="104" spans="1:24" ht="13.5" customHeight="1">
      <c r="A104" s="955" t="s">
        <v>786</v>
      </c>
      <c r="B104" s="952">
        <v>20.006020190946742</v>
      </c>
      <c r="C104" s="953">
        <v>19.977191879301831</v>
      </c>
      <c r="D104" s="953">
        <v>0.89710838350506628</v>
      </c>
      <c r="E104" s="954" t="s">
        <v>777</v>
      </c>
      <c r="K104" s="927"/>
      <c r="L104" s="928"/>
      <c r="M104" s="929"/>
      <c r="N104" s="940">
        <f t="shared" si="0"/>
        <v>20.006020190946742</v>
      </c>
      <c r="O104" s="940">
        <f t="shared" si="0"/>
        <v>19.977191879301831</v>
      </c>
      <c r="Q104" s="930"/>
      <c r="R104" s="931"/>
      <c r="S104" s="919"/>
      <c r="T104" s="920"/>
    </row>
    <row r="105" spans="1:24" ht="13.5" customHeight="1">
      <c r="A105" s="955" t="s">
        <v>787</v>
      </c>
      <c r="B105" s="952">
        <v>18.323952864873458</v>
      </c>
      <c r="C105" s="953">
        <v>18.296230642310018</v>
      </c>
      <c r="D105" s="953">
        <v>0.87979151222302976</v>
      </c>
      <c r="E105" s="954" t="s">
        <v>777</v>
      </c>
      <c r="K105" s="927"/>
      <c r="L105" s="928"/>
      <c r="M105" s="929"/>
      <c r="N105" s="940">
        <f t="shared" si="0"/>
        <v>18.323952864873458</v>
      </c>
      <c r="O105" s="940">
        <f t="shared" si="0"/>
        <v>18.296230642310018</v>
      </c>
      <c r="Q105" s="930"/>
      <c r="R105" s="931"/>
      <c r="S105" s="919"/>
      <c r="T105" s="920"/>
    </row>
    <row r="106" spans="1:24" ht="13.5" customHeight="1" thickBot="1">
      <c r="A106" s="956" t="s">
        <v>788</v>
      </c>
      <c r="B106" s="957">
        <v>21.556414578818298</v>
      </c>
      <c r="C106" s="958">
        <v>21.617682526419578</v>
      </c>
      <c r="D106" s="958">
        <v>0.76259570242366292</v>
      </c>
      <c r="E106" s="959" t="s">
        <v>777</v>
      </c>
      <c r="K106" s="927"/>
      <c r="L106" s="928"/>
      <c r="M106" s="929"/>
      <c r="N106" s="940">
        <f t="shared" si="0"/>
        <v>21.556414578818298</v>
      </c>
      <c r="O106" s="940">
        <f t="shared" si="0"/>
        <v>21.617682526419578</v>
      </c>
      <c r="Q106" s="930"/>
      <c r="R106" s="931"/>
      <c r="S106" s="919"/>
      <c r="T106" s="920"/>
    </row>
    <row r="107" spans="1:24" ht="14.4">
      <c r="A107" s="955"/>
      <c r="B107" s="952"/>
      <c r="C107" s="953"/>
      <c r="D107" s="953"/>
      <c r="E107" s="954"/>
      <c r="K107" s="895"/>
      <c r="L107" s="896"/>
      <c r="M107" s="896"/>
      <c r="S107" s="919"/>
      <c r="T107" s="920"/>
    </row>
    <row r="108" spans="1:24" ht="14.4">
      <c r="A108" s="955"/>
      <c r="B108" s="952"/>
      <c r="C108" s="953"/>
      <c r="D108" s="953"/>
      <c r="E108" s="954"/>
      <c r="K108" s="895"/>
      <c r="L108" s="896"/>
      <c r="M108" s="896"/>
      <c r="S108" s="919"/>
      <c r="T108" s="920"/>
    </row>
    <row r="109" spans="1:24" ht="14.4">
      <c r="A109" s="948" t="s">
        <v>749</v>
      </c>
      <c r="B109" s="945"/>
      <c r="C109" s="914"/>
      <c r="D109" s="914"/>
      <c r="E109" s="939"/>
      <c r="K109" s="895"/>
      <c r="L109" s="896"/>
      <c r="M109" s="896"/>
      <c r="S109" s="919"/>
      <c r="T109" s="920"/>
    </row>
    <row r="110" spans="1:24" ht="14.4">
      <c r="A110" s="960" t="s">
        <v>789</v>
      </c>
      <c r="B110" s="945"/>
      <c r="C110" s="914"/>
      <c r="D110" s="914"/>
      <c r="E110" s="939"/>
      <c r="M110" s="961"/>
      <c r="Q110" s="962"/>
      <c r="S110" s="919"/>
      <c r="T110" s="920"/>
    </row>
    <row r="111" spans="1:24" ht="14.4">
      <c r="A111" s="960" t="s">
        <v>790</v>
      </c>
      <c r="B111" s="945"/>
      <c r="C111" s="914"/>
      <c r="D111" s="914"/>
      <c r="E111" s="939"/>
      <c r="F111" s="923"/>
      <c r="M111" s="961"/>
      <c r="Q111" s="962"/>
      <c r="S111" s="919"/>
      <c r="T111" s="920"/>
      <c r="W111" s="937"/>
      <c r="X111" s="937"/>
    </row>
    <row r="112" spans="1:24" ht="14.4">
      <c r="A112" s="960"/>
      <c r="B112" s="945"/>
      <c r="C112" s="914"/>
      <c r="D112" s="914"/>
      <c r="E112" s="939"/>
      <c r="F112" s="923"/>
      <c r="M112" s="961"/>
      <c r="Q112" s="962"/>
      <c r="S112" s="919"/>
      <c r="T112" s="920"/>
      <c r="W112" s="937"/>
      <c r="X112" s="937"/>
    </row>
    <row r="113" spans="1:33" ht="14.4">
      <c r="A113" s="1359" t="s">
        <v>791</v>
      </c>
      <c r="B113" s="1359"/>
      <c r="C113" s="1359"/>
      <c r="D113" s="1359"/>
      <c r="E113" s="1359"/>
      <c r="F113" s="923"/>
      <c r="M113" s="961"/>
      <c r="Q113" s="962"/>
      <c r="S113" s="919"/>
      <c r="T113" s="920"/>
      <c r="W113" s="937"/>
      <c r="X113" s="937"/>
    </row>
    <row r="114" spans="1:33" ht="27" thickBot="1">
      <c r="A114" s="950" t="s">
        <v>542</v>
      </c>
      <c r="B114" s="950" t="s">
        <v>792</v>
      </c>
      <c r="C114" s="950" t="s">
        <v>793</v>
      </c>
      <c r="D114" s="950" t="s">
        <v>794</v>
      </c>
      <c r="E114" s="950" t="s">
        <v>795</v>
      </c>
      <c r="F114" s="923"/>
      <c r="M114" s="961"/>
      <c r="Q114" s="962"/>
      <c r="S114" s="919"/>
      <c r="T114" s="920"/>
      <c r="W114" s="937"/>
      <c r="X114" s="937"/>
    </row>
    <row r="115" spans="1:33" ht="15.6" thickTop="1" thickBot="1">
      <c r="A115" s="963" t="s">
        <v>503</v>
      </c>
      <c r="B115" s="964">
        <v>-3.9E-2</v>
      </c>
      <c r="C115" s="965">
        <v>0.06</v>
      </c>
      <c r="D115" s="964">
        <v>-0.64800000000000002</v>
      </c>
      <c r="E115" s="964">
        <v>0.51700000000000002</v>
      </c>
      <c r="F115" s="923"/>
      <c r="M115" s="961"/>
      <c r="Q115" s="962"/>
      <c r="S115" s="919"/>
      <c r="T115" s="920"/>
      <c r="W115" s="937"/>
      <c r="X115" s="937"/>
    </row>
    <row r="116" spans="1:33" ht="14.4">
      <c r="A116" s="945"/>
      <c r="B116" s="966"/>
      <c r="C116" s="967"/>
      <c r="D116" s="966"/>
      <c r="E116" s="966"/>
      <c r="F116" s="923"/>
      <c r="M116" s="961"/>
      <c r="Q116" s="962"/>
      <c r="S116" s="919"/>
      <c r="T116" s="920"/>
      <c r="W116" s="937"/>
      <c r="X116" s="937"/>
    </row>
    <row r="117" spans="1:33" ht="14.4">
      <c r="A117" s="948" t="s">
        <v>749</v>
      </c>
      <c r="B117" s="945"/>
      <c r="C117" s="914"/>
      <c r="D117" s="914"/>
      <c r="E117" s="939"/>
      <c r="F117" s="923"/>
      <c r="M117" s="961"/>
      <c r="Q117" s="962"/>
      <c r="S117" s="919"/>
      <c r="T117" s="920"/>
      <c r="W117" s="937"/>
      <c r="X117" s="937"/>
    </row>
    <row r="118" spans="1:33" ht="14.4">
      <c r="A118" s="923"/>
      <c r="B118" s="923"/>
      <c r="C118" s="923"/>
      <c r="D118" s="923"/>
      <c r="E118" s="923"/>
      <c r="F118" s="923"/>
      <c r="K118" s="927"/>
      <c r="L118" s="928"/>
      <c r="M118" s="929"/>
      <c r="Q118" s="930"/>
      <c r="R118" s="931"/>
      <c r="S118" s="937"/>
      <c r="T118" s="937"/>
      <c r="U118" s="937"/>
      <c r="V118" s="937"/>
      <c r="Y118" s="937"/>
      <c r="Z118" s="937"/>
      <c r="AA118" s="937"/>
      <c r="AB118" s="937"/>
      <c r="AC118" s="937"/>
      <c r="AD118" s="937"/>
      <c r="AE118" s="937"/>
      <c r="AF118" s="937"/>
      <c r="AG118" s="937"/>
    </row>
    <row r="119" spans="1:33">
      <c r="A119" s="912"/>
      <c r="B119" s="926"/>
      <c r="C119" s="914"/>
      <c r="D119" s="914"/>
      <c r="K119" s="927"/>
      <c r="L119" s="928"/>
      <c r="M119" s="929"/>
      <c r="Q119" s="930"/>
      <c r="R119" s="931"/>
    </row>
    <row r="120" spans="1:33">
      <c r="A120" s="1352" t="s">
        <v>1032</v>
      </c>
      <c r="B120" s="1352"/>
      <c r="C120" s="1352"/>
      <c r="D120" s="1352"/>
      <c r="E120" s="1352"/>
      <c r="F120" s="1352"/>
      <c r="G120" s="863"/>
      <c r="K120" s="927"/>
      <c r="L120" s="928"/>
      <c r="M120" s="929"/>
      <c r="Q120" s="930"/>
      <c r="R120" s="931"/>
    </row>
    <row r="121" spans="1:33">
      <c r="A121" s="968"/>
      <c r="B121" s="1360" t="s">
        <v>796</v>
      </c>
      <c r="C121" s="1360"/>
      <c r="D121" s="1360"/>
      <c r="E121" s="1360"/>
      <c r="F121" s="1360"/>
      <c r="G121" s="1360" t="s">
        <v>170</v>
      </c>
      <c r="K121" s="927"/>
      <c r="L121" s="928"/>
      <c r="M121" s="929"/>
      <c r="Q121" s="930"/>
      <c r="R121" s="931"/>
    </row>
    <row r="122" spans="1:33" ht="27" thickBot="1">
      <c r="A122" s="969" t="s">
        <v>797</v>
      </c>
      <c r="B122" s="969" t="s">
        <v>798</v>
      </c>
      <c r="C122" s="969" t="s">
        <v>799</v>
      </c>
      <c r="D122" s="969" t="s">
        <v>800</v>
      </c>
      <c r="E122" s="969" t="s">
        <v>801</v>
      </c>
      <c r="F122" s="969" t="s">
        <v>802</v>
      </c>
      <c r="G122" s="1361"/>
      <c r="K122" s="927"/>
      <c r="L122" s="928"/>
      <c r="M122" s="929"/>
      <c r="Q122" s="930"/>
      <c r="R122" s="931"/>
    </row>
    <row r="123" spans="1:33" ht="14.4" thickTop="1" thickBot="1">
      <c r="A123" s="970" t="s">
        <v>500</v>
      </c>
      <c r="B123" s="970"/>
      <c r="C123" s="970"/>
      <c r="D123" s="970"/>
      <c r="E123" s="970"/>
      <c r="F123" s="970"/>
      <c r="G123" s="970"/>
      <c r="K123" s="927"/>
      <c r="L123" s="928"/>
      <c r="M123" s="929"/>
      <c r="Q123" s="930"/>
      <c r="R123" s="931"/>
    </row>
    <row r="124" spans="1:33" ht="27" thickBot="1">
      <c r="A124" s="971" t="s">
        <v>803</v>
      </c>
      <c r="B124" s="972">
        <v>3007</v>
      </c>
      <c r="C124" s="972">
        <v>544</v>
      </c>
      <c r="D124" s="973">
        <v>490</v>
      </c>
      <c r="E124" s="972">
        <v>339</v>
      </c>
      <c r="F124" s="972">
        <v>197</v>
      </c>
      <c r="G124" s="974" t="s">
        <v>48</v>
      </c>
      <c r="K124" s="927"/>
      <c r="L124" s="928"/>
      <c r="M124" s="929"/>
      <c r="Q124" s="930"/>
      <c r="R124" s="931"/>
    </row>
    <row r="125" spans="1:33" ht="13.8" thickBot="1">
      <c r="A125" s="971" t="s">
        <v>804</v>
      </c>
      <c r="B125" s="975">
        <v>454</v>
      </c>
      <c r="C125" s="975">
        <v>33</v>
      </c>
      <c r="D125" s="976">
        <v>42</v>
      </c>
      <c r="E125" s="977">
        <v>74</v>
      </c>
      <c r="F125" s="977">
        <v>656</v>
      </c>
      <c r="G125" s="974" t="s">
        <v>48</v>
      </c>
      <c r="K125" s="927"/>
      <c r="L125" s="928"/>
      <c r="M125" s="929"/>
      <c r="Q125" s="930"/>
      <c r="R125" s="931"/>
    </row>
    <row r="126" spans="1:33" ht="13.8" thickBot="1">
      <c r="A126" s="971" t="s">
        <v>805</v>
      </c>
      <c r="B126" s="977">
        <v>32336</v>
      </c>
      <c r="C126" s="977">
        <v>32336</v>
      </c>
      <c r="D126" s="977">
        <v>32336</v>
      </c>
      <c r="E126" s="977">
        <v>32336</v>
      </c>
      <c r="F126" s="977">
        <v>32336</v>
      </c>
      <c r="G126" s="974" t="s">
        <v>48</v>
      </c>
      <c r="K126" s="927"/>
      <c r="L126" s="928"/>
      <c r="M126" s="929"/>
      <c r="Q126" s="930"/>
      <c r="R126" s="931"/>
    </row>
    <row r="127" spans="1:33" ht="13.8" thickBot="1">
      <c r="A127" s="971" t="s">
        <v>806</v>
      </c>
      <c r="B127" s="978">
        <v>1.4040079168728353E-2</v>
      </c>
      <c r="C127" s="978">
        <v>1.0205343889163781E-3</v>
      </c>
      <c r="D127" s="978">
        <v>1.2988619495299357E-3</v>
      </c>
      <c r="E127" s="978">
        <v>2.2884710539336963E-3</v>
      </c>
      <c r="F127" s="978">
        <v>2.0286986640277092E-2</v>
      </c>
      <c r="G127" s="974" t="s">
        <v>48</v>
      </c>
      <c r="K127" s="927"/>
      <c r="L127" s="928"/>
      <c r="M127" s="929"/>
      <c r="Q127" s="930"/>
      <c r="R127" s="931"/>
    </row>
    <row r="128" spans="1:33" ht="13.8" thickBot="1">
      <c r="A128" s="971" t="s">
        <v>807</v>
      </c>
      <c r="B128" s="975">
        <v>221</v>
      </c>
      <c r="C128" s="975">
        <v>23</v>
      </c>
      <c r="D128" s="975">
        <v>26</v>
      </c>
      <c r="E128" s="977">
        <v>48</v>
      </c>
      <c r="F128" s="977">
        <v>285</v>
      </c>
      <c r="G128" s="974" t="s">
        <v>48</v>
      </c>
      <c r="K128" s="927"/>
      <c r="L128" s="928"/>
      <c r="M128" s="929"/>
      <c r="Q128" s="930"/>
      <c r="R128" s="931"/>
    </row>
    <row r="129" spans="1:18" ht="13.8" thickBot="1">
      <c r="A129" s="971" t="s">
        <v>808</v>
      </c>
      <c r="B129" s="977">
        <v>16120</v>
      </c>
      <c r="C129" s="977">
        <v>16120</v>
      </c>
      <c r="D129" s="977">
        <v>16120</v>
      </c>
      <c r="E129" s="977">
        <v>16120</v>
      </c>
      <c r="F129" s="977">
        <v>16120</v>
      </c>
      <c r="G129" s="974" t="s">
        <v>48</v>
      </c>
      <c r="K129" s="927"/>
      <c r="L129" s="928"/>
      <c r="M129" s="929"/>
      <c r="Q129" s="930"/>
      <c r="R129" s="931"/>
    </row>
    <row r="130" spans="1:18" ht="13.8" thickBot="1">
      <c r="A130" s="971" t="s">
        <v>806</v>
      </c>
      <c r="B130" s="978">
        <v>1.3709677419354839E-2</v>
      </c>
      <c r="C130" s="978">
        <v>1.4267990074441688E-3</v>
      </c>
      <c r="D130" s="978">
        <v>1.6129032258064516E-3</v>
      </c>
      <c r="E130" s="978">
        <v>2.9776674937965261E-3</v>
      </c>
      <c r="F130" s="978">
        <v>1.7679900744416874E-2</v>
      </c>
      <c r="G130" s="974" t="s">
        <v>48</v>
      </c>
      <c r="K130" s="927"/>
      <c r="L130" s="928"/>
      <c r="M130" s="929"/>
      <c r="Q130" s="930"/>
      <c r="R130" s="931"/>
    </row>
    <row r="131" spans="1:18" ht="13.8" thickBot="1">
      <c r="A131" s="971" t="s">
        <v>809</v>
      </c>
      <c r="B131" s="978">
        <v>3.3040174937351389E-4</v>
      </c>
      <c r="C131" s="978">
        <v>-4.0626461852779077E-4</v>
      </c>
      <c r="D131" s="978">
        <v>-3.1404127627651592E-4</v>
      </c>
      <c r="E131" s="978">
        <v>-6.8919643986282975E-4</v>
      </c>
      <c r="F131" s="978">
        <v>2.6070858958602179E-3</v>
      </c>
      <c r="G131" s="974" t="s">
        <v>48</v>
      </c>
      <c r="K131" s="927"/>
      <c r="L131" s="928"/>
      <c r="M131" s="929"/>
      <c r="Q131" s="930"/>
      <c r="R131" s="931"/>
    </row>
    <row r="132" spans="1:18" ht="27" thickBot="1">
      <c r="A132" s="971" t="s">
        <v>810</v>
      </c>
      <c r="B132" s="979">
        <v>10.683870967741946</v>
      </c>
      <c r="C132" s="979">
        <v>-13.136972704714642</v>
      </c>
      <c r="D132" s="979">
        <v>-10.154838709677419</v>
      </c>
      <c r="E132" s="979">
        <v>-22.285856079404464</v>
      </c>
      <c r="F132" s="979">
        <v>84.302729528536005</v>
      </c>
      <c r="G132" s="974" t="s">
        <v>48</v>
      </c>
      <c r="K132" s="927"/>
      <c r="L132" s="928"/>
      <c r="M132" s="929"/>
      <c r="Q132" s="930"/>
      <c r="R132" s="931"/>
    </row>
    <row r="133" spans="1:18" ht="27" thickBot="1">
      <c r="A133" s="971" t="s">
        <v>811</v>
      </c>
      <c r="B133" s="975" t="s">
        <v>664</v>
      </c>
      <c r="C133" s="975" t="s">
        <v>664</v>
      </c>
      <c r="D133" s="975" t="s">
        <v>664</v>
      </c>
      <c r="E133" s="977" t="s">
        <v>664</v>
      </c>
      <c r="F133" s="977" t="s">
        <v>812</v>
      </c>
      <c r="G133" s="974" t="s">
        <v>48</v>
      </c>
      <c r="K133" s="927"/>
      <c r="L133" s="928"/>
      <c r="M133" s="929"/>
      <c r="Q133" s="930"/>
      <c r="R133" s="931"/>
    </row>
    <row r="134" spans="1:18" ht="27" thickBot="1">
      <c r="A134" s="971" t="s">
        <v>813</v>
      </c>
      <c r="B134" s="977">
        <v>32126.400000000031</v>
      </c>
      <c r="C134" s="977">
        <v>-7146.5131513647657</v>
      </c>
      <c r="D134" s="977">
        <v>-4975.8709677419356</v>
      </c>
      <c r="E134" s="977">
        <v>-7554.905210918113</v>
      </c>
      <c r="F134" s="977">
        <v>16607.637717121594</v>
      </c>
      <c r="G134" s="977">
        <v>29056.74838709681</v>
      </c>
      <c r="K134" s="927"/>
      <c r="L134" s="928"/>
      <c r="M134" s="929"/>
      <c r="Q134" s="930"/>
      <c r="R134" s="931"/>
    </row>
    <row r="135" spans="1:18" ht="27" thickBot="1">
      <c r="A135" s="980" t="s">
        <v>814</v>
      </c>
      <c r="B135" s="981" t="s">
        <v>320</v>
      </c>
      <c r="C135" s="981" t="s">
        <v>320</v>
      </c>
      <c r="D135" s="981" t="s">
        <v>320</v>
      </c>
      <c r="E135" s="981" t="s">
        <v>320</v>
      </c>
      <c r="F135" s="981">
        <v>16607.637717121594</v>
      </c>
      <c r="G135" s="982">
        <v>16607.637717121594</v>
      </c>
      <c r="K135" s="927"/>
      <c r="L135" s="928"/>
      <c r="M135" s="929"/>
      <c r="Q135" s="930"/>
      <c r="R135" s="931"/>
    </row>
    <row r="136" spans="1:18" ht="13.8" thickBot="1">
      <c r="A136" s="983" t="s">
        <v>501</v>
      </c>
      <c r="B136" s="984"/>
      <c r="C136" s="984"/>
      <c r="D136" s="984"/>
      <c r="E136" s="984"/>
      <c r="F136" s="984"/>
      <c r="G136" s="984"/>
      <c r="K136" s="927"/>
      <c r="L136" s="928"/>
      <c r="M136" s="929"/>
      <c r="Q136" s="930"/>
      <c r="R136" s="931"/>
    </row>
    <row r="137" spans="1:18" ht="27" thickBot="1">
      <c r="A137" s="971" t="s">
        <v>803</v>
      </c>
      <c r="B137" s="972">
        <v>3007</v>
      </c>
      <c r="C137" s="972">
        <v>544</v>
      </c>
      <c r="D137" s="973">
        <v>490</v>
      </c>
      <c r="E137" s="972">
        <v>339</v>
      </c>
      <c r="F137" s="972">
        <v>197</v>
      </c>
      <c r="G137" s="974" t="s">
        <v>48</v>
      </c>
      <c r="K137" s="927"/>
      <c r="L137" s="928"/>
      <c r="M137" s="929"/>
      <c r="Q137" s="930"/>
      <c r="R137" s="931"/>
    </row>
    <row r="138" spans="1:18" ht="13.8" thickBot="1">
      <c r="A138" s="971" t="s">
        <v>804</v>
      </c>
      <c r="B138" s="975">
        <v>131</v>
      </c>
      <c r="C138" s="975">
        <v>9</v>
      </c>
      <c r="D138" s="976">
        <v>2</v>
      </c>
      <c r="E138" s="977">
        <v>19</v>
      </c>
      <c r="F138" s="977">
        <v>143</v>
      </c>
      <c r="G138" s="974" t="s">
        <v>48</v>
      </c>
      <c r="K138" s="927"/>
      <c r="L138" s="928"/>
      <c r="M138" s="929"/>
      <c r="Q138" s="930"/>
      <c r="R138" s="931"/>
    </row>
    <row r="139" spans="1:18" ht="13.8" thickBot="1">
      <c r="A139" s="971" t="s">
        <v>805</v>
      </c>
      <c r="B139" s="977">
        <v>8975</v>
      </c>
      <c r="C139" s="977">
        <v>8976</v>
      </c>
      <c r="D139" s="977">
        <v>8975</v>
      </c>
      <c r="E139" s="977">
        <v>8975</v>
      </c>
      <c r="F139" s="977">
        <v>8975</v>
      </c>
      <c r="G139" s="974" t="s">
        <v>48</v>
      </c>
      <c r="K139" s="927"/>
      <c r="L139" s="928"/>
      <c r="M139" s="929"/>
      <c r="Q139" s="930"/>
      <c r="R139" s="931"/>
    </row>
    <row r="140" spans="1:18" ht="13.8" thickBot="1">
      <c r="A140" s="971" t="s">
        <v>806</v>
      </c>
      <c r="B140" s="978">
        <v>1.4596100278551532E-2</v>
      </c>
      <c r="C140" s="978">
        <v>1.002673796791444E-3</v>
      </c>
      <c r="D140" s="978">
        <v>2.2284122562674094E-4</v>
      </c>
      <c r="E140" s="978">
        <v>2.1169916434540391E-3</v>
      </c>
      <c r="F140" s="978">
        <v>1.5933147632311979E-2</v>
      </c>
      <c r="G140" s="974" t="s">
        <v>48</v>
      </c>
      <c r="K140" s="927"/>
      <c r="L140" s="928"/>
      <c r="M140" s="929"/>
      <c r="Q140" s="930"/>
      <c r="R140" s="931"/>
    </row>
    <row r="141" spans="1:18" ht="13.8" thickBot="1">
      <c r="A141" s="971" t="s">
        <v>807</v>
      </c>
      <c r="B141" s="975">
        <v>101</v>
      </c>
      <c r="C141" s="975">
        <v>5</v>
      </c>
      <c r="D141" s="975">
        <v>3</v>
      </c>
      <c r="E141" s="977">
        <v>9</v>
      </c>
      <c r="F141" s="977">
        <v>113</v>
      </c>
      <c r="G141" s="974" t="s">
        <v>48</v>
      </c>
      <c r="K141" s="927"/>
      <c r="L141" s="928"/>
      <c r="M141" s="929"/>
      <c r="Q141" s="930"/>
      <c r="R141" s="931"/>
    </row>
    <row r="142" spans="1:18" ht="13.8" thickBot="1">
      <c r="A142" s="971" t="s">
        <v>808</v>
      </c>
      <c r="B142" s="977">
        <v>6548</v>
      </c>
      <c r="C142" s="977">
        <v>6548</v>
      </c>
      <c r="D142" s="977">
        <v>6548</v>
      </c>
      <c r="E142" s="977">
        <v>6548</v>
      </c>
      <c r="F142" s="977">
        <v>6548</v>
      </c>
      <c r="G142" s="974" t="s">
        <v>48</v>
      </c>
      <c r="K142" s="927"/>
      <c r="L142" s="928"/>
      <c r="M142" s="929"/>
      <c r="Q142" s="930"/>
      <c r="R142" s="931"/>
    </row>
    <row r="143" spans="1:18" ht="13.8" thickBot="1">
      <c r="A143" s="971" t="s">
        <v>806</v>
      </c>
      <c r="B143" s="978">
        <v>1.5424557116676847E-2</v>
      </c>
      <c r="C143" s="978">
        <v>7.6359193646915091E-4</v>
      </c>
      <c r="D143" s="978">
        <v>4.5815516188149055E-4</v>
      </c>
      <c r="E143" s="978">
        <v>1.3744654856444715E-3</v>
      </c>
      <c r="F143" s="978">
        <v>1.7257177764202811E-2</v>
      </c>
      <c r="G143" s="974" t="s">
        <v>48</v>
      </c>
      <c r="K143" s="927"/>
      <c r="L143" s="928"/>
      <c r="M143" s="929"/>
      <c r="Q143" s="930"/>
      <c r="R143" s="931"/>
    </row>
    <row r="144" spans="1:18" ht="13.8" thickBot="1">
      <c r="A144" s="971" t="s">
        <v>809</v>
      </c>
      <c r="B144" s="978">
        <v>-8.2845683812531566E-4</v>
      </c>
      <c r="C144" s="978">
        <v>2.3908186032229304E-4</v>
      </c>
      <c r="D144" s="978">
        <v>-2.3531393625474961E-4</v>
      </c>
      <c r="E144" s="978">
        <v>7.4252615780956758E-4</v>
      </c>
      <c r="F144" s="978">
        <v>-1.3240301318908319E-3</v>
      </c>
      <c r="G144" s="974" t="s">
        <v>48</v>
      </c>
      <c r="K144" s="927"/>
      <c r="L144" s="928"/>
      <c r="M144" s="929"/>
      <c r="Q144" s="930"/>
      <c r="R144" s="931"/>
    </row>
    <row r="145" spans="1:18" ht="27" thickBot="1">
      <c r="A145" s="971" t="s">
        <v>810</v>
      </c>
      <c r="B145" s="979">
        <v>-7.4354001221747081</v>
      </c>
      <c r="C145" s="979">
        <v>2.1459987782529022</v>
      </c>
      <c r="D145" s="979">
        <v>-2.1119425778863778</v>
      </c>
      <c r="E145" s="979">
        <v>6.6641722663408691</v>
      </c>
      <c r="F145" s="979">
        <v>-11.883170433720217</v>
      </c>
      <c r="G145" s="974" t="s">
        <v>48</v>
      </c>
      <c r="K145" s="927"/>
      <c r="L145" s="928"/>
      <c r="M145" s="929"/>
      <c r="Q145" s="930"/>
      <c r="R145" s="931"/>
    </row>
    <row r="146" spans="1:18" ht="27" thickBot="1">
      <c r="A146" s="971" t="s">
        <v>811</v>
      </c>
      <c r="B146" s="979" t="s">
        <v>664</v>
      </c>
      <c r="C146" s="979" t="s">
        <v>812</v>
      </c>
      <c r="D146" s="975" t="s">
        <v>664</v>
      </c>
      <c r="E146" s="979" t="s">
        <v>664</v>
      </c>
      <c r="F146" s="979" t="s">
        <v>664</v>
      </c>
      <c r="G146" s="974" t="s">
        <v>48</v>
      </c>
      <c r="K146" s="927"/>
      <c r="L146" s="928"/>
      <c r="M146" s="929"/>
      <c r="Q146" s="930"/>
      <c r="R146" s="931"/>
    </row>
    <row r="147" spans="1:18" ht="27" thickBot="1">
      <c r="A147" s="971" t="s">
        <v>813</v>
      </c>
      <c r="B147" s="977">
        <v>-22358.248167379348</v>
      </c>
      <c r="C147" s="977">
        <v>1167.4233353695788</v>
      </c>
      <c r="D147" s="977">
        <v>-1034.8518631643251</v>
      </c>
      <c r="E147" s="977">
        <v>2259.1543982895546</v>
      </c>
      <c r="F147" s="977">
        <v>-2340.9845754428829</v>
      </c>
      <c r="G147" s="977">
        <v>-22307.506872327423</v>
      </c>
      <c r="K147" s="927"/>
      <c r="L147" s="928"/>
      <c r="M147" s="929"/>
      <c r="Q147" s="930"/>
      <c r="R147" s="931"/>
    </row>
    <row r="148" spans="1:18" ht="27" thickBot="1">
      <c r="A148" s="980" t="s">
        <v>814</v>
      </c>
      <c r="B148" s="981" t="s">
        <v>320</v>
      </c>
      <c r="C148" s="981">
        <v>1167</v>
      </c>
      <c r="D148" s="981" t="s">
        <v>320</v>
      </c>
      <c r="E148" s="981" t="s">
        <v>320</v>
      </c>
      <c r="F148" s="981" t="s">
        <v>320</v>
      </c>
      <c r="G148" s="985">
        <v>1167</v>
      </c>
      <c r="K148" s="927"/>
      <c r="L148" s="928"/>
      <c r="M148" s="929"/>
      <c r="Q148" s="930"/>
      <c r="R148" s="931"/>
    </row>
    <row r="149" spans="1:18" ht="13.8" thickBot="1">
      <c r="A149" s="983" t="s">
        <v>502</v>
      </c>
      <c r="B149" s="984"/>
      <c r="C149" s="984"/>
      <c r="D149" s="984"/>
      <c r="E149" s="984"/>
      <c r="F149" s="984"/>
      <c r="G149" s="984"/>
      <c r="K149" s="927"/>
      <c r="L149" s="928"/>
      <c r="M149" s="929"/>
      <c r="Q149" s="930"/>
      <c r="R149" s="931"/>
    </row>
    <row r="150" spans="1:18" ht="27" thickBot="1">
      <c r="A150" s="971" t="s">
        <v>803</v>
      </c>
      <c r="B150" s="972">
        <v>3007</v>
      </c>
      <c r="C150" s="972">
        <v>544</v>
      </c>
      <c r="D150" s="973">
        <v>490</v>
      </c>
      <c r="E150" s="972">
        <v>339</v>
      </c>
      <c r="F150" s="972">
        <v>197</v>
      </c>
      <c r="G150" s="974" t="s">
        <v>48</v>
      </c>
      <c r="K150" s="927"/>
      <c r="L150" s="928"/>
      <c r="M150" s="929"/>
      <c r="Q150" s="930"/>
      <c r="R150" s="931"/>
    </row>
    <row r="151" spans="1:18" ht="13.8" thickBot="1">
      <c r="A151" s="971" t="s">
        <v>804</v>
      </c>
      <c r="B151" s="975">
        <v>574</v>
      </c>
      <c r="C151" s="975">
        <v>57</v>
      </c>
      <c r="D151" s="976">
        <v>156</v>
      </c>
      <c r="E151" s="977">
        <v>122</v>
      </c>
      <c r="F151" s="977">
        <v>945</v>
      </c>
      <c r="G151" s="974" t="s">
        <v>48</v>
      </c>
      <c r="K151" s="927"/>
      <c r="L151" s="928"/>
      <c r="M151" s="929"/>
      <c r="Q151" s="930"/>
      <c r="R151" s="931"/>
    </row>
    <row r="152" spans="1:18" ht="13.8" thickBot="1">
      <c r="A152" s="971" t="s">
        <v>805</v>
      </c>
      <c r="B152" s="977">
        <v>54634</v>
      </c>
      <c r="C152" s="977">
        <v>54634</v>
      </c>
      <c r="D152" s="977">
        <v>54634</v>
      </c>
      <c r="E152" s="977">
        <v>54634</v>
      </c>
      <c r="F152" s="977">
        <v>54634</v>
      </c>
      <c r="G152" s="974" t="s">
        <v>48</v>
      </c>
      <c r="K152" s="927"/>
      <c r="L152" s="928"/>
      <c r="M152" s="929"/>
      <c r="Q152" s="930"/>
      <c r="R152" s="931"/>
    </row>
    <row r="153" spans="1:18" ht="13.8" thickBot="1">
      <c r="A153" s="971" t="s">
        <v>806</v>
      </c>
      <c r="B153" s="978">
        <v>1.0506278141816452E-2</v>
      </c>
      <c r="C153" s="978">
        <v>1.0433063659991946E-3</v>
      </c>
      <c r="D153" s="978">
        <v>2.8553647911556904E-3</v>
      </c>
      <c r="E153" s="978">
        <v>2.2330416956473989E-3</v>
      </c>
      <c r="F153" s="978">
        <v>1.7296921331039279E-2</v>
      </c>
      <c r="G153" s="974" t="s">
        <v>48</v>
      </c>
      <c r="K153" s="927"/>
      <c r="L153" s="928"/>
      <c r="M153" s="929"/>
      <c r="Q153" s="930"/>
      <c r="R153" s="931"/>
    </row>
    <row r="154" spans="1:18" ht="13.8" thickBot="1">
      <c r="A154" s="971" t="s">
        <v>807</v>
      </c>
      <c r="B154" s="975">
        <v>58</v>
      </c>
      <c r="C154" s="975">
        <v>4</v>
      </c>
      <c r="D154" s="975">
        <v>19</v>
      </c>
      <c r="E154" s="977">
        <v>13</v>
      </c>
      <c r="F154" s="977">
        <v>118</v>
      </c>
      <c r="G154" s="974" t="s">
        <v>48</v>
      </c>
      <c r="K154" s="927"/>
      <c r="L154" s="928"/>
      <c r="M154" s="929"/>
      <c r="Q154" s="930"/>
      <c r="R154" s="931"/>
    </row>
    <row r="155" spans="1:18" ht="13.8" thickBot="1">
      <c r="A155" s="971" t="s">
        <v>808</v>
      </c>
      <c r="B155" s="977">
        <v>6909</v>
      </c>
      <c r="C155" s="977">
        <v>6909</v>
      </c>
      <c r="D155" s="977">
        <v>6909</v>
      </c>
      <c r="E155" s="977">
        <v>6909</v>
      </c>
      <c r="F155" s="977">
        <v>6909</v>
      </c>
      <c r="G155" s="974" t="s">
        <v>48</v>
      </c>
      <c r="K155" s="927"/>
      <c r="L155" s="928"/>
      <c r="M155" s="929"/>
      <c r="Q155" s="930"/>
      <c r="R155" s="931"/>
    </row>
    <row r="156" spans="1:18" ht="13.8" thickBot="1">
      <c r="A156" s="971" t="s">
        <v>806</v>
      </c>
      <c r="B156" s="978">
        <v>8.3948473006223764E-3</v>
      </c>
      <c r="C156" s="978">
        <v>5.7895498624981902E-4</v>
      </c>
      <c r="D156" s="978">
        <v>2.7500361846866405E-3</v>
      </c>
      <c r="E156" s="978">
        <v>1.8816037053119121E-3</v>
      </c>
      <c r="F156" s="978">
        <v>1.7079172094369661E-2</v>
      </c>
      <c r="G156" s="974" t="s">
        <v>48</v>
      </c>
      <c r="K156" s="927"/>
      <c r="L156" s="928"/>
      <c r="M156" s="929"/>
      <c r="Q156" s="930"/>
      <c r="R156" s="931"/>
    </row>
    <row r="157" spans="1:18" ht="13.8" thickBot="1">
      <c r="A157" s="971" t="s">
        <v>815</v>
      </c>
      <c r="B157" s="978">
        <v>2.1114308411940754E-3</v>
      </c>
      <c r="C157" s="978">
        <v>4.6435137974937561E-4</v>
      </c>
      <c r="D157" s="978">
        <v>1.0532860646904991E-4</v>
      </c>
      <c r="E157" s="978">
        <v>3.5143799033548681E-4</v>
      </c>
      <c r="F157" s="978">
        <v>2.1774923666961765E-4</v>
      </c>
      <c r="G157" s="974" t="s">
        <v>48</v>
      </c>
      <c r="K157" s="927"/>
      <c r="L157" s="928"/>
      <c r="M157" s="929"/>
      <c r="Q157" s="930"/>
      <c r="R157" s="931"/>
    </row>
    <row r="158" spans="1:18" ht="27" thickBot="1">
      <c r="A158" s="971" t="s">
        <v>810</v>
      </c>
      <c r="B158" s="979">
        <v>115.35591257779711</v>
      </c>
      <c r="C158" s="979">
        <v>25.369373281227386</v>
      </c>
      <c r="D158" s="979">
        <v>5.7545230858300727</v>
      </c>
      <c r="E158" s="979">
        <v>19.200463163988985</v>
      </c>
      <c r="F158" s="979">
        <v>11.896511796207891</v>
      </c>
      <c r="G158" s="974" t="s">
        <v>48</v>
      </c>
      <c r="K158" s="927"/>
      <c r="L158" s="928"/>
      <c r="M158" s="929"/>
      <c r="Q158" s="930"/>
      <c r="R158" s="931"/>
    </row>
    <row r="159" spans="1:18" ht="27" thickBot="1">
      <c r="A159" s="971" t="s">
        <v>811</v>
      </c>
      <c r="B159" s="975" t="s">
        <v>812</v>
      </c>
      <c r="C159" s="975" t="s">
        <v>664</v>
      </c>
      <c r="D159" s="975" t="s">
        <v>664</v>
      </c>
      <c r="E159" s="977" t="s">
        <v>664</v>
      </c>
      <c r="F159" s="977" t="s">
        <v>664</v>
      </c>
      <c r="G159" s="974" t="s">
        <v>48</v>
      </c>
      <c r="K159" s="927"/>
      <c r="L159" s="928"/>
      <c r="M159" s="929"/>
      <c r="Q159" s="930"/>
      <c r="R159" s="931"/>
    </row>
    <row r="160" spans="1:18" ht="27" thickBot="1">
      <c r="A160" s="971" t="s">
        <v>813</v>
      </c>
      <c r="B160" s="977">
        <v>346875.2291214359</v>
      </c>
      <c r="C160" s="977">
        <v>13800.939064987699</v>
      </c>
      <c r="D160" s="977">
        <v>2819.7163120567357</v>
      </c>
      <c r="E160" s="977">
        <v>6508.9570125922655</v>
      </c>
      <c r="F160" s="977">
        <v>2343.6128238529545</v>
      </c>
      <c r="G160" s="977">
        <v>372348.45433492563</v>
      </c>
      <c r="K160" s="927"/>
      <c r="L160" s="928"/>
      <c r="M160" s="929"/>
      <c r="Q160" s="930"/>
      <c r="R160" s="931"/>
    </row>
    <row r="161" spans="1:18" ht="27" thickBot="1">
      <c r="A161" s="986" t="s">
        <v>814</v>
      </c>
      <c r="B161" s="981">
        <v>346875.2291214359</v>
      </c>
      <c r="C161" s="981" t="s">
        <v>320</v>
      </c>
      <c r="D161" s="981" t="s">
        <v>320</v>
      </c>
      <c r="E161" s="981" t="s">
        <v>320</v>
      </c>
      <c r="F161" s="981" t="s">
        <v>320</v>
      </c>
      <c r="G161" s="985">
        <v>346875.2291214359</v>
      </c>
      <c r="K161" s="987"/>
      <c r="L161" s="988"/>
      <c r="M161" s="989"/>
      <c r="Q161" s="930"/>
      <c r="R161" s="931"/>
    </row>
    <row r="162" spans="1:18" ht="13.8" thickBot="1">
      <c r="A162" s="983" t="s">
        <v>503</v>
      </c>
      <c r="B162" s="984"/>
      <c r="C162" s="984"/>
      <c r="D162" s="984"/>
      <c r="E162" s="984"/>
      <c r="F162" s="984"/>
      <c r="G162" s="984"/>
      <c r="K162" s="987"/>
      <c r="L162" s="988"/>
      <c r="M162" s="989"/>
      <c r="Q162" s="930"/>
      <c r="R162" s="931"/>
    </row>
    <row r="163" spans="1:18" ht="27" thickBot="1">
      <c r="A163" s="971" t="s">
        <v>803</v>
      </c>
      <c r="B163" s="972">
        <v>3007</v>
      </c>
      <c r="C163" s="972">
        <v>544</v>
      </c>
      <c r="D163" s="973">
        <v>490</v>
      </c>
      <c r="E163" s="972">
        <v>339</v>
      </c>
      <c r="F163" s="972">
        <v>197</v>
      </c>
      <c r="G163" s="974" t="s">
        <v>48</v>
      </c>
      <c r="K163" s="987"/>
      <c r="L163" s="988"/>
      <c r="M163" s="989"/>
      <c r="Q163" s="930"/>
      <c r="R163" s="931"/>
    </row>
    <row r="164" spans="1:18" ht="13.8" thickBot="1">
      <c r="A164" s="971" t="s">
        <v>804</v>
      </c>
      <c r="B164" s="975">
        <v>133</v>
      </c>
      <c r="C164" s="975">
        <v>16</v>
      </c>
      <c r="D164" s="976">
        <v>169</v>
      </c>
      <c r="E164" s="977">
        <v>49</v>
      </c>
      <c r="F164" s="977">
        <v>207</v>
      </c>
      <c r="G164" s="974" t="s">
        <v>48</v>
      </c>
      <c r="K164" s="987"/>
      <c r="L164" s="988"/>
      <c r="M164" s="989"/>
      <c r="Q164" s="930"/>
      <c r="R164" s="931"/>
    </row>
    <row r="165" spans="1:18" ht="13.8" thickBot="1">
      <c r="A165" s="971" t="s">
        <v>805</v>
      </c>
      <c r="B165" s="977">
        <v>19850</v>
      </c>
      <c r="C165" s="977">
        <v>19851</v>
      </c>
      <c r="D165" s="977">
        <v>19850</v>
      </c>
      <c r="E165" s="977">
        <v>19850</v>
      </c>
      <c r="F165" s="977">
        <v>19850</v>
      </c>
      <c r="G165" s="974" t="s">
        <v>48</v>
      </c>
      <c r="K165" s="987"/>
      <c r="L165" s="988"/>
      <c r="M165" s="989"/>
      <c r="Q165" s="930"/>
      <c r="R165" s="931"/>
    </row>
    <row r="166" spans="1:18" ht="13.8" thickBot="1">
      <c r="A166" s="971" t="s">
        <v>806</v>
      </c>
      <c r="B166" s="978">
        <v>6.7002518891687655E-3</v>
      </c>
      <c r="C166" s="978">
        <v>8.0600473527781978E-4</v>
      </c>
      <c r="D166" s="978">
        <v>8.5138539042821162E-3</v>
      </c>
      <c r="E166" s="978">
        <v>2.4685138539042822E-3</v>
      </c>
      <c r="F166" s="978">
        <v>1.0428211586901763E-2</v>
      </c>
      <c r="G166" s="974" t="s">
        <v>48</v>
      </c>
      <c r="K166" s="987"/>
      <c r="L166" s="988"/>
      <c r="M166" s="989"/>
      <c r="Q166" s="930"/>
      <c r="R166" s="931"/>
    </row>
    <row r="167" spans="1:18" ht="13.8" thickBot="1">
      <c r="A167" s="971" t="s">
        <v>807</v>
      </c>
      <c r="B167" s="975">
        <v>46</v>
      </c>
      <c r="C167" s="975">
        <v>7</v>
      </c>
      <c r="D167" s="975">
        <v>72</v>
      </c>
      <c r="E167" s="977">
        <v>15</v>
      </c>
      <c r="F167" s="977">
        <v>93</v>
      </c>
      <c r="G167" s="974" t="s">
        <v>48</v>
      </c>
      <c r="K167" s="987"/>
      <c r="L167" s="988"/>
      <c r="M167" s="989"/>
      <c r="Q167" s="930"/>
      <c r="R167" s="931"/>
    </row>
    <row r="168" spans="1:18" ht="13.8" thickBot="1">
      <c r="A168" s="971" t="s">
        <v>808</v>
      </c>
      <c r="B168" s="977">
        <v>9224</v>
      </c>
      <c r="C168" s="977">
        <v>9224</v>
      </c>
      <c r="D168" s="977">
        <v>9224</v>
      </c>
      <c r="E168" s="977">
        <v>9224</v>
      </c>
      <c r="F168" s="977">
        <v>9224</v>
      </c>
      <c r="G168" s="974" t="s">
        <v>48</v>
      </c>
      <c r="K168" s="987"/>
      <c r="L168" s="988"/>
      <c r="M168" s="989"/>
      <c r="Q168" s="930"/>
      <c r="R168" s="931"/>
    </row>
    <row r="169" spans="1:18" ht="13.8" thickBot="1">
      <c r="A169" s="971" t="s">
        <v>806</v>
      </c>
      <c r="B169" s="978">
        <v>4.9869904596704252E-3</v>
      </c>
      <c r="C169" s="978">
        <v>7.5888985255854297E-4</v>
      </c>
      <c r="D169" s="978">
        <v>7.8057241977450131E-3</v>
      </c>
      <c r="E169" s="978">
        <v>1.6261925411968777E-3</v>
      </c>
      <c r="F169" s="978">
        <v>1.0082393755420641E-2</v>
      </c>
      <c r="G169" s="974" t="s">
        <v>48</v>
      </c>
      <c r="K169" s="987"/>
      <c r="L169" s="988"/>
      <c r="M169" s="989"/>
      <c r="Q169" s="930"/>
      <c r="R169" s="931"/>
    </row>
    <row r="170" spans="1:18" ht="13.8" thickBot="1">
      <c r="A170" s="971" t="s">
        <v>815</v>
      </c>
      <c r="B170" s="978">
        <v>1.7132614294983403E-3</v>
      </c>
      <c r="C170" s="978">
        <v>4.7114882719276807E-5</v>
      </c>
      <c r="D170" s="978">
        <v>7.0812970653710318E-4</v>
      </c>
      <c r="E170" s="978">
        <v>8.423213127074045E-4</v>
      </c>
      <c r="F170" s="978">
        <v>3.458178314811218E-4</v>
      </c>
      <c r="G170" s="974" t="s">
        <v>48</v>
      </c>
      <c r="K170" s="987"/>
      <c r="L170" s="988"/>
      <c r="M170" s="989"/>
      <c r="Q170" s="930"/>
      <c r="R170" s="931"/>
    </row>
    <row r="171" spans="1:18" ht="27" thickBot="1">
      <c r="A171" s="971" t="s">
        <v>810</v>
      </c>
      <c r="B171" s="979">
        <v>34.008239375542054</v>
      </c>
      <c r="C171" s="979">
        <v>0.93527753686036386</v>
      </c>
      <c r="D171" s="979">
        <v>14.056374674761498</v>
      </c>
      <c r="E171" s="979">
        <v>16.720078057241981</v>
      </c>
      <c r="F171" s="979">
        <v>6.8644839549002681</v>
      </c>
      <c r="G171" s="974" t="s">
        <v>48</v>
      </c>
      <c r="K171" s="987"/>
      <c r="L171" s="988"/>
      <c r="M171" s="989"/>
      <c r="Q171" s="930"/>
      <c r="R171" s="931"/>
    </row>
    <row r="172" spans="1:18" ht="27" thickBot="1">
      <c r="A172" s="971" t="s">
        <v>811</v>
      </c>
      <c r="B172" s="975" t="s">
        <v>664</v>
      </c>
      <c r="C172" s="975" t="s">
        <v>664</v>
      </c>
      <c r="D172" s="975" t="s">
        <v>664</v>
      </c>
      <c r="E172" s="990" t="s">
        <v>664</v>
      </c>
      <c r="F172" s="990" t="s">
        <v>812</v>
      </c>
      <c r="G172" s="974" t="s">
        <v>48</v>
      </c>
      <c r="K172" s="987"/>
      <c r="L172" s="988"/>
      <c r="M172" s="989"/>
      <c r="Q172" s="930"/>
      <c r="R172" s="931"/>
    </row>
    <row r="173" spans="1:18" ht="27" thickBot="1">
      <c r="A173" s="971" t="s">
        <v>813</v>
      </c>
      <c r="B173" s="991">
        <v>102262.77580225495</v>
      </c>
      <c r="C173" s="991">
        <v>508.79098005203792</v>
      </c>
      <c r="D173" s="991">
        <v>6887.623590633134</v>
      </c>
      <c r="E173" s="991">
        <v>5668.106461405032</v>
      </c>
      <c r="F173" s="991">
        <v>1352.3033391153529</v>
      </c>
      <c r="G173" s="991">
        <v>116679.60017346051</v>
      </c>
      <c r="K173" s="987"/>
      <c r="L173" s="988"/>
      <c r="M173" s="989"/>
      <c r="Q173" s="930"/>
      <c r="R173" s="931"/>
    </row>
    <row r="174" spans="1:18" ht="27" thickBot="1">
      <c r="A174" s="986" t="s">
        <v>814</v>
      </c>
      <c r="B174" s="981" t="s">
        <v>320</v>
      </c>
      <c r="C174" s="981" t="s">
        <v>320</v>
      </c>
      <c r="D174" s="981" t="s">
        <v>320</v>
      </c>
      <c r="E174" s="981" t="s">
        <v>320</v>
      </c>
      <c r="F174" s="981">
        <v>1352.3033391153529</v>
      </c>
      <c r="G174" s="985">
        <v>1352.3033391153529</v>
      </c>
      <c r="K174" s="987"/>
      <c r="L174" s="988"/>
      <c r="M174" s="989"/>
      <c r="Q174" s="930"/>
      <c r="R174" s="931"/>
    </row>
    <row r="175" spans="1:18" ht="15">
      <c r="A175" s="960" t="s">
        <v>749</v>
      </c>
      <c r="B175" s="926"/>
      <c r="C175" s="914"/>
      <c r="D175" s="914"/>
      <c r="K175" s="992"/>
      <c r="L175" s="993"/>
      <c r="M175" s="989"/>
    </row>
    <row r="176" spans="1:18" ht="13.5" customHeight="1">
      <c r="A176" s="960"/>
      <c r="B176" s="926"/>
      <c r="C176" s="914"/>
      <c r="D176" s="914"/>
      <c r="K176" s="992"/>
      <c r="L176" s="993"/>
      <c r="M176" s="989"/>
    </row>
    <row r="177" spans="1:33" ht="13.5" customHeight="1">
      <c r="A177" s="960"/>
      <c r="B177" s="926"/>
      <c r="C177" s="914"/>
      <c r="D177" s="914"/>
      <c r="K177" s="992"/>
      <c r="L177" s="993"/>
      <c r="M177" s="989"/>
    </row>
    <row r="178" spans="1:33" ht="13.5" customHeight="1">
      <c r="A178" s="912"/>
      <c r="B178" s="926"/>
      <c r="C178" s="914"/>
      <c r="D178" s="914"/>
      <c r="K178" s="994"/>
      <c r="L178" s="995"/>
      <c r="M178" s="989"/>
    </row>
    <row r="179" spans="1:33" ht="13.5" customHeight="1">
      <c r="A179" s="1354" t="s">
        <v>816</v>
      </c>
      <c r="B179" s="1354"/>
      <c r="C179" s="1354"/>
      <c r="D179" s="1354"/>
      <c r="K179" s="987"/>
      <c r="L179" s="988"/>
      <c r="M179" s="989"/>
    </row>
    <row r="180" spans="1:33" ht="27" thickBot="1">
      <c r="A180" s="996"/>
      <c r="B180" s="996" t="s">
        <v>500</v>
      </c>
      <c r="C180" s="996" t="s">
        <v>501</v>
      </c>
      <c r="D180" s="996" t="s">
        <v>502</v>
      </c>
      <c r="E180" s="996" t="s">
        <v>503</v>
      </c>
      <c r="F180" s="923"/>
      <c r="K180" s="987"/>
      <c r="L180" s="988"/>
      <c r="M180" s="989"/>
    </row>
    <row r="181" spans="1:33" ht="15.6" thickTop="1" thickBot="1">
      <c r="A181" s="984" t="s">
        <v>817</v>
      </c>
      <c r="B181" s="984"/>
      <c r="C181" s="984"/>
      <c r="D181" s="984"/>
      <c r="E181" s="984"/>
      <c r="F181" s="923"/>
    </row>
    <row r="182" spans="1:33" ht="14.4">
      <c r="A182" s="926" t="s">
        <v>818</v>
      </c>
      <c r="B182" s="911" t="s">
        <v>819</v>
      </c>
      <c r="C182" s="911" t="s">
        <v>819</v>
      </c>
      <c r="D182" s="911" t="s">
        <v>819</v>
      </c>
      <c r="E182" s="911" t="s">
        <v>819</v>
      </c>
      <c r="F182" s="923"/>
      <c r="K182" s="994"/>
      <c r="L182" s="995"/>
      <c r="M182" s="989"/>
    </row>
    <row r="183" spans="1:33" ht="14.4">
      <c r="A183" s="926" t="s">
        <v>820</v>
      </c>
      <c r="B183" s="911" t="s">
        <v>821</v>
      </c>
      <c r="C183" s="911" t="s">
        <v>822</v>
      </c>
      <c r="D183" s="911" t="s">
        <v>823</v>
      </c>
      <c r="E183" s="911" t="s">
        <v>824</v>
      </c>
      <c r="F183" s="923"/>
      <c r="H183" s="862"/>
      <c r="K183" s="997"/>
      <c r="L183" s="998"/>
      <c r="M183" s="989"/>
    </row>
    <row r="184" spans="1:33" ht="12.75" customHeight="1">
      <c r="A184" s="926" t="s">
        <v>825</v>
      </c>
      <c r="B184" s="911">
        <v>17625</v>
      </c>
      <c r="C184" s="911">
        <v>7099</v>
      </c>
      <c r="D184" s="911">
        <v>7298</v>
      </c>
      <c r="E184" s="911">
        <v>9798</v>
      </c>
      <c r="F184" s="923"/>
      <c r="G184" s="999"/>
      <c r="H184" s="862"/>
      <c r="K184" s="997"/>
      <c r="L184" s="998"/>
      <c r="M184" s="989"/>
    </row>
    <row r="185" spans="1:33" ht="14.4">
      <c r="A185" s="926" t="s">
        <v>826</v>
      </c>
      <c r="B185" s="911">
        <v>35351</v>
      </c>
      <c r="C185" s="911">
        <v>9722</v>
      </c>
      <c r="D185" s="911">
        <v>57752</v>
      </c>
      <c r="E185" s="911">
        <v>21122</v>
      </c>
      <c r="F185" s="999"/>
      <c r="K185" s="997"/>
      <c r="L185" s="998"/>
      <c r="M185" s="989"/>
    </row>
    <row r="186" spans="1:33">
      <c r="A186" s="926" t="s">
        <v>827</v>
      </c>
      <c r="B186" s="911">
        <v>16120</v>
      </c>
      <c r="C186" s="911">
        <v>6548</v>
      </c>
      <c r="D186" s="911">
        <v>6909</v>
      </c>
      <c r="E186" s="911">
        <v>9224</v>
      </c>
      <c r="K186" s="997"/>
      <c r="L186" s="998"/>
      <c r="M186" s="989"/>
    </row>
    <row r="187" spans="1:33" ht="15">
      <c r="A187" s="926" t="s">
        <v>828</v>
      </c>
      <c r="B187" s="911">
        <v>32336</v>
      </c>
      <c r="C187" s="911">
        <v>8975</v>
      </c>
      <c r="D187" s="911">
        <v>54634</v>
      </c>
      <c r="E187" s="911">
        <v>19850</v>
      </c>
      <c r="K187" s="992"/>
      <c r="L187" s="993"/>
      <c r="M187" s="989"/>
    </row>
    <row r="188" spans="1:33" ht="15.6" thickBot="1">
      <c r="A188" s="1000" t="s">
        <v>829</v>
      </c>
      <c r="B188" s="935">
        <v>45.571456059051947</v>
      </c>
      <c r="C188" s="935">
        <v>64.13671060010509</v>
      </c>
      <c r="D188" s="935">
        <v>33.144153501164276</v>
      </c>
      <c r="E188" s="935">
        <v>28.438092736021595</v>
      </c>
      <c r="K188" s="992"/>
      <c r="L188" s="993"/>
      <c r="M188" s="989"/>
    </row>
    <row r="189" spans="1:33" ht="13.8" thickBot="1">
      <c r="A189" s="1001" t="s">
        <v>830</v>
      </c>
      <c r="B189" s="1002"/>
      <c r="C189" s="1002"/>
      <c r="D189" s="1002"/>
      <c r="E189" s="1002"/>
      <c r="K189" s="987"/>
      <c r="L189" s="988"/>
      <c r="M189" s="989"/>
    </row>
    <row r="190" spans="1:33" ht="26.4">
      <c r="A190" s="932" t="s">
        <v>831</v>
      </c>
      <c r="B190" s="1003">
        <v>-0.89566594283102707</v>
      </c>
      <c r="C190" s="1003">
        <v>-0.95720540391975584</v>
      </c>
      <c r="D190" s="1003">
        <v>-0.23263528441623696</v>
      </c>
      <c r="E190" s="1003">
        <v>-0.37338050181282895</v>
      </c>
      <c r="K190" s="987"/>
      <c r="L190" s="988"/>
      <c r="M190" s="989"/>
      <c r="W190" s="937"/>
      <c r="X190" s="937"/>
    </row>
    <row r="191" spans="1:33" ht="26.4">
      <c r="A191" s="932" t="s">
        <v>832</v>
      </c>
      <c r="B191" s="1003">
        <v>0.19619789397028531</v>
      </c>
      <c r="C191" s="1003">
        <v>0.38682203995317171</v>
      </c>
      <c r="D191" s="1003">
        <v>0.17722058185633638</v>
      </c>
      <c r="E191" s="1003">
        <v>0.15841723554913645</v>
      </c>
      <c r="S191" s="937"/>
      <c r="T191" s="937"/>
      <c r="U191" s="937"/>
      <c r="V191" s="937"/>
      <c r="Y191" s="937"/>
      <c r="Z191" s="937"/>
      <c r="AA191" s="937"/>
      <c r="AB191" s="937"/>
      <c r="AC191" s="937"/>
      <c r="AD191" s="937"/>
      <c r="AE191" s="937"/>
      <c r="AF191" s="937"/>
      <c r="AG191" s="937"/>
    </row>
    <row r="192" spans="1:33">
      <c r="A192" s="926" t="s">
        <v>833</v>
      </c>
      <c r="B192" s="911">
        <v>12331903</v>
      </c>
      <c r="C192" s="911">
        <v>3403918</v>
      </c>
      <c r="D192" s="911">
        <v>19881602</v>
      </c>
      <c r="E192" s="911">
        <v>7020780</v>
      </c>
      <c r="K192" s="994"/>
      <c r="L192" s="995"/>
      <c r="M192" s="989"/>
    </row>
    <row r="193" spans="1:33" ht="26.4">
      <c r="A193" s="932" t="s">
        <v>834</v>
      </c>
      <c r="B193" s="1004">
        <v>11045265.527395772</v>
      </c>
      <c r="C193" s="1004">
        <v>3258248.7040997273</v>
      </c>
      <c r="D193" s="1004">
        <v>4625162.1359204259</v>
      </c>
      <c r="E193" s="1004">
        <v>2621422.3595174733</v>
      </c>
      <c r="K193" s="997"/>
      <c r="L193" s="998"/>
      <c r="M193" s="989"/>
    </row>
    <row r="194" spans="1:33" ht="26.4">
      <c r="A194" s="932" t="s">
        <v>835</v>
      </c>
      <c r="B194" s="1004">
        <v>2419493.3972458434</v>
      </c>
      <c r="C194" s="1004">
        <v>1316710.5045933204</v>
      </c>
      <c r="D194" s="1004">
        <v>3523429.0746761011</v>
      </c>
      <c r="E194" s="1004">
        <v>1112212.5589986662</v>
      </c>
      <c r="K194" s="997"/>
      <c r="L194" s="998"/>
      <c r="M194" s="989"/>
    </row>
    <row r="195" spans="1:33">
      <c r="A195" s="932" t="s">
        <v>836</v>
      </c>
      <c r="B195" s="1005">
        <v>1.9654099743278211E-2</v>
      </c>
      <c r="C195" s="1005">
        <v>1.4924454262831923E-2</v>
      </c>
      <c r="D195" s="1005">
        <v>7.0188935254618902E-3</v>
      </c>
      <c r="E195" s="1005">
        <v>1.3129590133865769E-2</v>
      </c>
      <c r="F195" s="900"/>
      <c r="K195" s="997"/>
      <c r="L195" s="998"/>
      <c r="M195" s="989"/>
    </row>
    <row r="196" spans="1:33" ht="15.6" thickBot="1">
      <c r="A196" s="1000" t="s">
        <v>837</v>
      </c>
      <c r="B196" s="1006">
        <v>4.3052803429420843E-3</v>
      </c>
      <c r="C196" s="1006">
        <v>6.0312110854113228E-3</v>
      </c>
      <c r="D196" s="1006">
        <v>5.3469635859039527E-3</v>
      </c>
      <c r="E196" s="1006">
        <v>5.5705998647537485E-3</v>
      </c>
      <c r="K196" s="992"/>
      <c r="L196" s="993"/>
      <c r="M196" s="989"/>
    </row>
    <row r="197" spans="1:33" ht="15" thickBot="1">
      <c r="A197" s="1001" t="s">
        <v>838</v>
      </c>
      <c r="B197" s="1007"/>
      <c r="C197" s="1007"/>
      <c r="D197" s="1007"/>
      <c r="E197" s="1007"/>
      <c r="F197" s="923"/>
      <c r="K197" s="987"/>
      <c r="L197" s="988"/>
      <c r="M197" s="989"/>
    </row>
    <row r="198" spans="1:33" ht="26.4">
      <c r="A198" s="1237" t="s">
        <v>1033</v>
      </c>
      <c r="B198" s="1008">
        <v>16607.637717121594</v>
      </c>
      <c r="C198" s="1008">
        <v>1167</v>
      </c>
      <c r="D198" s="1008">
        <v>346875.2291214359</v>
      </c>
      <c r="E198" s="1008">
        <v>1352.3033391153529</v>
      </c>
      <c r="F198" s="923"/>
      <c r="K198" s="987"/>
      <c r="L198" s="988"/>
      <c r="M198" s="989"/>
    </row>
    <row r="199" spans="1:33" ht="26.4">
      <c r="A199" s="1237" t="s">
        <v>1034</v>
      </c>
      <c r="B199" s="1008">
        <v>575375.88967865019</v>
      </c>
      <c r="C199" s="1008">
        <v>265024.70409972733</v>
      </c>
      <c r="D199" s="1008">
        <v>705907.90679898998</v>
      </c>
      <c r="E199" s="1008">
        <v>-256630.94382164208</v>
      </c>
      <c r="F199" s="923"/>
      <c r="K199" s="987"/>
      <c r="L199" s="988"/>
      <c r="M199" s="989"/>
    </row>
    <row r="200" spans="1:33" s="937" customFormat="1" ht="27" thickBot="1">
      <c r="A200" s="1009" t="s">
        <v>839</v>
      </c>
      <c r="B200" s="1010">
        <v>10453282</v>
      </c>
      <c r="C200" s="1010">
        <v>2992057</v>
      </c>
      <c r="D200" s="1010">
        <v>3572379.0000000005</v>
      </c>
      <c r="E200" s="1010">
        <v>2876701</v>
      </c>
      <c r="F200" s="923"/>
      <c r="G200" s="891"/>
      <c r="H200" s="891"/>
      <c r="I200" s="891"/>
      <c r="J200" s="891"/>
      <c r="K200" s="1011"/>
      <c r="L200" s="1012"/>
      <c r="M200" s="1013"/>
      <c r="S200" s="862"/>
      <c r="T200" s="862"/>
      <c r="U200" s="862"/>
      <c r="V200" s="862"/>
      <c r="W200" s="862"/>
      <c r="X200" s="862"/>
      <c r="Y200" s="862"/>
      <c r="Z200" s="862"/>
      <c r="AA200" s="862"/>
      <c r="AB200" s="862"/>
      <c r="AC200" s="862"/>
      <c r="AD200" s="862"/>
      <c r="AE200" s="862"/>
      <c r="AF200" s="862"/>
      <c r="AG200" s="862"/>
    </row>
    <row r="201" spans="1:33" s="937" customFormat="1">
      <c r="A201" s="932"/>
      <c r="B201" s="1008"/>
      <c r="C201" s="1008"/>
      <c r="D201" s="1008"/>
      <c r="E201" s="891"/>
      <c r="F201" s="891"/>
      <c r="G201" s="891"/>
      <c r="H201" s="891"/>
      <c r="I201" s="891"/>
      <c r="J201" s="891"/>
      <c r="K201" s="1011"/>
      <c r="L201" s="1012"/>
      <c r="M201" s="1013"/>
      <c r="S201" s="862"/>
      <c r="T201" s="862"/>
      <c r="U201" s="862"/>
      <c r="V201" s="862"/>
      <c r="W201" s="862"/>
      <c r="X201" s="862"/>
      <c r="Y201" s="862"/>
      <c r="Z201" s="862"/>
      <c r="AA201" s="862"/>
      <c r="AB201" s="862"/>
      <c r="AC201" s="862"/>
      <c r="AD201" s="862"/>
      <c r="AE201" s="862"/>
      <c r="AF201" s="862"/>
      <c r="AG201" s="862"/>
    </row>
    <row r="202" spans="1:33">
      <c r="A202" s="1014" t="s">
        <v>840</v>
      </c>
      <c r="B202" s="926"/>
      <c r="C202" s="914"/>
      <c r="D202" s="914"/>
    </row>
    <row r="203" spans="1:33">
      <c r="A203" s="1014" t="s">
        <v>749</v>
      </c>
      <c r="B203" s="926"/>
      <c r="C203" s="914"/>
      <c r="D203" s="914"/>
    </row>
    <row r="204" spans="1:33" ht="13.5" customHeight="1">
      <c r="A204" s="1014"/>
      <c r="B204" s="926"/>
      <c r="C204" s="914"/>
      <c r="D204" s="914"/>
    </row>
    <row r="205" spans="1:33" ht="13.5" customHeight="1">
      <c r="A205" s="1014"/>
      <c r="B205" s="1008"/>
      <c r="C205" s="1008"/>
      <c r="D205" s="1008"/>
      <c r="E205" s="1008"/>
    </row>
    <row r="206" spans="1:33" ht="13.5" customHeight="1">
      <c r="A206" s="912"/>
      <c r="B206" s="926"/>
      <c r="C206" s="914"/>
      <c r="D206" s="914"/>
    </row>
    <row r="207" spans="1:33" ht="13.5" customHeight="1">
      <c r="A207" s="1354" t="s">
        <v>841</v>
      </c>
      <c r="B207" s="1354"/>
      <c r="C207" s="1354"/>
      <c r="D207" s="1354"/>
    </row>
    <row r="208" spans="1:33" ht="27" thickBot="1">
      <c r="A208" s="996"/>
      <c r="B208" s="996" t="s">
        <v>500</v>
      </c>
      <c r="C208" s="996" t="s">
        <v>842</v>
      </c>
      <c r="D208" s="996" t="s">
        <v>502</v>
      </c>
      <c r="E208" s="996" t="s">
        <v>503</v>
      </c>
    </row>
    <row r="209" spans="1:9" ht="14.4" thickTop="1" thickBot="1">
      <c r="A209" s="984" t="s">
        <v>830</v>
      </c>
      <c r="B209" s="926"/>
      <c r="C209" s="914"/>
      <c r="D209" s="914"/>
      <c r="E209" s="914"/>
    </row>
    <row r="210" spans="1:9" ht="27" customHeight="1">
      <c r="A210" s="932" t="s">
        <v>831</v>
      </c>
      <c r="B210" s="1015">
        <v>-0.87438199423965524</v>
      </c>
      <c r="C210" s="1016">
        <v>-0.96100273287089089</v>
      </c>
      <c r="D210" s="1016">
        <v>-0.23471743111874535</v>
      </c>
      <c r="E210" s="1016">
        <v>-0.41572224367111138</v>
      </c>
    </row>
    <row r="211" spans="1:9" ht="27" customHeight="1">
      <c r="A211" s="932" t="s">
        <v>832</v>
      </c>
      <c r="B211" s="1015">
        <v>0.12010535967118258</v>
      </c>
      <c r="C211" s="1016">
        <v>0.27600000000000002</v>
      </c>
      <c r="D211" s="1016">
        <v>9.8000000000000004E-2</v>
      </c>
      <c r="E211" s="1016">
        <v>9.8000000000000004E-2</v>
      </c>
    </row>
    <row r="212" spans="1:9" ht="27" customHeight="1">
      <c r="A212" s="932" t="s">
        <v>836</v>
      </c>
      <c r="B212" s="1017">
        <v>1.9187054131134682E-2</v>
      </c>
      <c r="C212" s="1017">
        <v>1.4983661055877666E-2</v>
      </c>
      <c r="D212" s="1017">
        <v>7.0817144601535917E-3</v>
      </c>
      <c r="E212" s="1017">
        <v>1.4618499472875328E-2</v>
      </c>
    </row>
    <row r="213" spans="1:9" ht="27" customHeight="1">
      <c r="A213" s="932" t="s">
        <v>837</v>
      </c>
      <c r="B213" s="1017">
        <v>2.6355392181357747E-3</v>
      </c>
      <c r="C213" s="1017">
        <v>4.303307690986382E-3</v>
      </c>
      <c r="D213" s="1017">
        <v>2.9567808994294424E-3</v>
      </c>
      <c r="E213" s="1017">
        <v>3.4460820178656578E-3</v>
      </c>
    </row>
    <row r="214" spans="1:9" ht="27" customHeight="1" thickBot="1">
      <c r="A214" s="1018" t="s">
        <v>834</v>
      </c>
      <c r="B214" s="1019">
        <v>10782793.937909987</v>
      </c>
      <c r="C214" s="1019">
        <v>3271174.5004684171</v>
      </c>
      <c r="D214" s="1019">
        <v>4666558.5479653096</v>
      </c>
      <c r="E214" s="1019">
        <v>2918694.4139212654</v>
      </c>
    </row>
    <row r="215" spans="1:9" ht="12.75" customHeight="1">
      <c r="A215" s="932"/>
      <c r="B215" s="1020"/>
      <c r="C215" s="1020"/>
      <c r="D215" s="1020"/>
    </row>
    <row r="216" spans="1:9">
      <c r="A216" s="915" t="s">
        <v>749</v>
      </c>
    </row>
    <row r="217" spans="1:9">
      <c r="A217" s="915"/>
    </row>
    <row r="218" spans="1:9">
      <c r="A218" s="915"/>
    </row>
    <row r="219" spans="1:9">
      <c r="A219" s="1354" t="s">
        <v>843</v>
      </c>
      <c r="B219" s="1354"/>
      <c r="C219" s="1354"/>
      <c r="D219" s="1354"/>
    </row>
    <row r="220" spans="1:9" ht="13.5" customHeight="1" thickBot="1">
      <c r="A220" s="1022"/>
      <c r="B220" s="1353" t="s">
        <v>500</v>
      </c>
      <c r="C220" s="1353"/>
      <c r="D220" s="1353" t="s">
        <v>501</v>
      </c>
      <c r="E220" s="1353"/>
      <c r="F220" s="1353" t="s">
        <v>502</v>
      </c>
      <c r="G220" s="1353"/>
      <c r="H220" s="1353" t="s">
        <v>844</v>
      </c>
      <c r="I220" s="1353"/>
    </row>
    <row r="221" spans="1:9" ht="14.4" thickTop="1" thickBot="1">
      <c r="A221" s="1023"/>
      <c r="B221" s="1024" t="s">
        <v>845</v>
      </c>
      <c r="C221" s="1024" t="s">
        <v>793</v>
      </c>
      <c r="D221" s="1024" t="s">
        <v>845</v>
      </c>
      <c r="E221" s="1024" t="s">
        <v>793</v>
      </c>
      <c r="F221" s="1024" t="s">
        <v>845</v>
      </c>
      <c r="G221" s="1024" t="s">
        <v>793</v>
      </c>
      <c r="H221" s="1024" t="s">
        <v>845</v>
      </c>
      <c r="I221" s="1024" t="s">
        <v>793</v>
      </c>
    </row>
    <row r="222" spans="1:9">
      <c r="A222" s="1025" t="s">
        <v>846</v>
      </c>
      <c r="B222" s="901">
        <v>-0.89566594283102707</v>
      </c>
      <c r="C222" s="901">
        <v>0.11926923645610049</v>
      </c>
      <c r="D222" s="901">
        <v>-0.95720540391975584</v>
      </c>
      <c r="E222" s="901">
        <v>0.23515017626332627</v>
      </c>
      <c r="F222" s="901">
        <v>-0.23263528441623696</v>
      </c>
      <c r="G222" s="901">
        <v>0.10773287650841118</v>
      </c>
      <c r="H222" s="901">
        <v>-0.37338050181282895</v>
      </c>
      <c r="I222" s="901">
        <v>9.6302270850538871E-2</v>
      </c>
    </row>
    <row r="223" spans="1:9">
      <c r="A223" s="1025" t="s">
        <v>847</v>
      </c>
      <c r="B223" s="901">
        <v>0.92436803356433617</v>
      </c>
      <c r="C223" s="901">
        <v>5.0480581694868215E-3</v>
      </c>
      <c r="D223" s="901">
        <v>0.93535700600996496</v>
      </c>
      <c r="E223" s="901">
        <v>7.2755294528337074E-3</v>
      </c>
      <c r="F223" s="901">
        <v>0.92933414411902582</v>
      </c>
      <c r="G223" s="901">
        <v>6.4631567416871833E-3</v>
      </c>
      <c r="H223" s="901">
        <v>1.0303455264412467</v>
      </c>
      <c r="I223" s="901">
        <v>6.8552347691157841E-3</v>
      </c>
    </row>
    <row r="224" spans="1:9">
      <c r="A224" s="1025" t="s">
        <v>848</v>
      </c>
      <c r="B224" s="901">
        <v>1.8062952275756303</v>
      </c>
      <c r="C224" s="901">
        <v>0.23269853897858708</v>
      </c>
      <c r="D224" s="901">
        <v>3.1462668737381088</v>
      </c>
      <c r="E224" s="901">
        <v>0.55043769514323326</v>
      </c>
      <c r="F224" s="901">
        <v>2.1947354808165516</v>
      </c>
      <c r="G224" s="901">
        <v>0.20644527515481065</v>
      </c>
      <c r="H224" s="901">
        <v>1.1682373022706785</v>
      </c>
      <c r="I224" s="901">
        <v>0.16188213307740279</v>
      </c>
    </row>
    <row r="225" spans="1:9">
      <c r="A225" s="1025" t="s">
        <v>849</v>
      </c>
      <c r="B225" s="901">
        <v>-1.4972728410793099</v>
      </c>
      <c r="C225" s="901">
        <v>0.26451469871008054</v>
      </c>
      <c r="D225" s="901">
        <v>3.2036099303824064</v>
      </c>
      <c r="E225" s="901">
        <v>0.56714313789012216</v>
      </c>
      <c r="F225" s="901">
        <v>-2.0537371658389159</v>
      </c>
      <c r="G225" s="901">
        <v>0.25747026443930554</v>
      </c>
      <c r="H225" s="901">
        <v>-2.5852280828326797</v>
      </c>
      <c r="I225" s="901">
        <v>0.22179689757774368</v>
      </c>
    </row>
    <row r="226" spans="1:9">
      <c r="A226" s="1025" t="s">
        <v>850</v>
      </c>
      <c r="B226" s="901">
        <v>2.4077883933251192</v>
      </c>
      <c r="C226" s="901">
        <v>0.23898414664529433</v>
      </c>
      <c r="D226" s="901">
        <v>6.4986064654426272</v>
      </c>
      <c r="E226" s="901">
        <v>0.57298028880401031</v>
      </c>
      <c r="F226" s="901">
        <v>-0.90931920626240237</v>
      </c>
      <c r="G226" s="901">
        <v>0.24975102148507203</v>
      </c>
      <c r="H226" s="901">
        <v>-0.77054305675457091</v>
      </c>
      <c r="I226" s="901">
        <v>0.18727087830195577</v>
      </c>
    </row>
    <row r="227" spans="1:9">
      <c r="A227" s="1025" t="s">
        <v>851</v>
      </c>
      <c r="B227" s="901">
        <v>6.8374890216456521</v>
      </c>
      <c r="C227" s="901">
        <v>0.18048149292541493</v>
      </c>
      <c r="D227" s="901">
        <v>13.015933111706802</v>
      </c>
      <c r="E227" s="901">
        <v>0.57196113385049052</v>
      </c>
      <c r="F227" s="901">
        <v>4.2599423006148811</v>
      </c>
      <c r="G227" s="901">
        <v>0.23463916443450211</v>
      </c>
      <c r="H227" s="901">
        <v>0.83721822515789734</v>
      </c>
      <c r="I227" s="901">
        <v>0.14073632929763685</v>
      </c>
    </row>
    <row r="228" spans="1:9">
      <c r="A228" s="1025" t="s">
        <v>852</v>
      </c>
      <c r="B228" s="901">
        <v>12.072728815498216</v>
      </c>
      <c r="C228" s="901">
        <v>0.21726456091558971</v>
      </c>
      <c r="D228" s="901">
        <v>12.565103883644461</v>
      </c>
      <c r="E228" s="901">
        <v>0.51579204639986653</v>
      </c>
      <c r="F228" s="901">
        <v>10.487329234119748</v>
      </c>
      <c r="G228" s="901">
        <v>0.2178816941416849</v>
      </c>
      <c r="H228" s="901">
        <v>3.5933494164308764</v>
      </c>
      <c r="I228" s="901">
        <v>0.14437950521621609</v>
      </c>
    </row>
    <row r="229" spans="1:9">
      <c r="A229" s="1025" t="s">
        <v>853</v>
      </c>
      <c r="B229" s="901">
        <v>13.847040179110527</v>
      </c>
      <c r="C229" s="901">
        <v>0.25491085373138567</v>
      </c>
      <c r="D229" s="901">
        <v>14.77255773982013</v>
      </c>
      <c r="E229" s="901">
        <v>0.53858974917555369</v>
      </c>
      <c r="F229" s="901">
        <v>10.477052455432306</v>
      </c>
      <c r="G229" s="901">
        <v>0.20433464824639319</v>
      </c>
      <c r="H229" s="901">
        <v>4.5610404499846915</v>
      </c>
      <c r="I229" s="901">
        <v>0.16517844674426274</v>
      </c>
    </row>
    <row r="230" spans="1:9">
      <c r="A230" s="1025" t="s">
        <v>854</v>
      </c>
      <c r="B230" s="901">
        <v>11.840604848813868</v>
      </c>
      <c r="C230" s="901">
        <v>0.24811565465182431</v>
      </c>
      <c r="D230" s="901">
        <v>13.842351643101139</v>
      </c>
      <c r="E230" s="901">
        <v>0.50527726369796899</v>
      </c>
      <c r="F230" s="901">
        <v>8.5939170141061734</v>
      </c>
      <c r="G230" s="901">
        <v>0.20519846586683299</v>
      </c>
      <c r="H230" s="901">
        <v>3.3430025243515451</v>
      </c>
      <c r="I230" s="901">
        <v>0.16735457155906508</v>
      </c>
    </row>
    <row r="231" spans="1:9">
      <c r="A231" s="1025" t="s">
        <v>855</v>
      </c>
      <c r="B231" s="901">
        <v>8.9623780217940574</v>
      </c>
      <c r="C231" s="901">
        <v>0.24750037744857792</v>
      </c>
      <c r="D231" s="901">
        <v>11.393305145703245</v>
      </c>
      <c r="E231" s="901">
        <v>0.49987817849406585</v>
      </c>
      <c r="F231" s="901">
        <v>7.3702209596866473</v>
      </c>
      <c r="G231" s="901">
        <v>0.19375381172685463</v>
      </c>
      <c r="H231" s="901">
        <v>2.6962899948986645</v>
      </c>
      <c r="I231" s="901">
        <v>0.15271027583610414</v>
      </c>
    </row>
    <row r="232" spans="1:9">
      <c r="A232" s="1025" t="s">
        <v>856</v>
      </c>
      <c r="B232" s="901">
        <v>10.082537707011316</v>
      </c>
      <c r="C232" s="901">
        <v>0.22463143587722278</v>
      </c>
      <c r="D232" s="901">
        <v>11.913998705897887</v>
      </c>
      <c r="E232" s="901">
        <v>0.5217770401804539</v>
      </c>
      <c r="F232" s="901">
        <v>7.0528028456175935</v>
      </c>
      <c r="G232" s="901">
        <v>0.17750169974052282</v>
      </c>
      <c r="H232" s="901">
        <v>3.0575571344709425</v>
      </c>
      <c r="I232" s="901">
        <v>0.14360400564406056</v>
      </c>
    </row>
    <row r="233" spans="1:9">
      <c r="A233" s="1025" t="s">
        <v>857</v>
      </c>
      <c r="B233" s="901">
        <v>7.4846897843924198</v>
      </c>
      <c r="C233" s="901">
        <v>0.20704528147285076</v>
      </c>
      <c r="D233" s="901">
        <v>16.831917303373313</v>
      </c>
      <c r="E233" s="901">
        <v>0.46567073931826547</v>
      </c>
      <c r="F233" s="901">
        <v>5.4281496560772675</v>
      </c>
      <c r="G233" s="901">
        <v>0.1882904416834183</v>
      </c>
      <c r="H233" s="901">
        <v>2.5440043048899503</v>
      </c>
      <c r="I233" s="901">
        <v>0.15627056523224414</v>
      </c>
    </row>
    <row r="234" spans="1:9">
      <c r="A234" s="1025" t="s">
        <v>858</v>
      </c>
      <c r="B234" s="901">
        <v>0.95435958246222052</v>
      </c>
      <c r="C234" s="901">
        <v>0.24977795917310847</v>
      </c>
      <c r="D234" s="901">
        <v>7.3780071473013127</v>
      </c>
      <c r="E234" s="901">
        <v>0.56490865935015733</v>
      </c>
      <c r="F234" s="901">
        <v>0.79082038008868627</v>
      </c>
      <c r="G234" s="901">
        <v>0.23817569252284515</v>
      </c>
      <c r="H234" s="901">
        <v>-0.43620184920889332</v>
      </c>
      <c r="I234" s="901">
        <v>0.17676305441479145</v>
      </c>
    </row>
    <row r="235" spans="1:9">
      <c r="A235" s="1025" t="s">
        <v>859</v>
      </c>
      <c r="B235" s="901">
        <v>1.2875925480514365</v>
      </c>
      <c r="C235" s="901">
        <v>0.24377014641021508</v>
      </c>
      <c r="D235" s="901">
        <v>8.2848652464054737</v>
      </c>
      <c r="E235" s="901">
        <v>0.57229898275031921</v>
      </c>
      <c r="F235" s="901">
        <v>1.8105486375262554</v>
      </c>
      <c r="G235" s="901">
        <v>0.21225729974013541</v>
      </c>
      <c r="H235" s="901">
        <v>2.6052814521330805</v>
      </c>
      <c r="I235" s="901">
        <v>0.15050646916008278</v>
      </c>
    </row>
    <row r="236" spans="1:9">
      <c r="A236" s="1025" t="s">
        <v>860</v>
      </c>
      <c r="B236" s="901">
        <v>0.17272962859558247</v>
      </c>
      <c r="C236" s="901">
        <v>2.9163833410571554E-3</v>
      </c>
      <c r="D236" s="901">
        <v>3.7779133202544057E-2</v>
      </c>
      <c r="E236" s="901">
        <v>5.0632614223250893E-3</v>
      </c>
      <c r="F236" s="901">
        <v>0.33850251844213952</v>
      </c>
      <c r="G236" s="901">
        <v>5.7249857472204463E-3</v>
      </c>
      <c r="H236" s="901">
        <v>0.49270867879433317</v>
      </c>
      <c r="I236" s="901">
        <v>8.1330147665699907E-3</v>
      </c>
    </row>
    <row r="237" spans="1:9">
      <c r="A237" s="1025" t="s">
        <v>861</v>
      </c>
      <c r="B237" s="901">
        <v>-2.7032239363289547E-2</v>
      </c>
      <c r="C237" s="901">
        <v>4.4486294224741875E-3</v>
      </c>
      <c r="D237" s="901">
        <v>-8.9242646115588423E-2</v>
      </c>
      <c r="E237" s="901">
        <v>8.5106843697521223E-3</v>
      </c>
      <c r="F237" s="901">
        <v>0.29521649998621413</v>
      </c>
      <c r="G237" s="901">
        <v>9.2978782084285252E-3</v>
      </c>
      <c r="H237" s="901">
        <v>0.28013336070984174</v>
      </c>
      <c r="I237" s="901">
        <v>9.7524093316170273E-3</v>
      </c>
    </row>
    <row r="238" spans="1:9">
      <c r="A238" s="1025" t="s">
        <v>862</v>
      </c>
      <c r="B238" s="901">
        <v>-0.13215140410411538</v>
      </c>
      <c r="C238" s="901">
        <v>5.0386292508646608E-3</v>
      </c>
      <c r="D238" s="901">
        <v>-0.15974186386287734</v>
      </c>
      <c r="E238" s="901">
        <v>1.2802646882638723E-2</v>
      </c>
      <c r="F238" s="901">
        <v>3.3038174460307324E-2</v>
      </c>
      <c r="G238" s="901">
        <v>1.1179168025439064E-2</v>
      </c>
      <c r="H238" s="901">
        <v>9.8811075392729208E-2</v>
      </c>
      <c r="I238" s="901">
        <v>9.4917176429893581E-3</v>
      </c>
    </row>
    <row r="239" spans="1:9">
      <c r="A239" s="1025" t="s">
        <v>863</v>
      </c>
      <c r="B239" s="901">
        <v>-0.11510984834452689</v>
      </c>
      <c r="C239" s="901">
        <v>7.4643947498561685E-3</v>
      </c>
      <c r="D239" s="901">
        <v>-0.10932048326084429</v>
      </c>
      <c r="E239" s="901">
        <v>1.2539416500193886E-2</v>
      </c>
      <c r="F239" s="901">
        <v>3.9629425449585969E-2</v>
      </c>
      <c r="G239" s="901">
        <v>1.049594691210045E-2</v>
      </c>
      <c r="H239" s="901">
        <v>3.4490595036704395E-2</v>
      </c>
      <c r="I239" s="901">
        <v>9.1977672020977924E-3</v>
      </c>
    </row>
    <row r="240" spans="1:9">
      <c r="A240" s="1025" t="s">
        <v>864</v>
      </c>
      <c r="B240" s="901">
        <v>-1.9298066295341035E-2</v>
      </c>
      <c r="C240" s="901">
        <v>7.3296622958350282E-3</v>
      </c>
      <c r="D240" s="901">
        <v>-5.1621568099282741E-2</v>
      </c>
      <c r="E240" s="901">
        <v>1.1607312139390782E-2</v>
      </c>
      <c r="F240" s="901">
        <v>2.7402070265003405E-2</v>
      </c>
      <c r="G240" s="901">
        <v>8.1491546134091937E-3</v>
      </c>
      <c r="H240" s="901">
        <v>-6.0064901699649197E-2</v>
      </c>
      <c r="I240" s="901">
        <v>8.3313198425585596E-3</v>
      </c>
    </row>
    <row r="241" spans="1:13">
      <c r="A241" s="1025" t="s">
        <v>865</v>
      </c>
      <c r="B241" s="901">
        <v>-9.2173279558696197E-2</v>
      </c>
      <c r="C241" s="901">
        <v>6.6071730046435616E-3</v>
      </c>
      <c r="D241" s="901">
        <v>-7.0745725636972123E-2</v>
      </c>
      <c r="E241" s="901">
        <v>1.0821849029739069E-2</v>
      </c>
      <c r="F241" s="901">
        <v>-9.1145972265147243E-2</v>
      </c>
      <c r="G241" s="901">
        <v>7.5702442258835925E-3</v>
      </c>
      <c r="H241" s="901">
        <v>-0.11947483331986899</v>
      </c>
      <c r="I241" s="901">
        <v>7.9856324415634224E-3</v>
      </c>
    </row>
    <row r="242" spans="1:13">
      <c r="A242" s="1025" t="s">
        <v>866</v>
      </c>
      <c r="B242" s="901">
        <v>-0.20390732989332253</v>
      </c>
      <c r="C242" s="901">
        <v>6.4584672688625354E-3</v>
      </c>
      <c r="D242" s="901">
        <v>-0.15279377237359948</v>
      </c>
      <c r="E242" s="901">
        <v>1.0530283364140271E-2</v>
      </c>
      <c r="F242" s="901">
        <v>-9.5877141804317945E-2</v>
      </c>
      <c r="G242" s="901">
        <v>7.5743863244398472E-3</v>
      </c>
      <c r="H242" s="901">
        <v>-0.13430636211007355</v>
      </c>
      <c r="I242" s="901">
        <v>7.8941387916545563E-3</v>
      </c>
    </row>
    <row r="243" spans="1:13">
      <c r="A243" s="1025" t="s">
        <v>867</v>
      </c>
      <c r="B243" s="901">
        <v>-0.14290040359700718</v>
      </c>
      <c r="C243" s="901">
        <v>7.0915325022972648E-3</v>
      </c>
      <c r="D243" s="901">
        <v>-0.14699823741366505</v>
      </c>
      <c r="E243" s="901">
        <v>1.2720040756531341E-2</v>
      </c>
      <c r="F243" s="901">
        <v>-0.13921737804206188</v>
      </c>
      <c r="G243" s="901">
        <v>7.6647897667306208E-3</v>
      </c>
      <c r="H243" s="901">
        <v>-0.13194584595557787</v>
      </c>
      <c r="I243" s="901">
        <v>8.3582928040029942E-3</v>
      </c>
    </row>
    <row r="244" spans="1:13">
      <c r="A244" s="1025" t="s">
        <v>868</v>
      </c>
      <c r="B244" s="901">
        <v>-0.11958375709101232</v>
      </c>
      <c r="C244" s="901">
        <v>6.546875084972488E-3</v>
      </c>
      <c r="D244" s="901">
        <v>-0.30740859871913384</v>
      </c>
      <c r="E244" s="901">
        <v>1.2376944368776554E-2</v>
      </c>
      <c r="F244" s="901">
        <v>-0.1140072115091816</v>
      </c>
      <c r="G244" s="901">
        <v>8.5917916796939674E-3</v>
      </c>
      <c r="H244" s="901">
        <v>-8.1763141587094551E-2</v>
      </c>
      <c r="I244" s="901">
        <v>9.919277614290992E-3</v>
      </c>
    </row>
    <row r="245" spans="1:13">
      <c r="A245" s="1025" t="s">
        <v>869</v>
      </c>
      <c r="B245" s="901">
        <v>7.9671050330440155E-2</v>
      </c>
      <c r="C245" s="901">
        <v>5.2511032146997346E-3</v>
      </c>
      <c r="D245" s="901">
        <v>-9.0603013773310578E-2</v>
      </c>
      <c r="E245" s="901">
        <v>7.388243316412758E-3</v>
      </c>
      <c r="F245" s="901">
        <v>0.16073094312384656</v>
      </c>
      <c r="G245" s="901">
        <v>7.7068955743962563E-3</v>
      </c>
      <c r="H245" s="901">
        <v>0.19576408059979253</v>
      </c>
      <c r="I245" s="901">
        <v>8.8410478575140714E-3</v>
      </c>
    </row>
    <row r="246" spans="1:13">
      <c r="A246" s="1026" t="s">
        <v>870</v>
      </c>
      <c r="B246" s="1027">
        <v>1.5936522678473883E-2</v>
      </c>
      <c r="C246" s="1027">
        <v>3.1368896574199084E-3</v>
      </c>
      <c r="D246" s="1027">
        <v>-0.13566195563892194</v>
      </c>
      <c r="E246" s="1027">
        <v>5.6951109432916095E-3</v>
      </c>
      <c r="F246" s="1027">
        <v>3.8798549896980207E-2</v>
      </c>
      <c r="G246" s="1027">
        <v>4.1266615275516129E-3</v>
      </c>
      <c r="H246" s="1027">
        <v>-0.15472505643652665</v>
      </c>
      <c r="I246" s="1027">
        <v>4.3088089888575929E-3</v>
      </c>
    </row>
    <row r="249" spans="1:13">
      <c r="A249" s="1354" t="s">
        <v>871</v>
      </c>
      <c r="B249" s="1354"/>
      <c r="C249" s="1354"/>
      <c r="D249" s="1354"/>
    </row>
    <row r="250" spans="1:13" ht="13.5" customHeight="1" thickBot="1">
      <c r="A250" s="1022"/>
      <c r="B250" s="1353" t="s">
        <v>500</v>
      </c>
      <c r="C250" s="1353"/>
      <c r="D250" s="1353" t="s">
        <v>501</v>
      </c>
      <c r="E250" s="1353"/>
      <c r="F250" s="1353" t="s">
        <v>502</v>
      </c>
      <c r="G250" s="1353"/>
      <c r="H250" s="1353" t="s">
        <v>503</v>
      </c>
      <c r="I250" s="1353"/>
    </row>
    <row r="251" spans="1:13" ht="14.4" thickTop="1" thickBot="1">
      <c r="A251" s="1023"/>
      <c r="B251" s="1024" t="s">
        <v>845</v>
      </c>
      <c r="C251" s="1024" t="s">
        <v>793</v>
      </c>
      <c r="D251" s="1024" t="s">
        <v>845</v>
      </c>
      <c r="E251" s="1024" t="s">
        <v>793</v>
      </c>
      <c r="F251" s="1024" t="s">
        <v>845</v>
      </c>
      <c r="G251" s="1024" t="s">
        <v>793</v>
      </c>
      <c r="H251" s="1024" t="s">
        <v>845</v>
      </c>
      <c r="I251" s="1024" t="s">
        <v>793</v>
      </c>
    </row>
    <row r="252" spans="1:13">
      <c r="A252" s="1025" t="s">
        <v>872</v>
      </c>
      <c r="B252" s="901">
        <v>0.78431357353918363</v>
      </c>
      <c r="C252" s="901">
        <v>6.1653783238775087E-2</v>
      </c>
      <c r="D252" s="901">
        <v>-4.9608028969585848E-2</v>
      </c>
      <c r="E252" s="901">
        <v>0.13848928650990394</v>
      </c>
      <c r="F252" s="901">
        <v>3.3855123687285462</v>
      </c>
      <c r="G252" s="901">
        <v>6.9291750876346911E-2</v>
      </c>
      <c r="H252" s="901">
        <v>2.7936912838878643</v>
      </c>
      <c r="I252" s="901">
        <v>6.0298203854720622E-2</v>
      </c>
    </row>
    <row r="253" spans="1:13">
      <c r="A253" s="1026" t="s">
        <v>873</v>
      </c>
      <c r="B253" s="1027">
        <v>-0.87438199423965524</v>
      </c>
      <c r="C253" s="1027">
        <v>7.5496468183107124E-2</v>
      </c>
      <c r="D253" s="1027">
        <v>-0.96100273287089089</v>
      </c>
      <c r="E253" s="1027">
        <v>0.18204464766560685</v>
      </c>
      <c r="F253" s="1027">
        <v>-0.23471743111874535</v>
      </c>
      <c r="G253" s="1027">
        <v>7.3526010939147193E-2</v>
      </c>
      <c r="H253" s="1027">
        <v>-0.41572224367111138</v>
      </c>
      <c r="I253" s="1027">
        <v>7.3012376699807036E-2</v>
      </c>
    </row>
    <row r="254" spans="1:13">
      <c r="A254" s="915"/>
    </row>
    <row r="255" spans="1:13">
      <c r="A255" s="915"/>
    </row>
    <row r="256" spans="1:13">
      <c r="A256" s="937" t="s">
        <v>874</v>
      </c>
      <c r="M256" s="862"/>
    </row>
    <row r="257" spans="1:13">
      <c r="A257" s="1355" t="s">
        <v>875</v>
      </c>
      <c r="B257" s="1355"/>
      <c r="C257" s="1355"/>
      <c r="D257" s="1355"/>
      <c r="E257" s="1355"/>
      <c r="F257" s="1355"/>
      <c r="G257" s="1355"/>
      <c r="M257" s="862"/>
    </row>
    <row r="258" spans="1:13" ht="40.200000000000003" thickBot="1">
      <c r="A258" s="1028" t="s">
        <v>499</v>
      </c>
      <c r="B258" s="1029" t="s">
        <v>876</v>
      </c>
      <c r="C258" s="1029" t="s">
        <v>877</v>
      </c>
      <c r="D258" s="1029" t="s">
        <v>878</v>
      </c>
      <c r="E258" s="1030"/>
      <c r="F258" s="1030"/>
      <c r="M258" s="862"/>
    </row>
    <row r="259" spans="1:13" ht="15" thickTop="1">
      <c r="A259" s="1031" t="s">
        <v>500</v>
      </c>
      <c r="B259" s="1032">
        <v>0.02</v>
      </c>
      <c r="C259" s="1033">
        <v>2.3E-2</v>
      </c>
      <c r="D259" s="1034">
        <v>1.9654099743278211E-2</v>
      </c>
      <c r="M259" s="862"/>
    </row>
    <row r="260" spans="1:13" ht="14.4">
      <c r="A260" s="1031" t="s">
        <v>501</v>
      </c>
      <c r="B260" s="1032">
        <v>0.01</v>
      </c>
      <c r="C260" s="1033">
        <v>1.7000000000000001E-2</v>
      </c>
      <c r="D260" s="1035">
        <v>1.4924454262831923E-2</v>
      </c>
      <c r="M260" s="862"/>
    </row>
    <row r="261" spans="1:13" ht="14.4">
      <c r="A261" s="1031" t="s">
        <v>502</v>
      </c>
      <c r="B261" s="1033">
        <v>3.0000000000000001E-3</v>
      </c>
      <c r="C261" s="1033">
        <v>8.0000000000000002E-3</v>
      </c>
      <c r="D261" s="1035">
        <v>7.0188935254618902E-3</v>
      </c>
      <c r="M261" s="862"/>
    </row>
    <row r="262" spans="1:13" ht="15" thickBot="1">
      <c r="A262" s="1036" t="s">
        <v>503</v>
      </c>
      <c r="B262" s="1037" t="s">
        <v>320</v>
      </c>
      <c r="C262" s="1038">
        <v>7.0000000000000001E-3</v>
      </c>
      <c r="D262" s="1039">
        <v>1.3129590133865769E-2</v>
      </c>
      <c r="M262" s="862"/>
    </row>
    <row r="263" spans="1:13" ht="13.8" thickTop="1">
      <c r="A263" s="1014" t="s">
        <v>749</v>
      </c>
      <c r="M263" s="862"/>
    </row>
    <row r="264" spans="1:13">
      <c r="A264" s="1040" t="s">
        <v>879</v>
      </c>
    </row>
    <row r="265" spans="1:13">
      <c r="A265" s="915"/>
    </row>
    <row r="266" spans="1:13">
      <c r="A266" s="937" t="s">
        <v>880</v>
      </c>
    </row>
    <row r="267" spans="1:13">
      <c r="A267" s="937" t="s">
        <v>881</v>
      </c>
    </row>
    <row r="269" spans="1:13">
      <c r="A269" s="1352" t="s">
        <v>504</v>
      </c>
      <c r="B269" s="1352"/>
      <c r="C269" s="1352"/>
      <c r="E269" s="1354" t="s">
        <v>882</v>
      </c>
      <c r="F269" s="1354"/>
      <c r="G269" s="1354"/>
    </row>
    <row r="270" spans="1:13" ht="13.5" customHeight="1" thickBot="1">
      <c r="A270" s="1041"/>
      <c r="B270" s="924" t="s">
        <v>506</v>
      </c>
      <c r="C270" s="924" t="s">
        <v>507</v>
      </c>
      <c r="E270" s="1042"/>
      <c r="F270" s="924" t="s">
        <v>506</v>
      </c>
      <c r="G270" s="924" t="s">
        <v>507</v>
      </c>
      <c r="M270" s="1043" t="s">
        <v>883</v>
      </c>
    </row>
    <row r="271" spans="1:13" ht="13.5" customHeight="1" thickTop="1">
      <c r="A271" s="862" t="s">
        <v>884</v>
      </c>
      <c r="B271" s="1021">
        <v>61</v>
      </c>
      <c r="C271" s="1044">
        <f>B271/278</f>
        <v>0.21942446043165467</v>
      </c>
      <c r="E271" s="900" t="s">
        <v>885</v>
      </c>
      <c r="F271" s="1021">
        <v>81</v>
      </c>
      <c r="G271" s="1044">
        <f>F271/217</f>
        <v>0.37327188940092165</v>
      </c>
    </row>
    <row r="272" spans="1:13" ht="13.5" customHeight="1">
      <c r="A272" s="1045" t="s">
        <v>886</v>
      </c>
      <c r="B272" s="1046">
        <v>217</v>
      </c>
      <c r="C272" s="1047">
        <f t="shared" ref="C272:C273" si="1">B272/278</f>
        <v>0.78057553956834536</v>
      </c>
      <c r="E272" s="900" t="s">
        <v>887</v>
      </c>
      <c r="F272" s="1021">
        <v>69</v>
      </c>
      <c r="G272" s="1044">
        <f t="shared" ref="G272:G276" si="2">F272/217</f>
        <v>0.31797235023041476</v>
      </c>
      <c r="H272" s="923"/>
    </row>
    <row r="273" spans="1:22" ht="13.5" customHeight="1" thickBot="1">
      <c r="A273" s="908" t="s">
        <v>170</v>
      </c>
      <c r="B273" s="909">
        <v>278</v>
      </c>
      <c r="C273" s="1048">
        <f t="shared" si="1"/>
        <v>1</v>
      </c>
      <c r="E273" s="900" t="s">
        <v>888</v>
      </c>
      <c r="F273" s="1021">
        <v>48</v>
      </c>
      <c r="G273" s="1044">
        <f t="shared" si="2"/>
        <v>0.22119815668202766</v>
      </c>
      <c r="H273" s="923"/>
      <c r="M273" s="1049"/>
      <c r="N273" s="1050"/>
      <c r="O273" s="1050"/>
      <c r="P273" s="1050"/>
      <c r="Q273" s="1050"/>
      <c r="R273" s="1050"/>
      <c r="S273" s="1051"/>
      <c r="T273" s="1051"/>
      <c r="U273" s="1051"/>
      <c r="V273" s="1051"/>
    </row>
    <row r="274" spans="1:22" ht="13.5" customHeight="1" thickTop="1">
      <c r="A274" s="912"/>
      <c r="B274" s="913"/>
      <c r="C274" s="1052"/>
      <c r="E274" s="900" t="s">
        <v>889</v>
      </c>
      <c r="F274" s="1021">
        <v>14</v>
      </c>
      <c r="G274" s="1044">
        <f t="shared" si="2"/>
        <v>6.4516129032258063E-2</v>
      </c>
      <c r="H274" s="923"/>
      <c r="M274" s="1049"/>
      <c r="N274" s="1050"/>
      <c r="O274" s="1050"/>
      <c r="P274" s="1050"/>
      <c r="Q274" s="1050"/>
      <c r="R274" s="1050"/>
      <c r="S274" s="1051"/>
      <c r="T274" s="1051"/>
      <c r="U274" s="1051"/>
      <c r="V274" s="1051"/>
    </row>
    <row r="275" spans="1:22" ht="13.5" customHeight="1">
      <c r="A275" s="915" t="s">
        <v>890</v>
      </c>
      <c r="E275" s="900" t="s">
        <v>891</v>
      </c>
      <c r="F275" s="1021">
        <v>5</v>
      </c>
      <c r="G275" s="1044">
        <f t="shared" si="2"/>
        <v>2.3041474654377881E-2</v>
      </c>
      <c r="H275" s="923"/>
      <c r="M275" s="1049"/>
      <c r="N275" s="1050"/>
      <c r="O275" s="1050"/>
      <c r="P275" s="1050"/>
      <c r="Q275" s="1050"/>
      <c r="R275" s="1050"/>
      <c r="S275" s="1051"/>
      <c r="T275" s="1051"/>
      <c r="U275" s="1051"/>
      <c r="V275" s="1051"/>
    </row>
    <row r="276" spans="1:22" ht="15" thickBot="1">
      <c r="A276" s="1053" t="s">
        <v>892</v>
      </c>
      <c r="E276" s="1054" t="s">
        <v>170</v>
      </c>
      <c r="F276" s="1055">
        <v>217</v>
      </c>
      <c r="G276" s="1056">
        <f t="shared" si="2"/>
        <v>1</v>
      </c>
      <c r="H276" s="923"/>
      <c r="M276" s="1049"/>
      <c r="N276" s="1050"/>
      <c r="O276" s="1050"/>
      <c r="P276" s="1050"/>
      <c r="Q276" s="1050"/>
      <c r="R276" s="1050"/>
      <c r="S276" s="1051"/>
      <c r="T276" s="1051"/>
      <c r="U276" s="1051"/>
      <c r="V276" s="1051"/>
    </row>
    <row r="277" spans="1:22" ht="15" thickTop="1">
      <c r="A277" s="1053"/>
      <c r="E277" s="912"/>
      <c r="F277" s="913"/>
      <c r="G277" s="1044"/>
      <c r="H277" s="923"/>
      <c r="M277" s="1049"/>
      <c r="N277" s="1050"/>
      <c r="O277" s="1050"/>
      <c r="P277" s="1050"/>
      <c r="Q277" s="1050"/>
      <c r="R277" s="1050"/>
      <c r="S277" s="1051"/>
      <c r="T277" s="1051"/>
      <c r="U277" s="1051"/>
      <c r="V277" s="1051"/>
    </row>
    <row r="278" spans="1:22" ht="14.4">
      <c r="A278" s="1057" t="s">
        <v>893</v>
      </c>
      <c r="E278" s="915" t="s">
        <v>890</v>
      </c>
      <c r="F278" s="1021"/>
      <c r="H278" s="923"/>
      <c r="M278" s="1049"/>
      <c r="N278" s="1050"/>
      <c r="O278" s="1050"/>
      <c r="P278" s="1050"/>
      <c r="Q278" s="1050"/>
      <c r="R278" s="1050"/>
      <c r="S278" s="1051"/>
      <c r="T278" s="1051"/>
      <c r="U278" s="1051"/>
      <c r="V278" s="1051"/>
    </row>
    <row r="279" spans="1:22" ht="14.4">
      <c r="A279" s="1057" t="s">
        <v>894</v>
      </c>
      <c r="E279" s="1057" t="s">
        <v>895</v>
      </c>
      <c r="F279" s="1021"/>
      <c r="H279" s="923"/>
      <c r="M279" s="1049"/>
      <c r="N279" s="1050"/>
      <c r="O279" s="1050"/>
      <c r="P279" s="1050"/>
      <c r="Q279" s="1050"/>
      <c r="R279" s="1050"/>
      <c r="S279" s="1051"/>
      <c r="T279" s="1051"/>
      <c r="U279" s="1051"/>
      <c r="V279" s="1051"/>
    </row>
    <row r="280" spans="1:22" ht="14.4">
      <c r="E280" s="1057" t="s">
        <v>896</v>
      </c>
      <c r="H280" s="923"/>
      <c r="M280" s="1049"/>
      <c r="N280" s="1050"/>
      <c r="O280" s="1050"/>
      <c r="P280" s="1050"/>
      <c r="Q280" s="1050"/>
      <c r="R280" s="1050"/>
      <c r="S280" s="1051"/>
      <c r="T280" s="1051"/>
      <c r="U280" s="1051"/>
      <c r="V280" s="1051"/>
    </row>
    <row r="281" spans="1:22" ht="14.4">
      <c r="E281" s="1057"/>
      <c r="H281" s="923"/>
      <c r="M281" s="1049"/>
      <c r="N281" s="1050"/>
      <c r="O281" s="1050"/>
      <c r="P281" s="1050"/>
      <c r="Q281" s="1050"/>
      <c r="R281" s="1050"/>
      <c r="S281" s="1051"/>
      <c r="T281" s="1051"/>
      <c r="U281" s="1051"/>
      <c r="V281" s="1051"/>
    </row>
    <row r="282" spans="1:22" ht="14.4">
      <c r="H282" s="923"/>
      <c r="M282" s="1049"/>
      <c r="N282" s="1050"/>
      <c r="O282" s="1050"/>
      <c r="P282" s="1050"/>
      <c r="Q282" s="1050"/>
      <c r="R282" s="1050"/>
      <c r="S282" s="1051"/>
      <c r="T282" s="1051"/>
      <c r="U282" s="1051"/>
      <c r="V282" s="1051"/>
    </row>
    <row r="283" spans="1:22" ht="14.4">
      <c r="A283" s="1351" t="s">
        <v>508</v>
      </c>
      <c r="B283" s="1351"/>
      <c r="C283" s="1351"/>
      <c r="H283" s="923"/>
      <c r="M283" s="1049"/>
      <c r="N283" s="1050"/>
      <c r="O283" s="1050"/>
      <c r="P283" s="1050"/>
      <c r="Q283" s="1050"/>
      <c r="R283" s="1050"/>
      <c r="S283" s="1051"/>
      <c r="T283" s="1051"/>
      <c r="U283" s="1051"/>
      <c r="V283" s="1051"/>
    </row>
    <row r="284" spans="1:22" ht="15" thickBot="1">
      <c r="A284" s="1041"/>
      <c r="B284" s="924" t="s">
        <v>506</v>
      </c>
      <c r="C284" s="924" t="s">
        <v>507</v>
      </c>
      <c r="H284" s="923"/>
      <c r="M284" s="1049"/>
      <c r="N284" s="1050"/>
      <c r="O284" s="1050"/>
      <c r="P284" s="1050"/>
      <c r="Q284" s="1050"/>
      <c r="R284" s="1050"/>
      <c r="S284" s="1051"/>
      <c r="T284" s="1051"/>
      <c r="U284" s="1051"/>
      <c r="V284" s="1051"/>
    </row>
    <row r="285" spans="1:22" ht="27" thickTop="1">
      <c r="A285" s="1058" t="s">
        <v>509</v>
      </c>
      <c r="B285" s="1059">
        <v>95</v>
      </c>
      <c r="C285" s="1060">
        <f>B285/217</f>
        <v>0.43778801843317972</v>
      </c>
      <c r="H285" s="923"/>
      <c r="M285" s="1049"/>
      <c r="N285" s="1050"/>
      <c r="O285" s="1050"/>
      <c r="P285" s="1050"/>
      <c r="Q285" s="1050"/>
      <c r="R285" s="1050"/>
      <c r="S285" s="1051"/>
      <c r="T285" s="1051"/>
      <c r="U285" s="1051"/>
      <c r="V285" s="1051"/>
    </row>
    <row r="286" spans="1:22" ht="14.4">
      <c r="A286" s="1061" t="s">
        <v>510</v>
      </c>
      <c r="B286" s="1059">
        <v>48</v>
      </c>
      <c r="C286" s="1060">
        <f t="shared" ref="C286:C288" si="3">B286/217</f>
        <v>0.22119815668202766</v>
      </c>
      <c r="H286" s="923"/>
      <c r="M286" s="1049"/>
      <c r="N286" s="1050"/>
      <c r="O286" s="1050"/>
      <c r="P286" s="1050"/>
      <c r="Q286" s="1050"/>
      <c r="R286" s="1050"/>
      <c r="S286" s="1051"/>
      <c r="T286" s="1051"/>
      <c r="U286" s="1051"/>
      <c r="V286" s="1051"/>
    </row>
    <row r="287" spans="1:22" ht="26.4">
      <c r="A287" s="1062" t="s">
        <v>511</v>
      </c>
      <c r="B287" s="1059">
        <v>49</v>
      </c>
      <c r="C287" s="1060">
        <f t="shared" si="3"/>
        <v>0.22580645161290322</v>
      </c>
      <c r="H287" s="923"/>
      <c r="M287" s="1049"/>
      <c r="N287" s="1050"/>
      <c r="O287" s="1050"/>
      <c r="P287" s="1050"/>
      <c r="Q287" s="1050"/>
      <c r="R287" s="1050"/>
      <c r="S287" s="1051"/>
      <c r="T287" s="1051"/>
      <c r="U287" s="1051"/>
      <c r="V287" s="1051"/>
    </row>
    <row r="288" spans="1:22" ht="15" thickBot="1">
      <c r="A288" s="1063" t="s">
        <v>897</v>
      </c>
      <c r="B288" s="1064">
        <v>8</v>
      </c>
      <c r="C288" s="1065">
        <f t="shared" si="3"/>
        <v>3.6866359447004608E-2</v>
      </c>
      <c r="H288" s="923"/>
      <c r="M288" s="923"/>
      <c r="N288" s="923"/>
      <c r="O288" s="923"/>
      <c r="P288" s="923"/>
      <c r="Q288" s="923"/>
      <c r="R288" s="923"/>
      <c r="S288" s="923"/>
      <c r="T288" s="923"/>
      <c r="U288" s="923"/>
    </row>
    <row r="289" spans="1:22" ht="14.4">
      <c r="C289" s="1044"/>
      <c r="H289" s="923"/>
      <c r="M289" s="887" t="s">
        <v>898</v>
      </c>
      <c r="N289" s="923"/>
      <c r="O289" s="923"/>
      <c r="P289" s="923"/>
      <c r="Q289" s="923"/>
      <c r="R289" s="923"/>
      <c r="S289" s="923"/>
      <c r="T289" s="923"/>
      <c r="U289" s="923"/>
    </row>
    <row r="290" spans="1:22" ht="14.4">
      <c r="A290" s="915" t="s">
        <v>890</v>
      </c>
      <c r="H290" s="923"/>
      <c r="M290" s="923"/>
      <c r="N290" s="923"/>
      <c r="O290" s="923"/>
      <c r="P290" s="923"/>
      <c r="Q290" s="923"/>
      <c r="R290" s="923"/>
      <c r="S290" s="923"/>
      <c r="T290" s="923"/>
      <c r="U290" s="923"/>
    </row>
    <row r="291" spans="1:22" ht="14.4">
      <c r="A291" s="1057" t="s">
        <v>899</v>
      </c>
      <c r="B291" s="862"/>
      <c r="C291" s="862"/>
      <c r="H291" s="923"/>
      <c r="M291" s="1066"/>
      <c r="N291" s="1066"/>
      <c r="O291" s="1066"/>
      <c r="P291" s="1066"/>
      <c r="Q291" s="1066"/>
      <c r="R291" s="1066"/>
      <c r="S291" s="1066"/>
      <c r="T291" s="1066"/>
      <c r="U291" s="1066"/>
      <c r="V291" s="1051"/>
    </row>
    <row r="292" spans="1:22" ht="27" customHeight="1">
      <c r="A292" s="1057" t="s">
        <v>900</v>
      </c>
      <c r="B292" s="862"/>
      <c r="C292" s="862"/>
      <c r="H292" s="923"/>
      <c r="M292" s="1067"/>
      <c r="N292" s="1051"/>
      <c r="O292" s="1051"/>
      <c r="P292" s="1051"/>
      <c r="Q292" s="1051"/>
      <c r="R292" s="1051"/>
      <c r="S292" s="1051"/>
      <c r="T292" s="1051"/>
      <c r="U292" s="1051"/>
      <c r="V292" s="1051"/>
    </row>
    <row r="293" spans="1:22" ht="14.4">
      <c r="H293" s="923"/>
      <c r="M293" s="1067"/>
      <c r="N293" s="1051"/>
      <c r="O293" s="1051"/>
      <c r="P293" s="1051"/>
      <c r="Q293" s="1051"/>
      <c r="R293" s="1051"/>
      <c r="S293" s="1051"/>
      <c r="T293" s="1051"/>
      <c r="U293" s="1051"/>
      <c r="V293" s="1051"/>
    </row>
    <row r="294" spans="1:22" ht="27" customHeight="1">
      <c r="H294" s="923"/>
      <c r="M294" s="1067"/>
      <c r="N294" s="1051"/>
      <c r="O294" s="1051"/>
      <c r="P294" s="1051"/>
      <c r="Q294" s="1051"/>
      <c r="R294" s="1051"/>
      <c r="S294" s="1051"/>
      <c r="T294" s="1051"/>
      <c r="U294" s="1051"/>
      <c r="V294" s="1051"/>
    </row>
    <row r="295" spans="1:22" ht="14.4">
      <c r="H295" s="923"/>
      <c r="M295" s="1068"/>
      <c r="N295" s="1051"/>
      <c r="O295" s="1051"/>
      <c r="P295" s="1051"/>
      <c r="Q295" s="1051"/>
      <c r="R295" s="1051"/>
      <c r="S295" s="1051"/>
      <c r="T295" s="1051"/>
      <c r="U295" s="1051"/>
      <c r="V295" s="1051"/>
    </row>
    <row r="296" spans="1:22" ht="14.4">
      <c r="A296" s="1352" t="s">
        <v>901</v>
      </c>
      <c r="B296" s="1352"/>
      <c r="C296" s="1352"/>
      <c r="H296" s="923"/>
      <c r="M296" s="1067"/>
      <c r="N296" s="1051"/>
      <c r="O296" s="1051"/>
      <c r="P296" s="1051"/>
      <c r="Q296" s="1051"/>
      <c r="R296" s="1051"/>
      <c r="S296" s="1051"/>
      <c r="T296" s="1051"/>
      <c r="U296" s="1051"/>
      <c r="V296" s="1051"/>
    </row>
    <row r="297" spans="1:22" ht="15" thickBot="1">
      <c r="A297" s="1041"/>
      <c r="B297" s="924" t="s">
        <v>506</v>
      </c>
      <c r="C297" s="924" t="s">
        <v>507</v>
      </c>
      <c r="H297" s="923"/>
      <c r="M297" s="1067"/>
      <c r="N297" s="1051"/>
      <c r="O297" s="1051"/>
      <c r="P297" s="1051"/>
      <c r="Q297" s="1051"/>
      <c r="R297" s="1051"/>
      <c r="S297" s="1051"/>
      <c r="T297" s="1051"/>
      <c r="U297" s="1051"/>
      <c r="V297" s="1051"/>
    </row>
    <row r="298" spans="1:22" ht="15" thickTop="1">
      <c r="A298" s="1045" t="s">
        <v>902</v>
      </c>
      <c r="B298" s="1046">
        <v>63</v>
      </c>
      <c r="C298" s="1069">
        <f>B298/217</f>
        <v>0.29032258064516131</v>
      </c>
      <c r="H298" s="923"/>
      <c r="M298" s="1049"/>
      <c r="N298" s="1050"/>
      <c r="O298" s="1050"/>
      <c r="P298" s="1050"/>
      <c r="Q298" s="1050"/>
      <c r="R298" s="1050"/>
      <c r="S298" s="1051"/>
      <c r="T298" s="1051"/>
      <c r="U298" s="1051"/>
      <c r="V298" s="1051"/>
    </row>
    <row r="299" spans="1:22" ht="14.4">
      <c r="A299" s="862" t="s">
        <v>903</v>
      </c>
      <c r="C299" s="1070"/>
      <c r="H299" s="923"/>
      <c r="M299" s="1049"/>
      <c r="N299" s="1050"/>
      <c r="O299" s="1050"/>
      <c r="P299" s="1050"/>
      <c r="Q299" s="1050"/>
      <c r="R299" s="1050"/>
      <c r="S299" s="1051"/>
      <c r="T299" s="1051"/>
      <c r="U299" s="1051"/>
      <c r="V299" s="1051"/>
    </row>
    <row r="300" spans="1:22" ht="13.5" customHeight="1">
      <c r="A300" s="1071" t="s">
        <v>904</v>
      </c>
      <c r="B300" s="1021">
        <v>16</v>
      </c>
      <c r="C300" s="1070">
        <f>B300/63</f>
        <v>0.25396825396825395</v>
      </c>
      <c r="H300" s="923"/>
      <c r="M300" s="1049"/>
      <c r="N300" s="1050"/>
      <c r="O300" s="1050"/>
      <c r="P300" s="1050"/>
      <c r="Q300" s="1050"/>
      <c r="R300" s="1050"/>
      <c r="S300" s="1051"/>
      <c r="T300" s="1051"/>
      <c r="U300" s="1051"/>
      <c r="V300" s="1051"/>
    </row>
    <row r="301" spans="1:22" ht="13.5" customHeight="1">
      <c r="A301" s="1072" t="s">
        <v>905</v>
      </c>
      <c r="B301" s="1059">
        <v>13</v>
      </c>
      <c r="C301" s="1070">
        <f t="shared" ref="C301:C306" si="4">B301/63</f>
        <v>0.20634920634920634</v>
      </c>
      <c r="H301" s="923"/>
      <c r="M301" s="1049"/>
      <c r="N301" s="1050"/>
      <c r="O301" s="1050"/>
      <c r="P301" s="1050"/>
      <c r="Q301" s="1050"/>
      <c r="R301" s="1050"/>
      <c r="S301" s="1051"/>
      <c r="T301" s="1051"/>
      <c r="U301" s="1051"/>
      <c r="V301" s="1051"/>
    </row>
    <row r="302" spans="1:22" ht="13.5" customHeight="1">
      <c r="A302" s="1071" t="s">
        <v>906</v>
      </c>
      <c r="B302" s="1021">
        <v>17</v>
      </c>
      <c r="C302" s="1070">
        <f t="shared" si="4"/>
        <v>0.26984126984126983</v>
      </c>
      <c r="H302" s="923"/>
      <c r="M302" s="1049"/>
      <c r="N302" s="1050"/>
      <c r="O302" s="1050"/>
      <c r="P302" s="1050"/>
      <c r="Q302" s="1050"/>
      <c r="R302" s="1050"/>
      <c r="S302" s="1051"/>
      <c r="T302" s="1051"/>
      <c r="U302" s="1051"/>
      <c r="V302" s="1051"/>
    </row>
    <row r="303" spans="1:22" ht="13.5" customHeight="1">
      <c r="A303" s="1071" t="s">
        <v>907</v>
      </c>
      <c r="B303" s="1021">
        <v>10</v>
      </c>
      <c r="C303" s="1070">
        <f t="shared" si="4"/>
        <v>0.15873015873015872</v>
      </c>
      <c r="H303" s="923"/>
      <c r="M303" s="1049"/>
      <c r="N303" s="1050"/>
      <c r="O303" s="1050"/>
      <c r="P303" s="1050"/>
      <c r="Q303" s="1050"/>
      <c r="R303" s="1050"/>
      <c r="S303" s="1051"/>
      <c r="T303" s="1051"/>
      <c r="U303" s="1051"/>
      <c r="V303" s="1051"/>
    </row>
    <row r="304" spans="1:22" ht="14.4">
      <c r="A304" s="1071" t="s">
        <v>908</v>
      </c>
      <c r="B304" s="1021">
        <v>8</v>
      </c>
      <c r="C304" s="1070">
        <f t="shared" si="4"/>
        <v>0.12698412698412698</v>
      </c>
      <c r="H304" s="923"/>
      <c r="M304" s="1049"/>
      <c r="N304" s="1050"/>
      <c r="O304" s="1050"/>
      <c r="P304" s="1050"/>
      <c r="Q304" s="1050"/>
      <c r="R304" s="1050"/>
      <c r="S304" s="1051"/>
      <c r="T304" s="1051"/>
      <c r="U304" s="1051"/>
      <c r="V304" s="1051"/>
    </row>
    <row r="305" spans="1:24" ht="14.4">
      <c r="A305" s="1071" t="s">
        <v>909</v>
      </c>
      <c r="B305" s="1021">
        <v>5</v>
      </c>
      <c r="C305" s="1070">
        <f t="shared" si="4"/>
        <v>7.9365079365079361E-2</v>
      </c>
      <c r="H305" s="923"/>
      <c r="M305" s="1049"/>
      <c r="N305" s="1050"/>
      <c r="O305" s="1050"/>
      <c r="P305" s="1050"/>
      <c r="Q305" s="1050"/>
      <c r="R305" s="1050"/>
      <c r="S305" s="1051"/>
      <c r="T305" s="1051"/>
      <c r="U305" s="1051"/>
      <c r="V305" s="1051"/>
    </row>
    <row r="306" spans="1:24" ht="15" thickBot="1">
      <c r="A306" s="1073" t="s">
        <v>236</v>
      </c>
      <c r="B306" s="1074">
        <v>11</v>
      </c>
      <c r="C306" s="1075">
        <f t="shared" si="4"/>
        <v>0.17460317460317459</v>
      </c>
      <c r="H306" s="923"/>
      <c r="M306" s="1049"/>
      <c r="N306" s="1050"/>
      <c r="O306" s="1050"/>
      <c r="P306" s="1050"/>
      <c r="Q306" s="1050"/>
      <c r="R306" s="1050"/>
      <c r="S306" s="1051"/>
      <c r="T306" s="1051"/>
      <c r="U306" s="1051"/>
      <c r="V306" s="1051"/>
    </row>
    <row r="307" spans="1:24" ht="14.4">
      <c r="A307" s="1071"/>
      <c r="C307" s="884"/>
      <c r="H307" s="923"/>
      <c r="M307" s="1049"/>
      <c r="N307" s="1050"/>
      <c r="O307" s="1050"/>
      <c r="P307" s="1050"/>
      <c r="Q307" s="1050"/>
      <c r="R307" s="1050"/>
      <c r="S307" s="1051"/>
      <c r="T307" s="1051"/>
      <c r="U307" s="1051"/>
      <c r="V307" s="1051"/>
    </row>
    <row r="308" spans="1:24" ht="14.4">
      <c r="A308" s="915" t="s">
        <v>890</v>
      </c>
      <c r="H308" s="923"/>
      <c r="M308" s="1049"/>
      <c r="N308" s="1050"/>
      <c r="O308" s="1050"/>
      <c r="P308" s="1050"/>
      <c r="Q308" s="1050"/>
      <c r="R308" s="1050"/>
      <c r="S308" s="1051"/>
      <c r="T308" s="1051"/>
      <c r="U308" s="1051"/>
      <c r="V308" s="1051"/>
    </row>
    <row r="309" spans="1:24" ht="14.4">
      <c r="A309" s="1057" t="s">
        <v>910</v>
      </c>
      <c r="B309" s="862"/>
      <c r="C309" s="862"/>
      <c r="H309" s="923"/>
      <c r="M309" s="1049"/>
      <c r="N309" s="1050"/>
      <c r="O309" s="1050"/>
      <c r="P309" s="1050"/>
      <c r="Q309" s="1050"/>
      <c r="R309" s="1050"/>
      <c r="S309" s="1051"/>
      <c r="T309" s="1051"/>
      <c r="U309" s="1051"/>
      <c r="V309" s="1051"/>
    </row>
    <row r="310" spans="1:24" ht="14.4">
      <c r="A310" s="1057" t="s">
        <v>911</v>
      </c>
      <c r="H310" s="923"/>
      <c r="M310" s="923"/>
      <c r="N310" s="923"/>
      <c r="O310" s="923"/>
      <c r="P310" s="923"/>
      <c r="Q310" s="923"/>
      <c r="R310" s="923"/>
      <c r="S310" s="923"/>
    </row>
    <row r="311" spans="1:24" ht="14.4">
      <c r="H311" s="923"/>
      <c r="M311" s="887" t="s">
        <v>898</v>
      </c>
      <c r="N311" s="923"/>
      <c r="O311" s="923"/>
      <c r="P311" s="923"/>
      <c r="Q311" s="923"/>
      <c r="R311" s="923"/>
      <c r="S311" s="923"/>
    </row>
    <row r="312" spans="1:24" ht="14.4">
      <c r="H312" s="923"/>
      <c r="M312" s="923"/>
      <c r="N312" s="923"/>
      <c r="O312" s="923"/>
      <c r="P312" s="923"/>
      <c r="Q312" s="923"/>
      <c r="R312" s="923"/>
      <c r="S312" s="923"/>
    </row>
    <row r="313" spans="1:24" ht="14.4">
      <c r="A313" s="1057"/>
      <c r="H313" s="923"/>
      <c r="M313" s="1066"/>
      <c r="N313" s="1066"/>
      <c r="O313" s="1066"/>
      <c r="P313" s="1066"/>
      <c r="Q313" s="1066"/>
      <c r="R313" s="1066"/>
      <c r="S313" s="1066"/>
      <c r="T313" s="1051"/>
      <c r="U313" s="1051"/>
      <c r="V313" s="1051"/>
    </row>
    <row r="314" spans="1:24" ht="14.4">
      <c r="H314" s="923"/>
      <c r="M314" s="1066"/>
      <c r="N314" s="1066"/>
      <c r="O314" s="1066"/>
      <c r="P314" s="1066"/>
      <c r="Q314" s="1066"/>
      <c r="R314" s="1066"/>
      <c r="S314" s="1066"/>
      <c r="T314" s="1066"/>
      <c r="U314" s="1066"/>
      <c r="V314" s="1066"/>
      <c r="W314" s="923"/>
      <c r="X314" s="923"/>
    </row>
    <row r="315" spans="1:24" ht="14.4">
      <c r="H315" s="923"/>
      <c r="M315" s="1066"/>
      <c r="N315" s="1066"/>
      <c r="O315" s="1066"/>
      <c r="P315" s="1066"/>
      <c r="Q315" s="1066"/>
      <c r="R315" s="1066"/>
      <c r="S315" s="1066"/>
      <c r="T315" s="1066"/>
      <c r="U315" s="1066"/>
      <c r="V315" s="1066"/>
      <c r="W315" s="923"/>
      <c r="X315" s="923"/>
    </row>
    <row r="316" spans="1:24" ht="14.4">
      <c r="A316" s="1352" t="s">
        <v>912</v>
      </c>
      <c r="B316" s="1352"/>
      <c r="C316" s="1352"/>
      <c r="H316" s="923"/>
      <c r="K316" s="1076"/>
      <c r="M316" s="1066"/>
      <c r="N316" s="1066"/>
      <c r="O316" s="1066"/>
      <c r="P316" s="1066"/>
      <c r="Q316" s="1066"/>
      <c r="R316" s="1066"/>
      <c r="S316" s="1066"/>
      <c r="T316" s="1066"/>
      <c r="U316" s="1066"/>
      <c r="V316" s="1066"/>
      <c r="W316" s="923"/>
      <c r="X316" s="923"/>
    </row>
    <row r="317" spans="1:24" ht="15" thickBot="1">
      <c r="A317" s="1041"/>
      <c r="B317" s="924" t="s">
        <v>506</v>
      </c>
      <c r="C317" s="924" t="s">
        <v>507</v>
      </c>
      <c r="H317" s="923"/>
      <c r="M317" s="1066"/>
      <c r="N317" s="1066"/>
      <c r="O317" s="1066"/>
      <c r="P317" s="1066"/>
      <c r="Q317" s="1066"/>
      <c r="R317" s="1066"/>
      <c r="S317" s="1066"/>
      <c r="T317" s="1066"/>
      <c r="U317" s="1066"/>
      <c r="V317" s="1066"/>
      <c r="W317" s="923"/>
      <c r="X317" s="923"/>
    </row>
    <row r="318" spans="1:24" ht="15" thickTop="1">
      <c r="A318" s="862" t="s">
        <v>913</v>
      </c>
      <c r="B318" s="1021">
        <v>17</v>
      </c>
      <c r="C318" s="1070">
        <f>B318/150</f>
        <v>0.11333333333333333</v>
      </c>
      <c r="H318" s="923"/>
      <c r="M318" s="1066"/>
      <c r="N318" s="1066"/>
      <c r="O318" s="1066"/>
      <c r="P318" s="1066"/>
      <c r="Q318" s="1066"/>
      <c r="R318" s="1066"/>
      <c r="S318" s="1066"/>
      <c r="T318" s="1066"/>
      <c r="U318" s="1066"/>
      <c r="V318" s="1066"/>
      <c r="W318" s="923"/>
      <c r="X318" s="923"/>
    </row>
    <row r="319" spans="1:24" ht="14.4">
      <c r="A319" s="862" t="s">
        <v>914</v>
      </c>
      <c r="B319" s="1021">
        <v>16</v>
      </c>
      <c r="C319" s="1070">
        <f t="shared" ref="C319:C320" si="5">B319/150</f>
        <v>0.10666666666666667</v>
      </c>
      <c r="H319" s="923"/>
      <c r="M319" s="1066"/>
      <c r="N319" s="1066"/>
      <c r="O319" s="1066"/>
      <c r="P319" s="1066"/>
      <c r="Q319" s="1066"/>
      <c r="R319" s="1066"/>
      <c r="S319" s="1066"/>
      <c r="T319" s="1066"/>
      <c r="U319" s="1066"/>
      <c r="V319" s="1066"/>
      <c r="W319" s="923"/>
      <c r="X319" s="923"/>
    </row>
    <row r="320" spans="1:24" ht="13.5" customHeight="1" thickBot="1">
      <c r="A320" s="1077" t="s">
        <v>915</v>
      </c>
      <c r="B320" s="1074">
        <v>116</v>
      </c>
      <c r="C320" s="1075">
        <f t="shared" si="5"/>
        <v>0.77333333333333332</v>
      </c>
      <c r="H320" s="923"/>
      <c r="M320" s="1066"/>
      <c r="N320" s="1066"/>
      <c r="O320" s="1066"/>
      <c r="P320" s="1066"/>
      <c r="Q320" s="1066"/>
      <c r="R320" s="1066"/>
      <c r="S320" s="1066"/>
      <c r="T320" s="1066"/>
      <c r="U320" s="1066"/>
      <c r="V320" s="1066"/>
      <c r="W320" s="923"/>
      <c r="X320" s="923"/>
    </row>
    <row r="321" spans="1:24" ht="13.5" customHeight="1">
      <c r="A321" s="900"/>
      <c r="C321" s="1070"/>
      <c r="H321" s="923"/>
      <c r="M321" s="1066"/>
      <c r="N321" s="1066"/>
      <c r="O321" s="1066"/>
      <c r="P321" s="1066"/>
      <c r="Q321" s="1066"/>
      <c r="R321" s="1066"/>
      <c r="S321" s="1066"/>
      <c r="T321" s="1066"/>
      <c r="U321" s="1066"/>
      <c r="V321" s="1066"/>
      <c r="W321" s="923"/>
      <c r="X321" s="923"/>
    </row>
    <row r="322" spans="1:24" ht="13.5" customHeight="1">
      <c r="A322" s="915" t="s">
        <v>890</v>
      </c>
      <c r="H322" s="923"/>
      <c r="L322" s="862"/>
      <c r="M322" s="1066"/>
      <c r="N322" s="1066"/>
      <c r="O322" s="1066"/>
      <c r="P322" s="1066"/>
      <c r="Q322" s="1066"/>
      <c r="R322" s="1066"/>
      <c r="S322" s="1066"/>
      <c r="T322" s="1066"/>
      <c r="U322" s="1066"/>
      <c r="V322" s="1066"/>
      <c r="W322" s="923"/>
      <c r="X322" s="923"/>
    </row>
    <row r="323" spans="1:24" ht="13.5" customHeight="1">
      <c r="A323" s="1014" t="s">
        <v>916</v>
      </c>
      <c r="B323" s="862"/>
      <c r="C323" s="862"/>
      <c r="H323" s="923"/>
      <c r="M323" s="1066"/>
      <c r="N323" s="1066"/>
      <c r="O323" s="1066"/>
      <c r="P323" s="1066"/>
      <c r="Q323" s="1066"/>
      <c r="R323" s="1066"/>
      <c r="S323" s="1066"/>
      <c r="T323" s="1066"/>
      <c r="U323" s="1066"/>
      <c r="V323" s="1066"/>
      <c r="W323" s="923"/>
      <c r="X323" s="923"/>
    </row>
    <row r="324" spans="1:24" ht="14.4">
      <c r="A324" s="1057" t="s">
        <v>917</v>
      </c>
      <c r="B324" s="862"/>
      <c r="C324" s="862"/>
      <c r="H324" s="923"/>
      <c r="M324" s="1066"/>
      <c r="N324" s="1066"/>
      <c r="O324" s="1066"/>
      <c r="P324" s="1066"/>
      <c r="Q324" s="1066"/>
      <c r="R324" s="1066"/>
      <c r="S324" s="1066"/>
      <c r="T324" s="1066"/>
      <c r="U324" s="1066"/>
      <c r="V324" s="1066"/>
      <c r="W324" s="923"/>
      <c r="X324" s="923"/>
    </row>
    <row r="325" spans="1:24" ht="14.4">
      <c r="H325" s="923"/>
      <c r="M325" s="1066"/>
      <c r="N325" s="1066"/>
      <c r="O325" s="1066"/>
      <c r="P325" s="1066"/>
      <c r="Q325" s="1066"/>
      <c r="R325" s="1066"/>
      <c r="S325" s="1066"/>
      <c r="T325" s="1066"/>
      <c r="U325" s="1066"/>
      <c r="V325" s="1066"/>
      <c r="W325" s="923"/>
      <c r="X325" s="923"/>
    </row>
    <row r="326" spans="1:24" ht="14.4">
      <c r="H326" s="923"/>
      <c r="M326" s="1066"/>
      <c r="N326" s="1066"/>
      <c r="O326" s="1066"/>
      <c r="P326" s="1066"/>
      <c r="Q326" s="1066"/>
      <c r="R326" s="1066"/>
      <c r="S326" s="1066"/>
      <c r="T326" s="1066"/>
      <c r="U326" s="1066"/>
      <c r="V326" s="1066"/>
      <c r="W326" s="923"/>
      <c r="X326" s="923"/>
    </row>
    <row r="327" spans="1:24" ht="14.4">
      <c r="A327" s="863" t="s">
        <v>918</v>
      </c>
      <c r="B327" s="863"/>
      <c r="C327" s="863"/>
      <c r="H327" s="923"/>
      <c r="M327" s="1066"/>
      <c r="N327" s="1066"/>
      <c r="O327" s="1066"/>
      <c r="P327" s="1066"/>
      <c r="Q327" s="1066"/>
      <c r="R327" s="1066"/>
      <c r="S327" s="1066"/>
      <c r="T327" s="1066"/>
      <c r="U327" s="1066"/>
      <c r="V327" s="1066"/>
      <c r="W327" s="923"/>
      <c r="X327" s="923"/>
    </row>
    <row r="328" spans="1:24" ht="15" thickBot="1">
      <c r="A328" s="1041"/>
      <c r="B328" s="924" t="s">
        <v>825</v>
      </c>
      <c r="C328" s="924" t="s">
        <v>919</v>
      </c>
      <c r="D328" s="924" t="s">
        <v>920</v>
      </c>
      <c r="E328" s="924" t="s">
        <v>921</v>
      </c>
      <c r="H328" s="923"/>
      <c r="M328" s="1066"/>
      <c r="N328" s="1066"/>
      <c r="O328" s="1066"/>
      <c r="P328" s="1066"/>
      <c r="Q328" s="1066"/>
      <c r="R328" s="1066"/>
      <c r="S328" s="1066"/>
      <c r="T328" s="1066"/>
      <c r="U328" s="1066"/>
      <c r="V328" s="1066"/>
      <c r="W328" s="923"/>
      <c r="X328" s="923"/>
    </row>
    <row r="329" spans="1:24" ht="27.6" thickTop="1">
      <c r="A329" s="1078" t="s">
        <v>922</v>
      </c>
      <c r="B329" s="1021">
        <v>140</v>
      </c>
      <c r="C329" s="884">
        <f>B329/174</f>
        <v>0.8045977011494253</v>
      </c>
      <c r="D329" s="1021">
        <v>215</v>
      </c>
      <c r="E329" s="1070">
        <f>D329/278</f>
        <v>0.77338129496402874</v>
      </c>
      <c r="H329" s="923"/>
      <c r="M329" s="1066"/>
      <c r="N329" s="1066"/>
      <c r="O329" s="1066"/>
      <c r="P329" s="1066"/>
      <c r="Q329" s="1066"/>
      <c r="R329" s="1066"/>
      <c r="S329" s="1066"/>
      <c r="T329" s="1066"/>
      <c r="U329" s="1066"/>
      <c r="V329" s="1066"/>
      <c r="W329" s="923"/>
      <c r="X329" s="923"/>
    </row>
    <row r="330" spans="1:24" ht="14.4">
      <c r="A330" s="1078" t="s">
        <v>923</v>
      </c>
      <c r="B330" s="1021">
        <v>123</v>
      </c>
      <c r="C330" s="884">
        <f t="shared" ref="C330:C333" si="6">B330/174</f>
        <v>0.7068965517241379</v>
      </c>
      <c r="D330" s="1021">
        <v>194</v>
      </c>
      <c r="E330" s="1070">
        <f t="shared" ref="E330:E333" si="7">D330/278</f>
        <v>0.69784172661870503</v>
      </c>
      <c r="H330" s="923"/>
      <c r="M330" s="923"/>
      <c r="N330" s="923"/>
      <c r="O330" s="923"/>
      <c r="P330" s="923"/>
      <c r="Q330" s="923"/>
      <c r="R330" s="923"/>
      <c r="S330" s="923"/>
      <c r="T330" s="923"/>
      <c r="U330" s="923"/>
      <c r="V330" s="923"/>
      <c r="W330" s="923"/>
      <c r="X330" s="923"/>
    </row>
    <row r="331" spans="1:24" ht="40.200000000000003">
      <c r="A331" s="1078" t="s">
        <v>924</v>
      </c>
      <c r="B331" s="1021">
        <v>140</v>
      </c>
      <c r="C331" s="884">
        <f t="shared" si="6"/>
        <v>0.8045977011494253</v>
      </c>
      <c r="D331" s="1021">
        <v>228</v>
      </c>
      <c r="E331" s="1070">
        <f t="shared" si="7"/>
        <v>0.82014388489208634</v>
      </c>
      <c r="H331" s="923"/>
      <c r="M331" s="887" t="s">
        <v>898</v>
      </c>
      <c r="N331" s="923"/>
      <c r="O331" s="923"/>
      <c r="P331" s="923"/>
      <c r="Q331" s="923"/>
      <c r="R331" s="923"/>
      <c r="S331" s="923"/>
      <c r="T331" s="923"/>
      <c r="U331" s="923"/>
      <c r="V331" s="923"/>
      <c r="W331" s="923"/>
      <c r="X331" s="923"/>
    </row>
    <row r="332" spans="1:24" ht="13.5" customHeight="1">
      <c r="A332" s="1078" t="s">
        <v>925</v>
      </c>
      <c r="B332" s="1021">
        <v>136</v>
      </c>
      <c r="C332" s="884">
        <f t="shared" si="6"/>
        <v>0.7816091954022989</v>
      </c>
      <c r="D332" s="1021">
        <v>209</v>
      </c>
      <c r="E332" s="1070">
        <f t="shared" si="7"/>
        <v>0.75179856115107913</v>
      </c>
      <c r="H332" s="923"/>
      <c r="M332" s="923"/>
      <c r="N332" s="923"/>
      <c r="O332" s="923"/>
      <c r="P332" s="923"/>
      <c r="Q332" s="923"/>
      <c r="R332" s="923"/>
      <c r="S332" s="923"/>
      <c r="T332" s="923"/>
      <c r="U332" s="923"/>
      <c r="V332" s="923"/>
      <c r="W332" s="923"/>
      <c r="X332" s="923"/>
    </row>
    <row r="333" spans="1:24" ht="13.5" customHeight="1" thickBot="1">
      <c r="A333" s="1079" t="s">
        <v>926</v>
      </c>
      <c r="B333" s="1074">
        <v>143</v>
      </c>
      <c r="C333" s="1080">
        <f t="shared" si="6"/>
        <v>0.82183908045977017</v>
      </c>
      <c r="D333" s="1074">
        <v>226</v>
      </c>
      <c r="E333" s="1075">
        <f t="shared" si="7"/>
        <v>0.81294964028776984</v>
      </c>
      <c r="H333" s="923"/>
      <c r="M333" s="923"/>
      <c r="N333" s="923"/>
      <c r="O333" s="923"/>
      <c r="P333" s="923"/>
      <c r="Q333" s="923"/>
      <c r="R333" s="923"/>
      <c r="S333" s="923"/>
      <c r="T333" s="923"/>
      <c r="U333" s="923"/>
      <c r="V333" s="923"/>
      <c r="W333" s="923"/>
      <c r="X333" s="923"/>
    </row>
    <row r="334" spans="1:24" ht="13.5" customHeight="1">
      <c r="A334" s="900"/>
      <c r="C334" s="884"/>
      <c r="D334" s="862"/>
      <c r="E334" s="862"/>
      <c r="H334" s="923"/>
      <c r="M334" s="1067"/>
      <c r="N334" s="1066"/>
      <c r="O334" s="1066"/>
      <c r="P334" s="1066"/>
      <c r="Q334" s="1066"/>
      <c r="R334" s="1066"/>
      <c r="S334" s="1066"/>
      <c r="T334" s="1066"/>
      <c r="U334" s="1066"/>
      <c r="V334" s="1066"/>
      <c r="W334" s="923"/>
      <c r="X334" s="923"/>
    </row>
    <row r="335" spans="1:24" ht="13.5" customHeight="1">
      <c r="D335" s="1021"/>
      <c r="E335" s="862"/>
      <c r="H335" s="923"/>
      <c r="M335" s="1066"/>
      <c r="N335" s="1066"/>
      <c r="O335" s="1066"/>
      <c r="P335" s="1066"/>
      <c r="Q335" s="1066"/>
      <c r="R335" s="1066"/>
      <c r="S335" s="1066"/>
      <c r="T335" s="1066"/>
      <c r="U335" s="1066"/>
      <c r="V335" s="1066"/>
      <c r="W335" s="923"/>
      <c r="X335" s="923"/>
    </row>
    <row r="336" spans="1:24" ht="14.4">
      <c r="A336" s="1014" t="s">
        <v>927</v>
      </c>
      <c r="E336" s="1070"/>
      <c r="H336" s="923"/>
      <c r="M336" s="1066"/>
      <c r="N336" s="1066"/>
      <c r="O336" s="1066"/>
      <c r="P336" s="1066"/>
      <c r="Q336" s="1066"/>
      <c r="R336" s="1066"/>
      <c r="S336" s="1066"/>
      <c r="T336" s="1066"/>
      <c r="U336" s="1066"/>
      <c r="V336" s="1066"/>
      <c r="W336" s="923"/>
      <c r="X336" s="923"/>
    </row>
    <row r="337" spans="1:24" ht="14.4">
      <c r="A337" s="1057" t="s">
        <v>928</v>
      </c>
      <c r="H337" s="923"/>
      <c r="M337" s="1066"/>
      <c r="N337" s="1066"/>
      <c r="O337" s="1066"/>
      <c r="P337" s="1066"/>
      <c r="Q337" s="1066"/>
      <c r="R337" s="1066"/>
      <c r="S337" s="1066"/>
      <c r="T337" s="1066"/>
      <c r="U337" s="1066"/>
      <c r="V337" s="1066"/>
      <c r="W337" s="923"/>
      <c r="X337" s="923"/>
    </row>
    <row r="338" spans="1:24" ht="14.4">
      <c r="H338" s="923"/>
      <c r="M338" s="1066"/>
      <c r="N338" s="1066"/>
      <c r="O338" s="1066"/>
      <c r="P338" s="1066"/>
      <c r="Q338" s="1066"/>
      <c r="R338" s="1066"/>
      <c r="S338" s="1066"/>
      <c r="T338" s="1066"/>
      <c r="U338" s="1066"/>
      <c r="V338" s="1066"/>
      <c r="W338" s="923"/>
      <c r="X338" s="923"/>
    </row>
    <row r="339" spans="1:24" ht="14.4">
      <c r="H339" s="923"/>
      <c r="M339" s="1066"/>
      <c r="N339" s="1066"/>
      <c r="O339" s="1066"/>
      <c r="P339" s="1066"/>
      <c r="Q339" s="1066"/>
      <c r="R339" s="1066"/>
      <c r="S339" s="1066"/>
      <c r="T339" s="1066"/>
      <c r="U339" s="1066"/>
      <c r="V339" s="1066"/>
      <c r="W339" s="923"/>
      <c r="X339" s="923"/>
    </row>
    <row r="340" spans="1:24" ht="14.4">
      <c r="H340" s="923"/>
      <c r="M340" s="1067"/>
      <c r="N340" s="1051"/>
      <c r="O340" s="1051"/>
      <c r="P340" s="1051"/>
      <c r="Q340" s="1051"/>
      <c r="R340" s="1051"/>
      <c r="S340" s="1051"/>
      <c r="T340" s="1051"/>
      <c r="U340" s="1051"/>
      <c r="V340" s="1051"/>
    </row>
    <row r="341" spans="1:24" ht="14.4">
      <c r="A341" s="863" t="s">
        <v>929</v>
      </c>
      <c r="B341" s="863"/>
      <c r="C341" s="863"/>
      <c r="H341" s="923"/>
      <c r="M341" s="1081"/>
      <c r="N341" s="1051"/>
      <c r="O341" s="1051"/>
      <c r="P341" s="1051"/>
      <c r="Q341" s="1051"/>
      <c r="R341" s="1051"/>
      <c r="S341" s="1051"/>
      <c r="T341" s="1051"/>
      <c r="U341" s="1051"/>
      <c r="V341" s="1051"/>
    </row>
    <row r="342" spans="1:24" ht="15" thickBot="1">
      <c r="A342" s="1041"/>
      <c r="B342" s="924" t="s">
        <v>825</v>
      </c>
      <c r="C342" s="924" t="s">
        <v>919</v>
      </c>
      <c r="D342" s="924" t="s">
        <v>920</v>
      </c>
      <c r="E342" s="924" t="s">
        <v>921</v>
      </c>
      <c r="H342" s="923"/>
      <c r="M342" s="1067"/>
      <c r="N342" s="1051"/>
      <c r="O342" s="1051"/>
      <c r="P342" s="1051"/>
      <c r="Q342" s="1051"/>
      <c r="R342" s="1051"/>
      <c r="S342" s="1051"/>
      <c r="T342" s="1051"/>
      <c r="U342" s="1051"/>
      <c r="V342" s="1051"/>
    </row>
    <row r="343" spans="1:24" ht="15" thickTop="1">
      <c r="A343" s="862" t="s">
        <v>930</v>
      </c>
      <c r="B343" s="1021">
        <v>5</v>
      </c>
      <c r="C343" s="884">
        <f>B343/174</f>
        <v>2.8735632183908046E-2</v>
      </c>
      <c r="D343" s="1021">
        <v>16</v>
      </c>
      <c r="E343" s="884">
        <f>D343/278</f>
        <v>5.7553956834532377E-2</v>
      </c>
      <c r="H343" s="923"/>
      <c r="M343" s="1067"/>
      <c r="N343" s="1051"/>
      <c r="O343" s="1051"/>
      <c r="P343" s="1051"/>
      <c r="Q343" s="1051"/>
      <c r="R343" s="1051"/>
      <c r="S343" s="1051"/>
      <c r="T343" s="1051"/>
      <c r="U343" s="1051"/>
      <c r="V343" s="1051"/>
    </row>
    <row r="344" spans="1:24" ht="13.5" customHeight="1">
      <c r="A344" s="862" t="s">
        <v>931</v>
      </c>
      <c r="B344" s="1021">
        <v>17</v>
      </c>
      <c r="C344" s="884">
        <f>B344/174</f>
        <v>9.7701149425287362E-2</v>
      </c>
      <c r="D344" s="1021">
        <v>38</v>
      </c>
      <c r="E344" s="884">
        <f>D344/278</f>
        <v>0.1366906474820144</v>
      </c>
      <c r="H344" s="923"/>
      <c r="M344" s="1067"/>
      <c r="N344" s="1051"/>
      <c r="O344" s="1051"/>
      <c r="P344" s="1051"/>
      <c r="Q344" s="1051"/>
      <c r="R344" s="1051"/>
      <c r="S344" s="1051"/>
      <c r="T344" s="1051"/>
      <c r="U344" s="1051"/>
      <c r="V344" s="1051"/>
    </row>
    <row r="345" spans="1:24" ht="13.5" customHeight="1" thickBot="1">
      <c r="A345" s="946" t="s">
        <v>932</v>
      </c>
      <c r="B345" s="1074">
        <v>150</v>
      </c>
      <c r="C345" s="1080">
        <f>B345/174</f>
        <v>0.86206896551724133</v>
      </c>
      <c r="D345" s="1074">
        <v>222</v>
      </c>
      <c r="E345" s="1080">
        <f>D345/278</f>
        <v>0.79856115107913672</v>
      </c>
      <c r="H345" s="923"/>
      <c r="M345" s="1049"/>
      <c r="N345" s="1050"/>
      <c r="O345" s="1050"/>
      <c r="P345" s="1050"/>
      <c r="Q345" s="1050"/>
      <c r="R345" s="1050"/>
      <c r="S345" s="1051"/>
      <c r="T345" s="1051"/>
      <c r="U345" s="1051"/>
      <c r="V345" s="1051"/>
    </row>
    <row r="346" spans="1:24" ht="13.5" customHeight="1">
      <c r="C346" s="884"/>
      <c r="D346" s="862"/>
      <c r="E346" s="862"/>
      <c r="H346" s="923"/>
      <c r="M346" s="1049"/>
      <c r="N346" s="1050"/>
      <c r="O346" s="1050"/>
      <c r="P346" s="1050"/>
      <c r="Q346" s="1050"/>
      <c r="R346" s="1050"/>
      <c r="S346" s="1051"/>
      <c r="T346" s="1051"/>
      <c r="U346" s="1051"/>
      <c r="V346" s="1051"/>
    </row>
    <row r="347" spans="1:24" ht="13.5" customHeight="1">
      <c r="A347" s="915" t="s">
        <v>890</v>
      </c>
      <c r="D347" s="1021"/>
      <c r="E347" s="862"/>
      <c r="H347" s="923"/>
      <c r="K347" s="1076"/>
      <c r="M347" s="1049"/>
      <c r="N347" s="1050"/>
      <c r="O347" s="1050"/>
      <c r="P347" s="1050"/>
      <c r="Q347" s="1050"/>
      <c r="R347" s="1050"/>
      <c r="S347" s="1051"/>
      <c r="T347" s="1051"/>
      <c r="U347" s="1051"/>
      <c r="V347" s="1066"/>
    </row>
    <row r="348" spans="1:24" ht="14.4">
      <c r="A348" s="1014" t="s">
        <v>933</v>
      </c>
      <c r="E348" s="884"/>
      <c r="H348" s="923"/>
      <c r="M348" s="1049"/>
      <c r="N348" s="1050"/>
      <c r="O348" s="1050"/>
      <c r="P348" s="1050"/>
      <c r="Q348" s="1050"/>
      <c r="R348" s="1050"/>
      <c r="S348" s="1051"/>
      <c r="T348" s="1051"/>
      <c r="U348" s="1051"/>
      <c r="V348" s="1051"/>
    </row>
    <row r="349" spans="1:24" ht="14.4">
      <c r="A349" s="1057" t="s">
        <v>928</v>
      </c>
      <c r="H349" s="923"/>
      <c r="M349" s="1049"/>
      <c r="N349" s="1050"/>
      <c r="O349" s="1050"/>
      <c r="P349" s="1050"/>
      <c r="Q349" s="1050"/>
      <c r="R349" s="1050"/>
      <c r="S349" s="1051"/>
      <c r="T349" s="1051"/>
      <c r="U349" s="1051"/>
      <c r="V349" s="1051"/>
    </row>
    <row r="350" spans="1:24" ht="14.4">
      <c r="A350" s="1082"/>
      <c r="H350" s="923"/>
      <c r="M350" s="1049"/>
      <c r="N350" s="1050"/>
      <c r="O350" s="1050"/>
      <c r="P350" s="1050"/>
      <c r="Q350" s="1050"/>
      <c r="R350" s="1050"/>
      <c r="S350" s="1051"/>
      <c r="T350" s="1051"/>
      <c r="U350" s="1051"/>
      <c r="V350" s="1051"/>
    </row>
    <row r="351" spans="1:24" ht="14.4">
      <c r="A351" s="1082"/>
      <c r="H351" s="923"/>
      <c r="M351" s="1049"/>
      <c r="N351" s="1050"/>
      <c r="O351" s="1050"/>
      <c r="P351" s="1050"/>
      <c r="Q351" s="1050"/>
      <c r="R351" s="1050"/>
      <c r="S351" s="1051"/>
      <c r="T351" s="1051"/>
      <c r="U351" s="1051"/>
      <c r="V351" s="1051"/>
    </row>
    <row r="352" spans="1:24" ht="14.4">
      <c r="H352" s="923"/>
      <c r="M352" s="1049"/>
      <c r="N352" s="1050"/>
      <c r="O352" s="1050"/>
      <c r="P352" s="1050"/>
      <c r="Q352" s="1050"/>
      <c r="R352" s="1050"/>
      <c r="S352" s="1051"/>
      <c r="T352" s="1051"/>
      <c r="U352" s="1051"/>
      <c r="V352" s="1051"/>
    </row>
    <row r="353" spans="1:22" ht="14.4">
      <c r="A353" s="863" t="s">
        <v>934</v>
      </c>
      <c r="B353" s="863"/>
      <c r="C353" s="863"/>
      <c r="H353" s="923"/>
      <c r="L353" s="862"/>
      <c r="M353" s="1083"/>
      <c r="N353" s="1050"/>
      <c r="O353" s="1050"/>
      <c r="P353" s="1050"/>
      <c r="Q353" s="1050"/>
      <c r="R353" s="1050"/>
      <c r="S353" s="1051"/>
      <c r="T353" s="1051"/>
      <c r="U353" s="1051"/>
      <c r="V353" s="1051"/>
    </row>
    <row r="354" spans="1:22" ht="27" thickBot="1">
      <c r="A354" s="1041"/>
      <c r="B354" s="924" t="s">
        <v>245</v>
      </c>
      <c r="C354" s="1041" t="s">
        <v>588</v>
      </c>
      <c r="H354" s="923"/>
      <c r="M354" s="923"/>
      <c r="N354" s="923"/>
      <c r="O354" s="923"/>
      <c r="P354" s="923"/>
      <c r="Q354" s="923"/>
      <c r="R354" s="923"/>
      <c r="S354" s="923"/>
      <c r="T354" s="923"/>
      <c r="U354" s="923"/>
      <c r="V354" s="923"/>
    </row>
    <row r="355" spans="1:22" ht="15" thickTop="1">
      <c r="A355" s="926" t="s">
        <v>513</v>
      </c>
      <c r="B355" s="1084">
        <v>52</v>
      </c>
      <c r="C355" s="884">
        <f>B355/140</f>
        <v>0.37142857142857144</v>
      </c>
      <c r="H355" s="923"/>
      <c r="M355" s="887" t="s">
        <v>898</v>
      </c>
      <c r="N355" s="923"/>
      <c r="O355" s="923"/>
      <c r="P355" s="923"/>
      <c r="Q355" s="923"/>
      <c r="R355" s="923"/>
      <c r="S355" s="923"/>
      <c r="T355" s="923"/>
      <c r="U355" s="923"/>
      <c r="V355" s="923"/>
    </row>
    <row r="356" spans="1:22" ht="14.4">
      <c r="A356" s="926" t="s">
        <v>935</v>
      </c>
      <c r="B356" s="1084">
        <v>20</v>
      </c>
      <c r="C356" s="884">
        <f t="shared" ref="C356:C362" si="8">B356/140</f>
        <v>0.14285714285714285</v>
      </c>
      <c r="H356" s="923"/>
      <c r="M356" s="923"/>
      <c r="N356" s="923"/>
      <c r="O356" s="923"/>
      <c r="P356" s="923"/>
      <c r="Q356" s="923"/>
      <c r="R356" s="923"/>
      <c r="S356" s="923"/>
      <c r="T356" s="923"/>
      <c r="U356" s="923"/>
      <c r="V356" s="923"/>
    </row>
    <row r="357" spans="1:22" ht="14.4">
      <c r="A357" s="926" t="s">
        <v>936</v>
      </c>
      <c r="B357" s="1084">
        <v>26</v>
      </c>
      <c r="C357" s="884">
        <f t="shared" si="8"/>
        <v>0.18571428571428572</v>
      </c>
      <c r="H357" s="923"/>
      <c r="M357" s="923"/>
      <c r="N357" s="923"/>
      <c r="O357" s="923"/>
      <c r="P357" s="923"/>
      <c r="Q357" s="923"/>
      <c r="R357" s="923"/>
      <c r="S357" s="923"/>
      <c r="T357" s="923"/>
      <c r="U357" s="923"/>
      <c r="V357" s="923"/>
    </row>
    <row r="358" spans="1:22" ht="14.4">
      <c r="A358" s="926" t="s">
        <v>937</v>
      </c>
      <c r="B358" s="1021">
        <v>13</v>
      </c>
      <c r="C358" s="884">
        <f t="shared" si="8"/>
        <v>9.285714285714286E-2</v>
      </c>
      <c r="H358" s="923"/>
      <c r="M358" s="1066"/>
      <c r="N358" s="1066"/>
      <c r="O358" s="1066"/>
      <c r="P358" s="1066"/>
      <c r="Q358" s="1066"/>
      <c r="R358" s="1066"/>
      <c r="S358" s="1066"/>
      <c r="T358" s="1066"/>
      <c r="U358" s="1066"/>
      <c r="V358" s="1066"/>
    </row>
    <row r="359" spans="1:22" ht="13.5" customHeight="1">
      <c r="A359" s="926" t="s">
        <v>938</v>
      </c>
      <c r="B359" s="1021">
        <v>13</v>
      </c>
      <c r="C359" s="884">
        <f t="shared" si="8"/>
        <v>9.285714285714286E-2</v>
      </c>
      <c r="H359" s="923"/>
      <c r="M359" s="1066"/>
      <c r="N359" s="1066"/>
      <c r="O359" s="1066"/>
      <c r="P359" s="1066"/>
      <c r="Q359" s="1066"/>
      <c r="R359" s="1066"/>
      <c r="S359" s="1066"/>
      <c r="T359" s="1066"/>
      <c r="U359" s="1066"/>
      <c r="V359" s="1066"/>
    </row>
    <row r="360" spans="1:22" ht="13.5" customHeight="1">
      <c r="A360" s="926" t="s">
        <v>939</v>
      </c>
      <c r="B360" s="1021">
        <v>3</v>
      </c>
      <c r="C360" s="884">
        <f t="shared" si="8"/>
        <v>2.1428571428571429E-2</v>
      </c>
      <c r="H360" s="923"/>
      <c r="M360" s="1066"/>
      <c r="N360" s="1066"/>
      <c r="O360" s="1066"/>
      <c r="P360" s="1066"/>
      <c r="Q360" s="1066"/>
      <c r="R360" s="1066"/>
      <c r="S360" s="1066"/>
      <c r="T360" s="1066"/>
      <c r="U360" s="1066"/>
      <c r="V360" s="1066"/>
    </row>
    <row r="361" spans="1:22" ht="13.5" customHeight="1">
      <c r="A361" s="926" t="s">
        <v>940</v>
      </c>
      <c r="B361" s="1021">
        <v>2</v>
      </c>
      <c r="C361" s="884">
        <f t="shared" si="8"/>
        <v>1.4285714285714285E-2</v>
      </c>
      <c r="H361" s="923"/>
      <c r="M361" s="1066"/>
      <c r="N361" s="1066"/>
      <c r="O361" s="1066"/>
      <c r="P361" s="1066"/>
      <c r="Q361" s="1066"/>
      <c r="R361" s="1066"/>
      <c r="S361" s="1066"/>
      <c r="T361" s="1066"/>
      <c r="U361" s="1066"/>
      <c r="V361" s="1066"/>
    </row>
    <row r="362" spans="1:22" ht="13.5" customHeight="1" thickBot="1">
      <c r="A362" s="1085" t="s">
        <v>941</v>
      </c>
      <c r="B362" s="1074">
        <v>11</v>
      </c>
      <c r="C362" s="1080">
        <f t="shared" si="8"/>
        <v>7.857142857142857E-2</v>
      </c>
      <c r="H362" s="923"/>
      <c r="M362" s="1066"/>
      <c r="N362" s="1066"/>
      <c r="O362" s="1066"/>
      <c r="P362" s="1066"/>
      <c r="Q362" s="1066"/>
      <c r="R362" s="1066"/>
      <c r="S362" s="1066"/>
      <c r="T362" s="1066"/>
      <c r="U362" s="1066"/>
      <c r="V362" s="1066"/>
    </row>
    <row r="363" spans="1:22" ht="14.4">
      <c r="A363" s="926"/>
      <c r="C363" s="884"/>
      <c r="H363" s="923"/>
      <c r="M363" s="1066"/>
      <c r="N363" s="1066"/>
      <c r="O363" s="1066"/>
      <c r="P363" s="1066"/>
      <c r="Q363" s="1066"/>
      <c r="R363" s="1066"/>
      <c r="S363" s="1066"/>
      <c r="T363" s="1066"/>
      <c r="U363" s="1066"/>
      <c r="V363" s="1066"/>
    </row>
    <row r="364" spans="1:22" ht="14.4">
      <c r="A364" s="915" t="s">
        <v>890</v>
      </c>
      <c r="H364" s="923"/>
      <c r="M364" s="1066"/>
      <c r="N364" s="1066"/>
      <c r="O364" s="1066"/>
      <c r="P364" s="1066"/>
      <c r="Q364" s="1066"/>
      <c r="R364" s="1066"/>
      <c r="S364" s="1066"/>
      <c r="T364" s="1066"/>
      <c r="U364" s="1066"/>
      <c r="V364" s="1066"/>
    </row>
    <row r="365" spans="1:22" ht="14.4">
      <c r="A365" s="1014" t="s">
        <v>942</v>
      </c>
      <c r="H365" s="923"/>
      <c r="M365" s="1066"/>
      <c r="N365" s="1066"/>
      <c r="O365" s="1066"/>
      <c r="P365" s="1066"/>
      <c r="Q365" s="1066"/>
      <c r="R365" s="1066"/>
      <c r="S365" s="1066"/>
      <c r="T365" s="1066"/>
      <c r="U365" s="1066"/>
      <c r="V365" s="1066"/>
    </row>
    <row r="366" spans="1:22" ht="14.4">
      <c r="A366" s="1057" t="s">
        <v>943</v>
      </c>
      <c r="H366" s="923"/>
      <c r="M366" s="1066"/>
      <c r="N366" s="1066"/>
      <c r="O366" s="1066"/>
      <c r="P366" s="1066"/>
      <c r="Q366" s="1066"/>
      <c r="R366" s="1066"/>
      <c r="S366" s="1066"/>
      <c r="T366" s="1066"/>
      <c r="U366" s="1066"/>
      <c r="V366" s="1066"/>
    </row>
    <row r="367" spans="1:22" ht="14.4">
      <c r="H367" s="923"/>
      <c r="M367" s="1066"/>
      <c r="N367" s="1066"/>
      <c r="O367" s="1066"/>
      <c r="P367" s="1066"/>
      <c r="Q367" s="1066"/>
      <c r="R367" s="1066"/>
      <c r="S367" s="1066"/>
      <c r="T367" s="1066"/>
      <c r="U367" s="1066"/>
      <c r="V367" s="1066"/>
    </row>
    <row r="368" spans="1:22" ht="14.4">
      <c r="H368" s="923"/>
      <c r="M368" s="1067"/>
      <c r="N368" s="1051"/>
      <c r="O368" s="1051"/>
      <c r="P368" s="1051"/>
      <c r="Q368" s="1051"/>
      <c r="R368" s="1051"/>
      <c r="S368" s="1051"/>
      <c r="T368" s="1051"/>
      <c r="U368" s="1051"/>
      <c r="V368" s="1051"/>
    </row>
    <row r="369" spans="1:24" ht="14.4">
      <c r="H369" s="923"/>
      <c r="M369" s="1067"/>
      <c r="N369" s="1051"/>
      <c r="O369" s="1051"/>
      <c r="P369" s="1051"/>
      <c r="Q369" s="1051"/>
      <c r="R369" s="1051"/>
      <c r="S369" s="1051"/>
      <c r="T369" s="1051"/>
      <c r="U369" s="1051"/>
      <c r="V369" s="1051"/>
    </row>
    <row r="370" spans="1:24" ht="14.4">
      <c r="A370" s="863" t="s">
        <v>944</v>
      </c>
      <c r="B370" s="863"/>
      <c r="C370" s="863"/>
      <c r="H370" s="923"/>
      <c r="M370" s="1067"/>
      <c r="N370" s="1051"/>
      <c r="O370" s="1051"/>
      <c r="P370" s="1051"/>
      <c r="Q370" s="1051"/>
      <c r="R370" s="1051"/>
      <c r="S370" s="1051"/>
      <c r="T370" s="1051"/>
      <c r="U370" s="1051"/>
      <c r="V370" s="1051"/>
    </row>
    <row r="371" spans="1:24" ht="27" thickBot="1">
      <c r="A371" s="1041"/>
      <c r="B371" s="924" t="s">
        <v>245</v>
      </c>
      <c r="C371" s="1041" t="s">
        <v>588</v>
      </c>
      <c r="H371" s="923"/>
      <c r="M371" s="1049"/>
      <c r="N371" s="1050"/>
      <c r="O371" s="1050"/>
      <c r="P371" s="1050"/>
      <c r="Q371" s="1050"/>
      <c r="R371" s="1050"/>
      <c r="S371" s="1051"/>
      <c r="T371" s="1051"/>
      <c r="U371" s="1051"/>
      <c r="V371" s="1051"/>
    </row>
    <row r="372" spans="1:24" ht="13.5" customHeight="1" thickTop="1">
      <c r="A372" s="926" t="s">
        <v>945</v>
      </c>
      <c r="B372" s="1084">
        <v>13</v>
      </c>
      <c r="C372" s="884">
        <f>B372/60</f>
        <v>0.21666666666666667</v>
      </c>
      <c r="H372" s="923"/>
      <c r="M372" s="1049"/>
      <c r="N372" s="1050"/>
      <c r="O372" s="1050"/>
      <c r="P372" s="1050"/>
      <c r="Q372" s="1050"/>
      <c r="R372" s="1050"/>
      <c r="S372" s="1051"/>
      <c r="T372" s="1051"/>
      <c r="U372" s="1051"/>
      <c r="V372" s="1051"/>
    </row>
    <row r="373" spans="1:24" ht="13.5" customHeight="1">
      <c r="A373" s="926" t="s">
        <v>946</v>
      </c>
      <c r="B373" s="1084">
        <v>8</v>
      </c>
      <c r="C373" s="884">
        <f t="shared" ref="C373:C377" si="9">B373/60</f>
        <v>0.13333333333333333</v>
      </c>
      <c r="H373" s="923"/>
      <c r="M373" s="1049"/>
      <c r="N373" s="1050"/>
      <c r="O373" s="1050"/>
      <c r="P373" s="1050"/>
      <c r="Q373" s="1050"/>
      <c r="R373" s="1050"/>
      <c r="S373" s="1051"/>
      <c r="T373" s="1051"/>
      <c r="U373" s="1051"/>
      <c r="V373" s="1051"/>
    </row>
    <row r="374" spans="1:24" ht="13.5" customHeight="1">
      <c r="A374" s="926" t="s">
        <v>947</v>
      </c>
      <c r="B374" s="1084">
        <v>6</v>
      </c>
      <c r="C374" s="884">
        <f t="shared" si="9"/>
        <v>0.1</v>
      </c>
      <c r="H374" s="923"/>
      <c r="M374" s="1049"/>
      <c r="N374" s="1050"/>
      <c r="O374" s="1050"/>
      <c r="P374" s="1050"/>
      <c r="Q374" s="1050"/>
      <c r="R374" s="1050"/>
      <c r="S374" s="1051"/>
      <c r="T374" s="1051"/>
      <c r="U374" s="1051"/>
      <c r="V374" s="1051"/>
    </row>
    <row r="375" spans="1:24" ht="14.4">
      <c r="A375" s="926" t="s">
        <v>948</v>
      </c>
      <c r="B375" s="1021">
        <v>11</v>
      </c>
      <c r="C375" s="884">
        <f t="shared" si="9"/>
        <v>0.18333333333333332</v>
      </c>
      <c r="H375" s="923"/>
      <c r="M375" s="1049"/>
      <c r="N375" s="1050"/>
      <c r="O375" s="1050"/>
      <c r="P375" s="1050"/>
      <c r="Q375" s="1050"/>
      <c r="R375" s="1050"/>
      <c r="S375" s="1051"/>
      <c r="T375" s="1051"/>
      <c r="U375" s="1051"/>
      <c r="V375" s="1051"/>
    </row>
    <row r="376" spans="1:24" ht="14.4">
      <c r="A376" s="926" t="s">
        <v>949</v>
      </c>
      <c r="B376" s="1021">
        <v>17</v>
      </c>
      <c r="C376" s="884">
        <f t="shared" si="9"/>
        <v>0.28333333333333333</v>
      </c>
      <c r="H376" s="923"/>
      <c r="M376" s="923"/>
      <c r="N376" s="923"/>
      <c r="O376" s="923"/>
      <c r="P376" s="923"/>
      <c r="Q376" s="923"/>
      <c r="R376" s="923"/>
      <c r="S376" s="923"/>
      <c r="T376" s="923"/>
      <c r="U376" s="923"/>
      <c r="V376" s="923"/>
      <c r="W376" s="923"/>
      <c r="X376" s="923"/>
    </row>
    <row r="377" spans="1:24" ht="15" thickBot="1">
      <c r="A377" s="1085" t="s">
        <v>950</v>
      </c>
      <c r="B377" s="1074">
        <v>5</v>
      </c>
      <c r="C377" s="1080">
        <f t="shared" si="9"/>
        <v>8.3333333333333329E-2</v>
      </c>
      <c r="H377" s="923"/>
      <c r="K377" s="1076"/>
      <c r="M377" s="887" t="s">
        <v>898</v>
      </c>
      <c r="N377" s="923"/>
      <c r="O377" s="923"/>
      <c r="P377" s="923"/>
      <c r="Q377" s="923"/>
      <c r="R377" s="923"/>
      <c r="S377" s="923"/>
      <c r="T377" s="923"/>
      <c r="U377" s="923"/>
      <c r="V377" s="923"/>
      <c r="W377" s="923"/>
      <c r="X377" s="923"/>
    </row>
    <row r="378" spans="1:24" ht="14.4">
      <c r="A378" s="926"/>
      <c r="C378" s="884"/>
      <c r="H378" s="923"/>
      <c r="M378" s="923"/>
      <c r="N378" s="923"/>
      <c r="O378" s="923"/>
      <c r="P378" s="923"/>
      <c r="Q378" s="923"/>
      <c r="R378" s="923"/>
      <c r="S378" s="923"/>
      <c r="T378" s="923"/>
      <c r="U378" s="923"/>
      <c r="V378" s="923"/>
      <c r="W378" s="923"/>
      <c r="X378" s="923"/>
    </row>
    <row r="379" spans="1:24" ht="14.4">
      <c r="A379" s="915" t="s">
        <v>890</v>
      </c>
      <c r="H379" s="923"/>
      <c r="M379" s="1066"/>
      <c r="N379" s="1066"/>
      <c r="O379" s="1066"/>
      <c r="P379" s="1066"/>
      <c r="Q379" s="1066"/>
      <c r="R379" s="1066"/>
      <c r="S379" s="1066"/>
      <c r="T379" s="1066"/>
      <c r="U379" s="1066"/>
      <c r="V379" s="1066"/>
      <c r="W379" s="923"/>
      <c r="X379" s="923"/>
    </row>
    <row r="380" spans="1:24" ht="14.4">
      <c r="A380" s="1014" t="s">
        <v>951</v>
      </c>
      <c r="H380" s="923"/>
      <c r="M380" s="1066"/>
      <c r="N380" s="1066"/>
      <c r="O380" s="1066"/>
      <c r="P380" s="1066"/>
      <c r="Q380" s="1066"/>
      <c r="R380" s="1066"/>
      <c r="S380" s="1066"/>
      <c r="T380" s="1066"/>
      <c r="U380" s="1066"/>
      <c r="V380" s="1066"/>
      <c r="W380" s="923"/>
      <c r="X380" s="923"/>
    </row>
    <row r="381" spans="1:24" ht="14.4">
      <c r="A381" s="1057" t="s">
        <v>952</v>
      </c>
      <c r="H381" s="923"/>
      <c r="M381" s="1066"/>
      <c r="N381" s="1066"/>
      <c r="O381" s="1066"/>
      <c r="P381" s="1066"/>
      <c r="Q381" s="1066"/>
      <c r="R381" s="1066"/>
      <c r="S381" s="1066"/>
      <c r="T381" s="1066"/>
      <c r="U381" s="1066"/>
      <c r="V381" s="1066"/>
      <c r="W381" s="923"/>
      <c r="X381" s="923"/>
    </row>
    <row r="382" spans="1:24" ht="14.4">
      <c r="H382" s="923"/>
      <c r="M382" s="1066"/>
      <c r="N382" s="1066"/>
      <c r="O382" s="1066"/>
      <c r="P382" s="1066"/>
      <c r="Q382" s="1066"/>
      <c r="R382" s="1066"/>
      <c r="S382" s="1066"/>
      <c r="T382" s="1066"/>
      <c r="U382" s="1066"/>
      <c r="V382" s="1066"/>
      <c r="W382" s="923"/>
      <c r="X382" s="923"/>
    </row>
    <row r="383" spans="1:24" ht="14.4">
      <c r="H383" s="923"/>
      <c r="L383" s="862"/>
      <c r="M383" s="1066"/>
      <c r="N383" s="1066"/>
      <c r="O383" s="1066"/>
      <c r="P383" s="1066"/>
      <c r="Q383" s="1066"/>
      <c r="R383" s="1066"/>
      <c r="S383" s="1066"/>
      <c r="T383" s="1066"/>
      <c r="U383" s="1066"/>
      <c r="V383" s="1066"/>
      <c r="W383" s="923"/>
      <c r="X383" s="923"/>
    </row>
    <row r="384" spans="1:24" ht="14.4">
      <c r="A384" s="923"/>
      <c r="B384" s="923"/>
      <c r="C384" s="923"/>
      <c r="D384" s="923"/>
      <c r="E384" s="923"/>
      <c r="F384" s="923"/>
      <c r="G384" s="923"/>
      <c r="H384" s="923"/>
      <c r="M384" s="1066"/>
      <c r="N384" s="1066"/>
      <c r="O384" s="1066"/>
      <c r="P384" s="1066"/>
      <c r="Q384" s="1066"/>
      <c r="R384" s="1066"/>
      <c r="S384" s="1066"/>
      <c r="T384" s="1066"/>
      <c r="U384" s="1066"/>
      <c r="V384" s="1066"/>
      <c r="W384" s="923"/>
      <c r="X384" s="923"/>
    </row>
    <row r="385" spans="1:24" ht="14.4">
      <c r="A385" s="923"/>
      <c r="B385" s="923"/>
      <c r="C385" s="923"/>
      <c r="D385" s="923"/>
      <c r="E385" s="923"/>
      <c r="F385" s="923"/>
      <c r="G385" s="923"/>
      <c r="H385" s="923"/>
      <c r="M385" s="1066"/>
      <c r="N385" s="1066"/>
      <c r="O385" s="1066"/>
      <c r="P385" s="1066"/>
      <c r="Q385" s="1066"/>
      <c r="R385" s="1066"/>
      <c r="S385" s="1066"/>
      <c r="T385" s="1066"/>
      <c r="U385" s="1066"/>
      <c r="V385" s="1066"/>
      <c r="W385" s="923"/>
      <c r="X385" s="923"/>
    </row>
    <row r="386" spans="1:24" ht="14.4">
      <c r="A386" s="923"/>
      <c r="B386" s="923"/>
      <c r="C386" s="923"/>
      <c r="D386" s="923"/>
      <c r="E386" s="923"/>
      <c r="F386" s="923"/>
      <c r="G386" s="923"/>
      <c r="H386" s="923"/>
      <c r="M386" s="1066"/>
      <c r="N386" s="1066"/>
      <c r="O386" s="1066"/>
      <c r="P386" s="1066"/>
      <c r="Q386" s="1066"/>
      <c r="R386" s="1066"/>
      <c r="S386" s="1066"/>
      <c r="T386" s="1066"/>
      <c r="U386" s="1066"/>
      <c r="V386" s="1066"/>
      <c r="W386" s="923"/>
      <c r="X386" s="923"/>
    </row>
    <row r="387" spans="1:24" ht="14.4">
      <c r="A387" s="923"/>
      <c r="B387" s="923"/>
      <c r="C387" s="923"/>
      <c r="D387" s="923"/>
      <c r="E387" s="923"/>
      <c r="F387" s="923"/>
      <c r="G387" s="923"/>
      <c r="H387" s="923"/>
      <c r="M387" s="1066"/>
      <c r="N387" s="1066"/>
      <c r="O387" s="1066"/>
      <c r="P387" s="1066"/>
      <c r="Q387" s="1066"/>
      <c r="R387" s="1066"/>
      <c r="S387" s="1066"/>
      <c r="T387" s="1066"/>
      <c r="U387" s="1066"/>
      <c r="V387" s="1066"/>
      <c r="W387" s="923"/>
      <c r="X387" s="923"/>
    </row>
    <row r="388" spans="1:24" ht="14.4">
      <c r="A388" s="923"/>
      <c r="B388" s="923"/>
      <c r="C388" s="923"/>
      <c r="D388" s="923"/>
      <c r="E388" s="923"/>
      <c r="F388" s="923"/>
      <c r="G388" s="923"/>
      <c r="H388" s="923"/>
      <c r="M388" s="1066"/>
      <c r="N388" s="1066"/>
      <c r="O388" s="1066"/>
      <c r="P388" s="1066"/>
      <c r="Q388" s="1066"/>
      <c r="R388" s="1066"/>
      <c r="S388" s="1066"/>
      <c r="T388" s="1066"/>
      <c r="U388" s="1066"/>
      <c r="V388" s="1066"/>
      <c r="W388" s="923"/>
      <c r="X388" s="923"/>
    </row>
    <row r="389" spans="1:24" ht="13.5" customHeight="1">
      <c r="A389" s="923"/>
      <c r="B389" s="923"/>
      <c r="C389" s="923"/>
      <c r="D389" s="923"/>
      <c r="E389" s="923"/>
      <c r="F389" s="923"/>
      <c r="G389" s="923"/>
      <c r="H389" s="923"/>
      <c r="M389" s="1066"/>
      <c r="N389" s="1066"/>
      <c r="O389" s="1066"/>
      <c r="P389" s="1066"/>
      <c r="Q389" s="1066"/>
      <c r="R389" s="1066"/>
      <c r="S389" s="1066"/>
      <c r="T389" s="1066"/>
      <c r="U389" s="1066"/>
      <c r="V389" s="1066"/>
      <c r="W389" s="923"/>
      <c r="X389" s="923"/>
    </row>
    <row r="390" spans="1:24" ht="13.5" customHeight="1">
      <c r="A390" s="923"/>
      <c r="B390" s="923"/>
      <c r="C390" s="923"/>
      <c r="D390" s="923"/>
      <c r="E390" s="923"/>
      <c r="F390" s="923"/>
      <c r="G390" s="923"/>
      <c r="H390" s="923"/>
      <c r="M390" s="1066"/>
      <c r="N390" s="1066"/>
      <c r="O390" s="1066"/>
      <c r="P390" s="1066"/>
      <c r="Q390" s="1066"/>
      <c r="R390" s="1066"/>
      <c r="S390" s="1066"/>
      <c r="T390" s="1066"/>
      <c r="U390" s="1066"/>
      <c r="V390" s="1066"/>
      <c r="W390" s="923"/>
      <c r="X390" s="923"/>
    </row>
    <row r="391" spans="1:24" ht="13.5" customHeight="1">
      <c r="A391" s="923"/>
      <c r="B391" s="923"/>
      <c r="C391" s="923"/>
      <c r="D391" s="923"/>
      <c r="E391" s="923"/>
      <c r="F391" s="923"/>
      <c r="G391" s="923"/>
      <c r="H391" s="923"/>
      <c r="M391" s="1066"/>
      <c r="N391" s="1066"/>
      <c r="O391" s="1066"/>
      <c r="P391" s="1066"/>
      <c r="Q391" s="1066"/>
      <c r="R391" s="1066"/>
      <c r="S391" s="1066"/>
      <c r="T391" s="1066"/>
      <c r="U391" s="1066"/>
      <c r="V391" s="1066"/>
      <c r="W391" s="923"/>
      <c r="X391" s="923"/>
    </row>
    <row r="392" spans="1:24" ht="13.5" customHeight="1">
      <c r="A392" s="923"/>
      <c r="B392" s="923"/>
      <c r="C392" s="923"/>
      <c r="D392" s="923"/>
      <c r="E392" s="923"/>
      <c r="F392" s="923"/>
      <c r="G392" s="923"/>
      <c r="H392" s="923"/>
      <c r="M392" s="1066"/>
      <c r="N392" s="1066"/>
      <c r="O392" s="1066"/>
      <c r="P392" s="1066"/>
      <c r="Q392" s="1066"/>
      <c r="R392" s="1066"/>
      <c r="S392" s="1066"/>
      <c r="T392" s="1066"/>
      <c r="U392" s="1066"/>
      <c r="V392" s="1066"/>
      <c r="W392" s="923"/>
      <c r="X392" s="923"/>
    </row>
    <row r="393" spans="1:24" ht="14.4">
      <c r="A393" s="923"/>
      <c r="B393" s="923"/>
      <c r="C393" s="923"/>
      <c r="D393" s="923"/>
      <c r="E393" s="923"/>
      <c r="F393" s="923"/>
      <c r="G393" s="923"/>
      <c r="H393" s="923"/>
      <c r="M393" s="1066"/>
      <c r="N393" s="1066"/>
      <c r="O393" s="1066"/>
      <c r="P393" s="1066"/>
      <c r="Q393" s="1066"/>
      <c r="R393" s="1066"/>
      <c r="S393" s="1066"/>
      <c r="T393" s="1066"/>
      <c r="U393" s="1066"/>
      <c r="V393" s="1066"/>
      <c r="W393" s="923"/>
      <c r="X393" s="923"/>
    </row>
    <row r="394" spans="1:24" ht="14.4">
      <c r="A394" s="923"/>
      <c r="B394" s="923"/>
      <c r="C394" s="923"/>
      <c r="D394" s="923"/>
      <c r="E394" s="923"/>
      <c r="F394" s="923"/>
      <c r="G394" s="923"/>
      <c r="H394" s="923"/>
      <c r="M394" s="1066"/>
      <c r="N394" s="1066"/>
      <c r="O394" s="1066"/>
      <c r="P394" s="1066"/>
      <c r="Q394" s="1066"/>
      <c r="R394" s="1066"/>
      <c r="S394" s="1066"/>
      <c r="T394" s="1066"/>
      <c r="U394" s="1066"/>
      <c r="V394" s="1066"/>
      <c r="W394" s="923"/>
      <c r="X394" s="923"/>
    </row>
    <row r="395" spans="1:24" ht="14.4">
      <c r="A395" s="923"/>
      <c r="B395" s="923"/>
      <c r="C395" s="923"/>
      <c r="D395" s="923"/>
      <c r="E395" s="923"/>
      <c r="F395" s="923"/>
      <c r="G395" s="923"/>
      <c r="H395" s="923"/>
      <c r="M395" s="1066"/>
      <c r="N395" s="1066"/>
      <c r="O395" s="1066"/>
      <c r="P395" s="1066"/>
      <c r="Q395" s="1066"/>
      <c r="R395" s="1066"/>
      <c r="S395" s="1066"/>
      <c r="T395" s="1066"/>
      <c r="U395" s="1066"/>
      <c r="V395" s="1066"/>
      <c r="W395" s="923"/>
      <c r="X395" s="923"/>
    </row>
    <row r="396" spans="1:24" ht="14.4">
      <c r="A396" s="923"/>
      <c r="B396" s="923"/>
      <c r="C396" s="923"/>
      <c r="D396" s="923"/>
      <c r="E396" s="923"/>
      <c r="F396" s="923"/>
      <c r="G396" s="923"/>
      <c r="H396" s="923"/>
      <c r="M396" s="1049"/>
      <c r="N396" s="1050"/>
      <c r="O396" s="1050"/>
      <c r="P396" s="1050"/>
      <c r="Q396" s="1050"/>
      <c r="R396" s="1050"/>
      <c r="S396" s="1051"/>
      <c r="T396" s="1051"/>
      <c r="U396" s="1051"/>
      <c r="V396" s="1051"/>
    </row>
    <row r="397" spans="1:24" ht="14.4">
      <c r="A397" s="923"/>
      <c r="B397" s="923"/>
      <c r="C397" s="923"/>
      <c r="D397" s="923"/>
      <c r="E397" s="923"/>
      <c r="F397" s="923"/>
      <c r="G397" s="923"/>
      <c r="H397" s="923"/>
      <c r="M397" s="1049"/>
      <c r="N397" s="1050"/>
      <c r="O397" s="1050"/>
      <c r="P397" s="1050"/>
      <c r="Q397" s="1050"/>
      <c r="R397" s="1050"/>
      <c r="S397" s="1051"/>
      <c r="T397" s="1051"/>
      <c r="U397" s="1051"/>
      <c r="V397" s="1051"/>
    </row>
    <row r="398" spans="1:24" ht="14.4">
      <c r="A398" s="923"/>
      <c r="B398" s="923"/>
      <c r="C398" s="923"/>
      <c r="D398" s="923"/>
      <c r="E398" s="923"/>
      <c r="F398" s="923"/>
      <c r="G398" s="923"/>
      <c r="H398" s="923"/>
      <c r="M398" s="1049"/>
      <c r="N398" s="1050"/>
      <c r="O398" s="1050"/>
      <c r="P398" s="1050"/>
      <c r="Q398" s="1050"/>
      <c r="R398" s="1050"/>
      <c r="S398" s="1051"/>
      <c r="T398" s="1051"/>
      <c r="U398" s="1051"/>
      <c r="V398" s="1051"/>
    </row>
    <row r="399" spans="1:24" ht="14.4">
      <c r="A399" s="923"/>
      <c r="B399" s="923"/>
      <c r="C399" s="923"/>
      <c r="D399" s="923"/>
      <c r="E399" s="923"/>
      <c r="F399" s="923"/>
      <c r="G399" s="923"/>
      <c r="H399" s="923"/>
      <c r="M399" s="1049"/>
      <c r="N399" s="1050"/>
      <c r="O399" s="1050"/>
      <c r="P399" s="1050"/>
      <c r="Q399" s="1050"/>
      <c r="R399" s="1050"/>
      <c r="S399" s="1051"/>
      <c r="T399" s="1051"/>
      <c r="U399" s="1051"/>
      <c r="V399" s="1051"/>
    </row>
    <row r="400" spans="1:24" ht="14.4">
      <c r="A400" s="923"/>
      <c r="B400" s="923"/>
      <c r="C400" s="923"/>
      <c r="D400" s="923"/>
      <c r="E400" s="923"/>
      <c r="F400" s="923"/>
      <c r="G400" s="923"/>
      <c r="H400" s="923"/>
      <c r="M400" s="1049"/>
      <c r="N400" s="1050"/>
      <c r="O400" s="1050"/>
      <c r="P400" s="1050"/>
      <c r="Q400" s="1050"/>
      <c r="R400" s="1050"/>
      <c r="S400" s="1051"/>
      <c r="T400" s="1051"/>
      <c r="U400" s="1051"/>
      <c r="V400" s="1051"/>
    </row>
    <row r="401" spans="1:24" ht="14.4">
      <c r="A401" s="923"/>
      <c r="B401" s="923"/>
      <c r="C401" s="923"/>
      <c r="D401" s="923"/>
      <c r="E401" s="923"/>
      <c r="F401" s="923"/>
      <c r="G401" s="923"/>
      <c r="H401" s="923"/>
      <c r="M401" s="923"/>
      <c r="N401" s="923"/>
      <c r="O401" s="923"/>
      <c r="P401" s="923"/>
      <c r="Q401" s="923"/>
      <c r="R401" s="923"/>
      <c r="S401" s="923"/>
      <c r="T401" s="923"/>
      <c r="U401" s="923"/>
      <c r="V401" s="923"/>
      <c r="W401" s="923"/>
      <c r="X401" s="923"/>
    </row>
    <row r="402" spans="1:24" ht="14.4">
      <c r="A402" s="923"/>
      <c r="B402" s="923"/>
      <c r="C402" s="923"/>
      <c r="D402" s="923"/>
      <c r="E402" s="923"/>
      <c r="F402" s="923"/>
      <c r="G402" s="923"/>
      <c r="H402" s="923"/>
      <c r="M402" s="887" t="s">
        <v>898</v>
      </c>
      <c r="N402" s="923"/>
      <c r="O402" s="923"/>
      <c r="P402" s="923"/>
      <c r="Q402" s="923"/>
      <c r="R402" s="923"/>
      <c r="S402" s="923"/>
      <c r="T402" s="923"/>
      <c r="U402" s="923"/>
      <c r="V402" s="923"/>
      <c r="W402" s="923"/>
      <c r="X402" s="923"/>
    </row>
    <row r="403" spans="1:24" ht="14.4">
      <c r="A403" s="923"/>
      <c r="B403" s="923"/>
      <c r="C403" s="923"/>
      <c r="D403" s="923"/>
      <c r="E403" s="923"/>
      <c r="F403" s="923"/>
      <c r="G403" s="923"/>
      <c r="H403" s="923"/>
      <c r="M403" s="923"/>
      <c r="N403" s="923"/>
      <c r="O403" s="923"/>
      <c r="P403" s="923"/>
      <c r="Q403" s="923"/>
      <c r="R403" s="923"/>
      <c r="S403" s="923"/>
      <c r="T403" s="923"/>
      <c r="U403" s="923"/>
      <c r="V403" s="923"/>
      <c r="W403" s="923"/>
      <c r="X403" s="923"/>
    </row>
    <row r="404" spans="1:24" ht="14.4">
      <c r="A404" s="923"/>
      <c r="B404" s="923"/>
      <c r="C404" s="923"/>
      <c r="D404" s="923"/>
      <c r="E404" s="923"/>
      <c r="F404" s="923"/>
      <c r="G404" s="923"/>
      <c r="H404" s="923"/>
      <c r="M404" s="923"/>
      <c r="N404" s="923"/>
      <c r="O404" s="923"/>
      <c r="P404" s="923"/>
      <c r="Q404" s="923"/>
      <c r="R404" s="923"/>
      <c r="S404" s="923"/>
      <c r="T404" s="923"/>
      <c r="U404" s="923"/>
      <c r="V404" s="923"/>
      <c r="W404" s="923"/>
      <c r="X404" s="923"/>
    </row>
    <row r="405" spans="1:24" ht="14.4">
      <c r="A405" s="923"/>
      <c r="B405" s="923"/>
      <c r="C405" s="923"/>
      <c r="D405" s="923"/>
      <c r="E405" s="923"/>
      <c r="F405" s="923"/>
      <c r="G405" s="923"/>
      <c r="H405" s="923"/>
      <c r="M405" s="1066"/>
      <c r="N405" s="1066"/>
      <c r="O405" s="1066"/>
      <c r="P405" s="1066"/>
      <c r="Q405" s="1066"/>
      <c r="R405" s="1066"/>
      <c r="S405" s="1066"/>
      <c r="T405" s="1066"/>
      <c r="U405" s="1066"/>
      <c r="V405" s="1066"/>
      <c r="W405" s="923"/>
      <c r="X405" s="923"/>
    </row>
    <row r="406" spans="1:24" ht="14.4">
      <c r="A406" s="923"/>
      <c r="B406" s="923"/>
      <c r="C406" s="923"/>
      <c r="D406" s="923"/>
      <c r="E406" s="923"/>
      <c r="F406" s="923"/>
      <c r="G406" s="923"/>
      <c r="H406" s="923"/>
      <c r="M406" s="1066"/>
      <c r="N406" s="1066"/>
      <c r="O406" s="1066"/>
      <c r="P406" s="1066"/>
      <c r="Q406" s="1066"/>
      <c r="R406" s="1066"/>
      <c r="S406" s="1066"/>
      <c r="T406" s="1066"/>
      <c r="U406" s="1066"/>
      <c r="V406" s="1066"/>
      <c r="W406" s="923"/>
      <c r="X406" s="923"/>
    </row>
    <row r="407" spans="1:24" ht="14.4">
      <c r="A407" s="923"/>
      <c r="B407" s="923"/>
      <c r="C407" s="923"/>
      <c r="D407" s="923"/>
      <c r="E407" s="923"/>
      <c r="F407" s="923"/>
      <c r="G407" s="923"/>
      <c r="H407" s="923"/>
      <c r="M407" s="1066"/>
      <c r="N407" s="1066"/>
      <c r="O407" s="1066"/>
      <c r="P407" s="1066"/>
      <c r="Q407" s="1066"/>
      <c r="R407" s="1066"/>
      <c r="S407" s="1066"/>
      <c r="T407" s="1066"/>
      <c r="U407" s="1066"/>
      <c r="V407" s="1066"/>
      <c r="W407" s="923"/>
      <c r="X407" s="923"/>
    </row>
    <row r="408" spans="1:24" ht="14.4">
      <c r="A408" s="923"/>
      <c r="B408" s="923"/>
      <c r="C408" s="923"/>
      <c r="D408" s="923"/>
      <c r="E408" s="923"/>
      <c r="F408" s="923"/>
      <c r="G408" s="923"/>
      <c r="H408" s="923"/>
      <c r="M408" s="1066"/>
      <c r="N408" s="1066"/>
      <c r="O408" s="1066"/>
      <c r="P408" s="1066"/>
      <c r="Q408" s="1066"/>
      <c r="R408" s="1066"/>
      <c r="S408" s="1066"/>
      <c r="T408" s="1066"/>
      <c r="U408" s="1066"/>
      <c r="V408" s="1066"/>
      <c r="W408" s="923"/>
      <c r="X408" s="923"/>
    </row>
    <row r="409" spans="1:24" ht="14.4">
      <c r="A409" s="923"/>
      <c r="B409" s="923"/>
      <c r="C409" s="923"/>
      <c r="D409" s="923"/>
      <c r="E409" s="923"/>
      <c r="F409" s="923"/>
      <c r="G409" s="923"/>
      <c r="H409" s="923"/>
      <c r="M409" s="1066"/>
      <c r="N409" s="1066"/>
      <c r="O409" s="1066"/>
      <c r="P409" s="1066"/>
      <c r="Q409" s="1066"/>
      <c r="R409" s="1066"/>
      <c r="S409" s="1066"/>
      <c r="T409" s="1066"/>
      <c r="U409" s="1066"/>
      <c r="V409" s="1066"/>
      <c r="W409" s="923"/>
      <c r="X409" s="923"/>
    </row>
    <row r="410" spans="1:24" ht="14.4">
      <c r="A410" s="923"/>
      <c r="B410" s="923"/>
      <c r="C410" s="923"/>
      <c r="D410" s="923"/>
      <c r="E410" s="923"/>
      <c r="F410" s="923"/>
      <c r="G410" s="923"/>
      <c r="H410" s="923"/>
      <c r="M410" s="1066"/>
      <c r="N410" s="1066"/>
      <c r="O410" s="1066"/>
      <c r="P410" s="1066"/>
      <c r="Q410" s="1066"/>
      <c r="R410" s="1066"/>
      <c r="S410" s="1066"/>
      <c r="T410" s="1066"/>
      <c r="U410" s="1066"/>
      <c r="V410" s="1066"/>
      <c r="W410" s="923"/>
      <c r="X410" s="923"/>
    </row>
    <row r="411" spans="1:24" ht="14.4">
      <c r="A411" s="923"/>
      <c r="B411" s="923"/>
      <c r="C411" s="923"/>
      <c r="D411" s="923"/>
      <c r="E411" s="923"/>
      <c r="F411" s="923"/>
      <c r="G411" s="923"/>
      <c r="H411" s="923"/>
      <c r="M411" s="1066"/>
      <c r="N411" s="1066"/>
      <c r="O411" s="1066"/>
      <c r="P411" s="1066"/>
      <c r="Q411" s="1066"/>
      <c r="R411" s="1066"/>
      <c r="S411" s="1066"/>
      <c r="T411" s="1066"/>
      <c r="U411" s="1066"/>
      <c r="V411" s="1066"/>
      <c r="W411" s="923"/>
      <c r="X411" s="923"/>
    </row>
    <row r="412" spans="1:24" ht="14.4">
      <c r="A412" s="923"/>
      <c r="B412" s="923"/>
      <c r="C412" s="923"/>
      <c r="D412" s="923"/>
      <c r="E412" s="923"/>
      <c r="F412" s="923"/>
      <c r="G412" s="923"/>
      <c r="H412" s="923"/>
      <c r="M412" s="1066"/>
      <c r="N412" s="1066"/>
      <c r="O412" s="1066"/>
      <c r="P412" s="1066"/>
      <c r="Q412" s="1066"/>
      <c r="R412" s="1066"/>
      <c r="S412" s="1066"/>
      <c r="T412" s="1066"/>
      <c r="U412" s="1066"/>
      <c r="V412" s="1066"/>
      <c r="W412" s="923"/>
      <c r="X412" s="923"/>
    </row>
    <row r="413" spans="1:24" ht="14.4">
      <c r="A413" s="923"/>
      <c r="B413" s="923"/>
      <c r="C413" s="923"/>
      <c r="D413" s="923"/>
      <c r="E413" s="923"/>
      <c r="F413" s="923"/>
      <c r="G413" s="923"/>
      <c r="H413" s="923"/>
      <c r="M413" s="1066"/>
      <c r="N413" s="1066"/>
      <c r="O413" s="1066"/>
      <c r="P413" s="1066"/>
      <c r="Q413" s="1066"/>
      <c r="R413" s="1066"/>
      <c r="S413" s="1066"/>
      <c r="T413" s="1066"/>
      <c r="U413" s="1066"/>
      <c r="V413" s="1066"/>
      <c r="W413" s="923"/>
      <c r="X413" s="923"/>
    </row>
    <row r="414" spans="1:24" ht="14.4">
      <c r="A414" s="923"/>
      <c r="B414" s="923"/>
      <c r="C414" s="923"/>
      <c r="D414" s="923"/>
      <c r="E414" s="923"/>
      <c r="F414" s="923"/>
      <c r="G414" s="923"/>
      <c r="H414" s="923"/>
      <c r="M414" s="1066"/>
      <c r="N414" s="1066"/>
      <c r="O414" s="1066"/>
      <c r="P414" s="1066"/>
      <c r="Q414" s="1066"/>
      <c r="R414" s="1066"/>
      <c r="S414" s="1066"/>
      <c r="T414" s="1066"/>
      <c r="U414" s="1066"/>
      <c r="V414" s="1066"/>
      <c r="W414" s="923"/>
      <c r="X414" s="923"/>
    </row>
    <row r="415" spans="1:24" ht="14.4">
      <c r="A415" s="923"/>
      <c r="B415" s="923"/>
      <c r="C415" s="923"/>
      <c r="D415" s="923"/>
      <c r="E415" s="923"/>
      <c r="F415" s="923"/>
      <c r="G415" s="923"/>
      <c r="H415" s="923"/>
      <c r="M415" s="1066"/>
      <c r="N415" s="1066"/>
      <c r="O415" s="1066"/>
      <c r="P415" s="1066"/>
      <c r="Q415" s="1066"/>
      <c r="R415" s="1066"/>
      <c r="S415" s="1066"/>
      <c r="T415" s="1066"/>
      <c r="U415" s="1066"/>
      <c r="V415" s="1066"/>
      <c r="W415" s="923"/>
      <c r="X415" s="923"/>
    </row>
    <row r="416" spans="1:24" ht="14.4">
      <c r="A416" s="923"/>
      <c r="B416" s="923"/>
      <c r="C416" s="923"/>
      <c r="D416" s="923"/>
      <c r="E416" s="923"/>
      <c r="F416" s="923"/>
      <c r="G416" s="923"/>
      <c r="H416" s="923"/>
      <c r="M416" s="1066"/>
      <c r="N416" s="1066"/>
      <c r="O416" s="1066"/>
      <c r="P416" s="1066"/>
      <c r="Q416" s="1066"/>
      <c r="R416" s="1066"/>
      <c r="S416" s="1066"/>
      <c r="T416" s="1066"/>
      <c r="U416" s="1066"/>
      <c r="V416" s="1066"/>
      <c r="W416" s="923"/>
      <c r="X416" s="923"/>
    </row>
    <row r="417" spans="1:23" ht="14.4">
      <c r="A417" s="923"/>
      <c r="B417" s="923"/>
      <c r="C417" s="923"/>
      <c r="D417" s="923"/>
      <c r="E417" s="923"/>
      <c r="F417" s="923"/>
      <c r="G417" s="923"/>
      <c r="H417" s="923"/>
      <c r="M417" s="1067"/>
      <c r="N417" s="1051"/>
      <c r="O417" s="1051"/>
      <c r="P417" s="1051"/>
      <c r="Q417" s="1051"/>
      <c r="R417" s="1051"/>
      <c r="S417" s="1051"/>
      <c r="T417" s="1051"/>
      <c r="U417" s="1051"/>
      <c r="V417" s="1051"/>
    </row>
    <row r="418" spans="1:23" ht="14.4">
      <c r="A418" s="923"/>
      <c r="B418" s="923"/>
      <c r="C418" s="923"/>
      <c r="D418" s="923"/>
      <c r="E418" s="923"/>
      <c r="F418" s="923"/>
      <c r="G418" s="923"/>
      <c r="H418" s="923"/>
      <c r="M418" s="1067"/>
      <c r="N418" s="1051"/>
      <c r="O418" s="1051"/>
      <c r="P418" s="1051"/>
      <c r="Q418" s="1051"/>
      <c r="R418" s="1051"/>
      <c r="S418" s="1051"/>
      <c r="T418" s="1051"/>
      <c r="U418" s="1051"/>
      <c r="V418" s="1051"/>
    </row>
    <row r="419" spans="1:23" ht="14.4">
      <c r="A419" s="923"/>
      <c r="B419" s="923"/>
      <c r="C419" s="923"/>
      <c r="D419" s="923"/>
      <c r="E419" s="923"/>
      <c r="F419" s="923"/>
      <c r="G419" s="923"/>
      <c r="H419" s="923"/>
      <c r="M419" s="1049"/>
      <c r="N419" s="1050"/>
      <c r="O419" s="1050"/>
      <c r="P419" s="1050"/>
      <c r="Q419" s="1050"/>
      <c r="R419" s="1050"/>
      <c r="S419" s="1051"/>
      <c r="T419" s="1051"/>
      <c r="U419" s="1051"/>
      <c r="V419" s="1051"/>
    </row>
    <row r="420" spans="1:23" ht="14.4">
      <c r="A420" s="923"/>
      <c r="B420" s="923"/>
      <c r="C420" s="923"/>
      <c r="D420" s="923"/>
      <c r="E420" s="923"/>
      <c r="F420" s="923"/>
      <c r="G420" s="923"/>
      <c r="H420" s="923"/>
      <c r="M420" s="1049"/>
      <c r="N420" s="1050"/>
      <c r="O420" s="1050"/>
      <c r="P420" s="1050"/>
      <c r="Q420" s="1050"/>
      <c r="R420" s="1050"/>
      <c r="S420" s="1051"/>
      <c r="T420" s="1051"/>
      <c r="U420" s="1051"/>
      <c r="V420" s="1051"/>
    </row>
    <row r="421" spans="1:23" ht="14.4">
      <c r="A421" s="923"/>
      <c r="B421" s="923"/>
      <c r="C421" s="923"/>
      <c r="D421" s="923"/>
      <c r="E421" s="923"/>
      <c r="F421" s="923"/>
      <c r="G421" s="923"/>
      <c r="H421" s="923"/>
      <c r="M421" s="1049"/>
      <c r="N421" s="1050"/>
      <c r="O421" s="1050"/>
      <c r="P421" s="1050"/>
      <c r="Q421" s="1050"/>
      <c r="R421" s="1050"/>
      <c r="S421" s="1051"/>
      <c r="T421" s="1051"/>
      <c r="U421" s="1051"/>
      <c r="V421" s="1051"/>
    </row>
    <row r="422" spans="1:23" ht="14.4">
      <c r="A422" s="923"/>
      <c r="B422" s="923"/>
      <c r="C422" s="923"/>
      <c r="D422" s="923"/>
      <c r="E422" s="923"/>
      <c r="F422" s="923"/>
      <c r="G422" s="923"/>
      <c r="H422" s="923"/>
      <c r="M422" s="1049"/>
      <c r="N422" s="1050"/>
      <c r="O422" s="1050"/>
      <c r="P422" s="1050"/>
      <c r="Q422" s="1050"/>
      <c r="R422" s="1050"/>
      <c r="S422" s="1051"/>
      <c r="T422" s="1051"/>
      <c r="U422" s="1051"/>
      <c r="V422" s="1051"/>
    </row>
    <row r="423" spans="1:23" ht="14.4">
      <c r="A423" s="923"/>
      <c r="B423" s="923"/>
      <c r="C423" s="923"/>
      <c r="D423" s="923"/>
      <c r="E423" s="923"/>
      <c r="F423" s="923"/>
      <c r="G423" s="923"/>
      <c r="H423" s="923"/>
      <c r="M423" s="1049"/>
      <c r="N423" s="1050"/>
      <c r="O423" s="1050"/>
      <c r="P423" s="1050"/>
      <c r="Q423" s="1050"/>
      <c r="R423" s="1050"/>
      <c r="S423" s="1051"/>
      <c r="T423" s="1051"/>
      <c r="U423" s="1051"/>
      <c r="V423" s="1051"/>
    </row>
    <row r="424" spans="1:23" ht="14.4">
      <c r="A424" s="923"/>
      <c r="B424" s="923"/>
      <c r="C424" s="923"/>
      <c r="D424" s="923"/>
      <c r="E424" s="923"/>
      <c r="F424" s="923"/>
      <c r="G424" s="923"/>
      <c r="H424" s="923"/>
      <c r="M424" s="923"/>
      <c r="N424" s="923"/>
      <c r="O424" s="923"/>
      <c r="P424" s="923"/>
      <c r="Q424" s="923"/>
      <c r="R424" s="923"/>
      <c r="S424" s="923"/>
      <c r="T424" s="923"/>
      <c r="U424" s="923"/>
      <c r="V424" s="923"/>
      <c r="W424" s="923"/>
    </row>
    <row r="425" spans="1:23" ht="14.4">
      <c r="A425" s="923"/>
      <c r="B425" s="923"/>
      <c r="C425" s="923"/>
      <c r="D425" s="923"/>
      <c r="E425" s="923"/>
      <c r="F425" s="923"/>
      <c r="G425" s="923"/>
      <c r="H425" s="923"/>
      <c r="M425" s="923"/>
      <c r="N425" s="923"/>
      <c r="O425" s="923"/>
      <c r="P425" s="923"/>
      <c r="Q425" s="923"/>
      <c r="R425" s="923"/>
      <c r="S425" s="923"/>
      <c r="T425" s="923"/>
      <c r="U425" s="923"/>
      <c r="V425" s="923"/>
      <c r="W425" s="923"/>
    </row>
    <row r="426" spans="1:23" ht="14.4">
      <c r="A426" s="923"/>
      <c r="B426" s="923"/>
      <c r="C426" s="923"/>
      <c r="D426" s="923"/>
      <c r="E426" s="923"/>
      <c r="F426" s="923"/>
      <c r="G426" s="923"/>
      <c r="H426" s="923"/>
      <c r="M426" s="887" t="s">
        <v>898</v>
      </c>
      <c r="N426" s="923"/>
      <c r="O426" s="923"/>
      <c r="P426" s="923"/>
      <c r="Q426" s="923"/>
      <c r="R426" s="923"/>
      <c r="S426" s="923"/>
      <c r="T426" s="923"/>
      <c r="U426" s="923"/>
      <c r="V426" s="923"/>
      <c r="W426" s="923"/>
    </row>
    <row r="427" spans="1:23" ht="14.4">
      <c r="A427" s="923"/>
      <c r="B427" s="923"/>
      <c r="C427" s="923"/>
      <c r="D427" s="923"/>
      <c r="E427" s="923"/>
      <c r="F427" s="923"/>
      <c r="G427" s="923"/>
      <c r="H427" s="923"/>
      <c r="M427" s="923"/>
      <c r="N427" s="923"/>
      <c r="O427" s="923"/>
      <c r="P427" s="923"/>
      <c r="Q427" s="923"/>
      <c r="R427" s="923"/>
      <c r="S427" s="923"/>
      <c r="T427" s="923"/>
      <c r="U427" s="923"/>
      <c r="V427" s="923"/>
      <c r="W427" s="923"/>
    </row>
    <row r="428" spans="1:23" ht="14.4">
      <c r="A428" s="923"/>
      <c r="B428" s="923"/>
      <c r="C428" s="923"/>
      <c r="D428" s="923"/>
      <c r="E428" s="923"/>
      <c r="F428" s="923"/>
      <c r="G428" s="923"/>
      <c r="H428" s="923"/>
      <c r="M428" s="1066"/>
      <c r="N428" s="1066"/>
      <c r="O428" s="1066"/>
      <c r="P428" s="1066"/>
      <c r="Q428" s="1066"/>
      <c r="R428" s="1066"/>
      <c r="S428" s="1066"/>
      <c r="T428" s="1066"/>
      <c r="U428" s="1066"/>
      <c r="V428" s="1066"/>
      <c r="W428" s="923"/>
    </row>
    <row r="429" spans="1:23" ht="14.4">
      <c r="A429" s="923"/>
      <c r="B429" s="923"/>
      <c r="C429" s="923"/>
      <c r="D429" s="923"/>
      <c r="E429" s="923"/>
      <c r="F429" s="923"/>
      <c r="G429" s="923"/>
      <c r="H429" s="923"/>
      <c r="M429" s="1066"/>
      <c r="N429" s="1066"/>
      <c r="O429" s="1066"/>
      <c r="P429" s="1066"/>
      <c r="Q429" s="1066"/>
      <c r="R429" s="1066"/>
      <c r="S429" s="1066"/>
      <c r="T429" s="1066"/>
      <c r="U429" s="1066"/>
      <c r="V429" s="1066"/>
      <c r="W429" s="923"/>
    </row>
    <row r="430" spans="1:23" ht="14.4">
      <c r="A430" s="923"/>
      <c r="B430" s="923"/>
      <c r="C430" s="923"/>
      <c r="D430" s="923"/>
      <c r="E430" s="923"/>
      <c r="F430" s="923"/>
      <c r="G430" s="923"/>
      <c r="H430" s="923"/>
      <c r="I430" s="862"/>
      <c r="J430" s="862"/>
      <c r="M430" s="1066"/>
      <c r="N430" s="1066"/>
      <c r="O430" s="1066"/>
      <c r="P430" s="1066"/>
      <c r="Q430" s="1066"/>
      <c r="R430" s="1066"/>
      <c r="S430" s="1066"/>
      <c r="T430" s="1066"/>
      <c r="U430" s="1066"/>
      <c r="V430" s="1066"/>
      <c r="W430" s="923"/>
    </row>
    <row r="431" spans="1:23" ht="14.4">
      <c r="A431" s="923"/>
      <c r="B431" s="923"/>
      <c r="C431" s="923"/>
      <c r="D431" s="923"/>
      <c r="E431" s="923"/>
      <c r="F431" s="923"/>
      <c r="G431" s="923"/>
      <c r="H431" s="923"/>
      <c r="M431" s="1066"/>
      <c r="N431" s="1066"/>
      <c r="O431" s="1066"/>
      <c r="P431" s="1066"/>
      <c r="Q431" s="1066"/>
      <c r="R431" s="1066"/>
      <c r="S431" s="1066"/>
      <c r="T431" s="1066"/>
      <c r="U431" s="1066"/>
      <c r="V431" s="1066"/>
      <c r="W431" s="923"/>
    </row>
    <row r="432" spans="1:23" ht="14.4">
      <c r="A432" s="923"/>
      <c r="B432" s="923"/>
      <c r="C432" s="923"/>
      <c r="D432" s="923"/>
      <c r="E432" s="923"/>
      <c r="F432" s="923"/>
      <c r="G432" s="923"/>
      <c r="H432" s="923"/>
      <c r="M432" s="1066"/>
      <c r="N432" s="1066"/>
      <c r="O432" s="1066"/>
      <c r="P432" s="1066"/>
      <c r="Q432" s="1066"/>
      <c r="R432" s="1066"/>
      <c r="S432" s="1066"/>
      <c r="T432" s="1066"/>
      <c r="U432" s="1066"/>
      <c r="V432" s="1066"/>
      <c r="W432" s="923"/>
    </row>
    <row r="433" spans="1:23" ht="14.4">
      <c r="A433" s="923"/>
      <c r="B433" s="923"/>
      <c r="C433" s="923"/>
      <c r="D433" s="923"/>
      <c r="E433" s="923"/>
      <c r="F433" s="923"/>
      <c r="G433" s="923"/>
      <c r="H433" s="923"/>
      <c r="M433" s="1066"/>
      <c r="N433" s="1066"/>
      <c r="O433" s="1066"/>
      <c r="P433" s="1066"/>
      <c r="Q433" s="1066"/>
      <c r="R433" s="1066"/>
      <c r="S433" s="1066"/>
      <c r="T433" s="1066"/>
      <c r="U433" s="1066"/>
      <c r="V433" s="1066"/>
      <c r="W433" s="923"/>
    </row>
    <row r="434" spans="1:23" ht="14.4">
      <c r="A434" s="923"/>
      <c r="B434" s="923"/>
      <c r="C434" s="923"/>
      <c r="D434" s="923"/>
      <c r="E434" s="923"/>
      <c r="F434" s="923"/>
      <c r="G434" s="923"/>
      <c r="H434" s="923"/>
      <c r="M434" s="1066"/>
      <c r="N434" s="1066"/>
      <c r="O434" s="1066"/>
      <c r="P434" s="1066"/>
      <c r="Q434" s="1066"/>
      <c r="R434" s="1066"/>
      <c r="S434" s="1066"/>
      <c r="T434" s="1066"/>
      <c r="U434" s="1066"/>
      <c r="V434" s="1066"/>
      <c r="W434" s="923"/>
    </row>
    <row r="435" spans="1:23" ht="14.4">
      <c r="A435" s="923"/>
      <c r="B435" s="923"/>
      <c r="C435" s="923"/>
      <c r="D435" s="923"/>
      <c r="E435" s="923"/>
      <c r="F435" s="923"/>
      <c r="G435" s="923"/>
      <c r="H435" s="923"/>
      <c r="M435" s="1066"/>
      <c r="N435" s="1066"/>
      <c r="O435" s="1066"/>
      <c r="P435" s="1066"/>
      <c r="Q435" s="1066"/>
      <c r="R435" s="1066"/>
      <c r="S435" s="1066"/>
      <c r="T435" s="1066"/>
      <c r="U435" s="1066"/>
      <c r="V435" s="1066"/>
      <c r="W435" s="923"/>
    </row>
    <row r="436" spans="1:23" ht="14.4">
      <c r="A436" s="923"/>
      <c r="B436" s="923"/>
      <c r="C436" s="923"/>
      <c r="D436" s="923"/>
      <c r="E436" s="923"/>
      <c r="F436" s="923"/>
      <c r="G436" s="923"/>
      <c r="H436" s="923"/>
      <c r="M436" s="1066"/>
      <c r="N436" s="1066"/>
      <c r="O436" s="1066"/>
      <c r="P436" s="1066"/>
      <c r="Q436" s="1066"/>
      <c r="R436" s="1066"/>
      <c r="S436" s="1066"/>
      <c r="T436" s="1066"/>
      <c r="U436" s="1066"/>
      <c r="V436" s="1066"/>
      <c r="W436" s="923"/>
    </row>
    <row r="437" spans="1:23" ht="14.4">
      <c r="A437" s="923"/>
      <c r="B437" s="923"/>
      <c r="C437" s="923"/>
      <c r="D437" s="923"/>
      <c r="E437" s="923"/>
      <c r="F437" s="923"/>
      <c r="G437" s="923"/>
      <c r="H437" s="923"/>
      <c r="M437" s="1066"/>
      <c r="N437" s="1066"/>
      <c r="O437" s="1066"/>
      <c r="P437" s="1066"/>
      <c r="Q437" s="1066"/>
      <c r="R437" s="1066"/>
      <c r="S437" s="1066"/>
      <c r="T437" s="1066"/>
      <c r="U437" s="1066"/>
      <c r="V437" s="1066"/>
      <c r="W437" s="923"/>
    </row>
    <row r="438" spans="1:23" ht="14.4">
      <c r="A438" s="923"/>
      <c r="B438" s="923"/>
      <c r="C438" s="923"/>
      <c r="D438" s="923"/>
      <c r="E438" s="923"/>
      <c r="F438" s="923"/>
      <c r="G438" s="923"/>
      <c r="H438" s="923"/>
      <c r="M438" s="1066"/>
      <c r="N438" s="1066"/>
      <c r="O438" s="1066"/>
      <c r="P438" s="1066"/>
      <c r="Q438" s="1066"/>
      <c r="R438" s="1066"/>
      <c r="S438" s="1066"/>
      <c r="T438" s="1066"/>
      <c r="U438" s="1066"/>
      <c r="V438" s="1066"/>
      <c r="W438" s="923"/>
    </row>
    <row r="439" spans="1:23" ht="14.4">
      <c r="A439" s="923"/>
      <c r="B439" s="923"/>
      <c r="C439" s="923"/>
      <c r="D439" s="923"/>
      <c r="E439" s="923"/>
      <c r="F439" s="923"/>
      <c r="G439" s="923"/>
      <c r="H439" s="923"/>
      <c r="M439" s="1066"/>
      <c r="N439" s="1066"/>
      <c r="O439" s="1066"/>
      <c r="P439" s="1066"/>
      <c r="Q439" s="1066"/>
      <c r="R439" s="1066"/>
      <c r="S439" s="1066"/>
      <c r="T439" s="1066"/>
      <c r="U439" s="1066"/>
      <c r="V439" s="1066"/>
      <c r="W439" s="923"/>
    </row>
    <row r="440" spans="1:23" ht="14.4">
      <c r="A440" s="923"/>
      <c r="B440" s="923"/>
      <c r="C440" s="923"/>
      <c r="D440" s="923"/>
      <c r="E440" s="923"/>
      <c r="F440" s="923"/>
      <c r="G440" s="923"/>
      <c r="H440" s="923"/>
      <c r="M440" s="1066"/>
      <c r="N440" s="1066"/>
      <c r="O440" s="1066"/>
      <c r="P440" s="1066"/>
      <c r="Q440" s="1066"/>
      <c r="R440" s="1066"/>
      <c r="S440" s="1066"/>
      <c r="T440" s="1066"/>
      <c r="U440" s="1066"/>
      <c r="V440" s="1066"/>
      <c r="W440" s="923"/>
    </row>
    <row r="441" spans="1:23" ht="14.4">
      <c r="A441" s="923"/>
      <c r="B441" s="923"/>
      <c r="C441" s="923"/>
      <c r="D441" s="923"/>
      <c r="E441" s="923"/>
      <c r="F441" s="923"/>
      <c r="G441" s="923"/>
      <c r="H441" s="923"/>
      <c r="M441" s="1066"/>
      <c r="N441" s="1066"/>
      <c r="O441" s="1066"/>
      <c r="P441" s="1066"/>
      <c r="Q441" s="1066"/>
      <c r="R441" s="1066"/>
      <c r="S441" s="1066"/>
      <c r="T441" s="1066"/>
      <c r="U441" s="1066"/>
      <c r="V441" s="1066"/>
      <c r="W441" s="923"/>
    </row>
    <row r="442" spans="1:23" ht="14.4">
      <c r="A442" s="923"/>
      <c r="B442" s="923"/>
      <c r="C442" s="923"/>
      <c r="D442" s="923"/>
      <c r="E442" s="923"/>
      <c r="F442" s="923"/>
      <c r="G442" s="923"/>
      <c r="H442" s="923"/>
      <c r="M442" s="1067"/>
      <c r="N442" s="1051"/>
      <c r="O442" s="1051"/>
      <c r="P442" s="1051"/>
      <c r="Q442" s="1051"/>
      <c r="R442" s="1051"/>
      <c r="S442" s="1051"/>
      <c r="T442" s="1051"/>
      <c r="U442" s="1051"/>
      <c r="V442" s="1051"/>
    </row>
    <row r="443" spans="1:23" ht="14.4">
      <c r="A443" s="923"/>
      <c r="B443" s="923"/>
      <c r="C443" s="923"/>
      <c r="D443" s="923"/>
      <c r="E443" s="923"/>
      <c r="F443" s="923"/>
      <c r="G443" s="923"/>
      <c r="H443" s="923"/>
      <c r="M443" s="1067"/>
      <c r="N443" s="1051"/>
      <c r="O443" s="1051"/>
      <c r="P443" s="1051"/>
      <c r="Q443" s="1051"/>
      <c r="R443" s="1051"/>
      <c r="S443" s="1051"/>
      <c r="T443" s="1051"/>
      <c r="U443" s="1051"/>
      <c r="V443" s="1051"/>
    </row>
    <row r="444" spans="1:23" ht="14.4">
      <c r="A444" s="923"/>
      <c r="B444" s="923"/>
      <c r="C444" s="923"/>
      <c r="D444" s="923"/>
      <c r="E444" s="923"/>
      <c r="F444" s="923"/>
      <c r="G444" s="923"/>
      <c r="H444" s="923"/>
      <c r="M444" s="1049"/>
      <c r="N444" s="1050"/>
      <c r="O444" s="1050"/>
      <c r="P444" s="1050"/>
      <c r="Q444" s="1050"/>
      <c r="R444" s="1050"/>
      <c r="S444" s="1051"/>
      <c r="T444" s="1051"/>
      <c r="U444" s="1051"/>
      <c r="V444" s="1051"/>
    </row>
    <row r="445" spans="1:23" ht="14.4">
      <c r="A445" s="923"/>
      <c r="B445" s="923"/>
      <c r="C445" s="923"/>
      <c r="D445" s="923"/>
      <c r="E445" s="923"/>
      <c r="F445" s="923"/>
      <c r="G445" s="923"/>
      <c r="H445" s="923"/>
      <c r="M445" s="1086"/>
      <c r="N445" s="1087"/>
      <c r="O445" s="1087"/>
      <c r="P445" s="1087"/>
      <c r="Q445" s="1087"/>
      <c r="R445" s="1087"/>
    </row>
    <row r="446" spans="1:23" ht="14.4">
      <c r="A446" s="923"/>
      <c r="B446" s="923"/>
      <c r="C446" s="923"/>
      <c r="D446" s="923"/>
      <c r="E446" s="923"/>
      <c r="F446" s="923"/>
      <c r="G446" s="923"/>
      <c r="H446" s="923"/>
      <c r="M446" s="923"/>
      <c r="N446" s="923"/>
      <c r="O446" s="923"/>
      <c r="P446" s="923"/>
      <c r="Q446" s="923"/>
      <c r="R446" s="923"/>
      <c r="S446" s="923"/>
      <c r="T446" s="923"/>
      <c r="U446" s="923"/>
      <c r="V446" s="923"/>
    </row>
    <row r="447" spans="1:23" ht="14.4">
      <c r="A447" s="923"/>
      <c r="B447" s="923"/>
      <c r="C447" s="923"/>
      <c r="D447" s="923"/>
      <c r="E447" s="923"/>
      <c r="F447" s="923"/>
      <c r="G447" s="923"/>
      <c r="H447" s="923"/>
      <c r="M447" s="923"/>
      <c r="N447" s="923"/>
      <c r="O447" s="923"/>
      <c r="P447" s="923"/>
      <c r="Q447" s="923"/>
      <c r="R447" s="923"/>
      <c r="S447" s="923"/>
      <c r="T447" s="923"/>
      <c r="U447" s="923"/>
      <c r="V447" s="923"/>
    </row>
    <row r="448" spans="1:23" ht="14.4">
      <c r="A448" s="923"/>
      <c r="B448" s="923"/>
      <c r="C448" s="923"/>
      <c r="D448" s="923"/>
      <c r="E448" s="923"/>
      <c r="F448" s="923"/>
      <c r="G448" s="923"/>
      <c r="H448" s="923"/>
      <c r="M448" s="887" t="s">
        <v>898</v>
      </c>
      <c r="N448" s="923"/>
      <c r="O448" s="923"/>
      <c r="P448" s="923"/>
      <c r="Q448" s="923"/>
      <c r="R448" s="923"/>
      <c r="S448" s="923"/>
      <c r="T448" s="923"/>
      <c r="U448" s="923"/>
      <c r="V448" s="923"/>
    </row>
    <row r="449" spans="1:22" ht="14.4">
      <c r="A449" s="923"/>
      <c r="B449" s="923"/>
      <c r="C449" s="923"/>
      <c r="D449" s="923"/>
      <c r="E449" s="923"/>
      <c r="F449" s="923"/>
      <c r="G449" s="923"/>
      <c r="H449" s="923"/>
      <c r="M449" s="923"/>
      <c r="N449" s="923"/>
      <c r="O449" s="923"/>
      <c r="P449" s="923"/>
      <c r="Q449" s="923"/>
      <c r="R449" s="923"/>
      <c r="S449" s="923"/>
      <c r="T449" s="923"/>
      <c r="U449" s="923"/>
      <c r="V449" s="923"/>
    </row>
    <row r="450" spans="1:22" ht="14.4">
      <c r="A450" s="923"/>
      <c r="B450" s="923"/>
      <c r="C450" s="923"/>
      <c r="D450" s="923"/>
      <c r="E450" s="923"/>
      <c r="F450" s="923"/>
      <c r="G450" s="923"/>
      <c r="H450" s="923"/>
      <c r="M450" s="923"/>
      <c r="N450" s="923"/>
      <c r="O450" s="923"/>
      <c r="P450" s="923"/>
      <c r="Q450" s="923"/>
      <c r="R450" s="923"/>
      <c r="S450" s="923"/>
      <c r="T450" s="923"/>
      <c r="U450" s="923"/>
      <c r="V450" s="923"/>
    </row>
    <row r="451" spans="1:22" ht="14.4">
      <c r="A451" s="923"/>
      <c r="B451" s="923"/>
      <c r="C451" s="923"/>
      <c r="D451" s="923"/>
      <c r="E451" s="923"/>
      <c r="F451" s="923"/>
      <c r="G451" s="923"/>
      <c r="H451" s="923"/>
      <c r="M451" s="923"/>
      <c r="N451" s="923"/>
      <c r="O451" s="923"/>
      <c r="P451" s="923"/>
      <c r="Q451" s="923"/>
      <c r="R451" s="923"/>
      <c r="S451" s="923"/>
      <c r="T451" s="923"/>
      <c r="U451" s="923"/>
      <c r="V451" s="923"/>
    </row>
    <row r="452" spans="1:22" ht="14.4">
      <c r="A452" s="923"/>
      <c r="B452" s="923"/>
      <c r="C452" s="923"/>
      <c r="D452" s="923"/>
      <c r="E452" s="923"/>
      <c r="F452" s="923"/>
      <c r="G452" s="923"/>
      <c r="H452" s="923"/>
      <c r="M452" s="923"/>
      <c r="N452" s="923"/>
      <c r="O452" s="923"/>
      <c r="P452" s="923"/>
      <c r="Q452" s="923"/>
      <c r="R452" s="923"/>
      <c r="S452" s="923"/>
      <c r="T452" s="923"/>
      <c r="U452" s="923"/>
      <c r="V452" s="923"/>
    </row>
    <row r="453" spans="1:22" ht="14.4">
      <c r="A453" s="923"/>
      <c r="B453" s="923"/>
      <c r="C453" s="923"/>
      <c r="D453" s="923"/>
      <c r="E453" s="923"/>
      <c r="F453" s="923"/>
      <c r="G453" s="923"/>
      <c r="H453" s="923"/>
      <c r="M453" s="923"/>
      <c r="N453" s="923"/>
      <c r="O453" s="923"/>
      <c r="P453" s="923"/>
      <c r="Q453" s="923"/>
      <c r="R453" s="923"/>
      <c r="S453" s="923"/>
      <c r="T453" s="923"/>
      <c r="U453" s="923"/>
      <c r="V453" s="923"/>
    </row>
    <row r="454" spans="1:22" ht="14.4">
      <c r="A454" s="923"/>
      <c r="B454" s="923"/>
      <c r="C454" s="923"/>
      <c r="D454" s="923"/>
      <c r="E454" s="923"/>
      <c r="F454" s="923"/>
      <c r="G454" s="923"/>
      <c r="H454" s="923"/>
      <c r="M454" s="923"/>
      <c r="N454" s="923"/>
      <c r="O454" s="923"/>
      <c r="P454" s="923"/>
      <c r="Q454" s="923"/>
      <c r="R454" s="923"/>
      <c r="S454" s="923"/>
      <c r="T454" s="923"/>
      <c r="U454" s="923"/>
      <c r="V454" s="923"/>
    </row>
    <row r="455" spans="1:22" ht="14.4">
      <c r="A455" s="923"/>
      <c r="B455" s="923"/>
      <c r="C455" s="923"/>
      <c r="D455" s="923"/>
      <c r="E455" s="923"/>
      <c r="F455" s="923"/>
      <c r="G455" s="923"/>
      <c r="H455" s="923"/>
      <c r="M455" s="923"/>
      <c r="N455" s="923"/>
      <c r="O455" s="923"/>
      <c r="P455" s="923"/>
      <c r="Q455" s="923"/>
      <c r="R455" s="923"/>
      <c r="S455" s="923"/>
      <c r="T455" s="923"/>
      <c r="U455" s="923"/>
      <c r="V455" s="923"/>
    </row>
    <row r="456" spans="1:22" ht="14.4">
      <c r="A456" s="923"/>
      <c r="B456" s="923"/>
      <c r="C456" s="923"/>
      <c r="D456" s="923"/>
      <c r="E456" s="923"/>
      <c r="F456" s="923"/>
      <c r="G456" s="923"/>
      <c r="H456" s="923"/>
      <c r="I456" s="862"/>
      <c r="J456" s="862"/>
      <c r="M456" s="923"/>
      <c r="N456" s="923"/>
      <c r="O456" s="923"/>
      <c r="P456" s="923"/>
      <c r="Q456" s="923"/>
      <c r="R456" s="923"/>
      <c r="S456" s="923"/>
      <c r="T456" s="923"/>
      <c r="U456" s="923"/>
      <c r="V456" s="923"/>
    </row>
    <row r="457" spans="1:22" ht="14.4">
      <c r="A457" s="923"/>
      <c r="B457" s="923"/>
      <c r="C457" s="923"/>
      <c r="D457" s="923"/>
      <c r="E457" s="923"/>
      <c r="F457" s="923"/>
      <c r="G457" s="923"/>
      <c r="H457" s="923"/>
      <c r="M457" s="923"/>
      <c r="N457" s="923"/>
      <c r="O457" s="923"/>
      <c r="P457" s="923"/>
      <c r="Q457" s="923"/>
      <c r="R457" s="923"/>
      <c r="S457" s="923"/>
      <c r="T457" s="923"/>
      <c r="U457" s="923"/>
      <c r="V457" s="923"/>
    </row>
    <row r="458" spans="1:22" ht="14.4">
      <c r="A458" s="923"/>
      <c r="B458" s="923"/>
      <c r="C458" s="923"/>
      <c r="D458" s="923"/>
      <c r="E458" s="923"/>
      <c r="F458" s="923"/>
      <c r="G458" s="923"/>
      <c r="H458" s="923"/>
      <c r="M458" s="923"/>
      <c r="N458" s="923"/>
      <c r="O458" s="923"/>
      <c r="P458" s="923"/>
      <c r="Q458" s="923"/>
      <c r="R458" s="923"/>
      <c r="S458" s="923"/>
      <c r="T458" s="923"/>
      <c r="U458" s="923"/>
      <c r="V458" s="923"/>
    </row>
    <row r="459" spans="1:22" ht="14.4">
      <c r="A459" s="923"/>
      <c r="B459" s="923"/>
      <c r="C459" s="923"/>
      <c r="D459" s="923"/>
      <c r="E459" s="923"/>
      <c r="F459" s="923"/>
      <c r="G459" s="923"/>
      <c r="H459" s="923"/>
      <c r="M459" s="923"/>
      <c r="N459" s="923"/>
      <c r="O459" s="923"/>
      <c r="P459" s="923"/>
      <c r="Q459" s="923"/>
      <c r="R459" s="923"/>
      <c r="S459" s="923"/>
      <c r="T459" s="923"/>
      <c r="U459" s="923"/>
      <c r="V459" s="923"/>
    </row>
    <row r="460" spans="1:22" ht="14.4">
      <c r="M460" s="923"/>
      <c r="N460" s="923"/>
      <c r="O460" s="923"/>
      <c r="P460" s="923"/>
      <c r="Q460" s="923"/>
      <c r="R460" s="923"/>
      <c r="S460" s="923"/>
      <c r="T460" s="923"/>
      <c r="U460" s="923"/>
      <c r="V460" s="923"/>
    </row>
    <row r="461" spans="1:22" ht="14.4">
      <c r="M461" s="923"/>
      <c r="N461" s="923"/>
      <c r="O461" s="923"/>
      <c r="P461" s="923"/>
      <c r="Q461" s="923"/>
      <c r="R461" s="923"/>
      <c r="S461" s="923"/>
      <c r="T461" s="923"/>
      <c r="U461" s="923"/>
      <c r="V461" s="923"/>
    </row>
    <row r="462" spans="1:22" ht="14.4">
      <c r="M462" s="923"/>
      <c r="N462" s="923"/>
      <c r="O462" s="923"/>
      <c r="P462" s="923"/>
      <c r="Q462" s="923"/>
      <c r="R462" s="923"/>
      <c r="S462" s="923"/>
      <c r="T462" s="923"/>
      <c r="U462" s="923"/>
      <c r="V462" s="923"/>
    </row>
    <row r="463" spans="1:22" ht="14.4">
      <c r="M463" s="923"/>
      <c r="N463" s="923"/>
      <c r="O463" s="923"/>
      <c r="P463" s="923"/>
      <c r="Q463" s="923"/>
      <c r="R463" s="923"/>
      <c r="S463" s="923"/>
      <c r="T463" s="923"/>
      <c r="U463" s="923"/>
      <c r="V463" s="923"/>
    </row>
    <row r="464" spans="1:22" ht="14.4">
      <c r="M464" s="923"/>
      <c r="N464" s="923"/>
      <c r="O464" s="923"/>
      <c r="P464" s="923"/>
      <c r="Q464" s="923"/>
      <c r="R464" s="923"/>
      <c r="S464" s="923"/>
      <c r="T464" s="923"/>
      <c r="U464" s="923"/>
      <c r="V464" s="923"/>
    </row>
    <row r="465" spans="1:33" ht="14.4">
      <c r="M465" s="923"/>
      <c r="N465" s="923"/>
      <c r="O465" s="923"/>
      <c r="P465" s="923"/>
      <c r="Q465" s="923"/>
      <c r="R465" s="923"/>
      <c r="S465" s="923"/>
      <c r="T465" s="923"/>
      <c r="U465" s="923"/>
      <c r="V465" s="923"/>
    </row>
    <row r="466" spans="1:33" ht="14.4">
      <c r="M466" s="923"/>
      <c r="N466" s="923"/>
      <c r="O466" s="923"/>
      <c r="P466" s="923"/>
      <c r="Q466" s="923"/>
      <c r="R466" s="923"/>
      <c r="S466" s="923"/>
      <c r="T466" s="923"/>
      <c r="U466" s="923"/>
      <c r="V466" s="923"/>
    </row>
    <row r="467" spans="1:33" ht="14.4">
      <c r="M467" s="923"/>
      <c r="N467" s="923"/>
      <c r="O467" s="923"/>
      <c r="P467" s="923"/>
      <c r="Q467" s="923"/>
      <c r="R467" s="923"/>
      <c r="S467" s="923"/>
      <c r="T467" s="923"/>
      <c r="U467" s="923"/>
      <c r="V467" s="923"/>
    </row>
    <row r="468" spans="1:33" ht="14.4">
      <c r="M468" s="923"/>
      <c r="N468" s="923"/>
      <c r="O468" s="923"/>
      <c r="P468" s="923"/>
      <c r="Q468" s="923"/>
      <c r="R468" s="923"/>
      <c r="S468" s="923"/>
      <c r="T468" s="923"/>
      <c r="U468" s="923"/>
      <c r="V468" s="923"/>
    </row>
    <row r="469" spans="1:33" ht="14.4">
      <c r="M469" s="923"/>
      <c r="N469" s="923"/>
      <c r="O469" s="923"/>
      <c r="P469" s="923"/>
      <c r="Q469" s="923"/>
      <c r="R469" s="923"/>
      <c r="S469" s="923"/>
      <c r="T469" s="923"/>
      <c r="U469" s="923"/>
      <c r="V469" s="923"/>
    </row>
    <row r="470" spans="1:33" ht="14.4">
      <c r="M470" s="923"/>
      <c r="N470" s="923"/>
      <c r="O470" s="923"/>
      <c r="P470" s="923"/>
      <c r="Q470" s="923"/>
      <c r="R470" s="923"/>
      <c r="S470" s="923"/>
      <c r="T470" s="923"/>
      <c r="U470" s="923"/>
      <c r="V470" s="923"/>
    </row>
    <row r="471" spans="1:33" ht="14.4">
      <c r="M471" s="923"/>
      <c r="N471" s="923"/>
      <c r="O471" s="923"/>
      <c r="P471" s="923"/>
      <c r="Q471" s="923"/>
      <c r="R471" s="923"/>
      <c r="S471" s="923"/>
      <c r="T471" s="923"/>
      <c r="U471" s="923"/>
      <c r="V471" s="923"/>
    </row>
    <row r="472" spans="1:33" ht="14.4">
      <c r="M472" s="923"/>
      <c r="N472" s="923"/>
      <c r="O472" s="923"/>
      <c r="P472" s="923"/>
      <c r="Q472" s="923"/>
      <c r="R472" s="923"/>
      <c r="S472" s="923"/>
      <c r="T472" s="923"/>
      <c r="U472" s="923"/>
      <c r="V472" s="923"/>
    </row>
    <row r="473" spans="1:33" ht="14.4">
      <c r="M473" s="923"/>
      <c r="N473" s="923"/>
      <c r="O473" s="923"/>
      <c r="P473" s="923"/>
      <c r="Q473" s="923"/>
      <c r="R473" s="923"/>
      <c r="S473" s="923"/>
      <c r="T473" s="923"/>
      <c r="U473" s="923"/>
      <c r="V473" s="923"/>
    </row>
    <row r="477" spans="1:33" s="890" customFormat="1">
      <c r="A477" s="862"/>
      <c r="B477" s="862"/>
      <c r="C477" s="862"/>
      <c r="D477" s="891"/>
      <c r="E477" s="891"/>
      <c r="F477" s="891"/>
      <c r="G477" s="891"/>
      <c r="H477" s="891"/>
      <c r="I477" s="891"/>
      <c r="J477" s="891"/>
      <c r="L477" s="891"/>
      <c r="M477" s="891"/>
      <c r="N477" s="862"/>
      <c r="O477" s="862"/>
      <c r="P477" s="862"/>
      <c r="Q477" s="862"/>
      <c r="R477" s="862"/>
      <c r="S477" s="862"/>
      <c r="T477" s="862"/>
      <c r="U477" s="862"/>
      <c r="V477" s="862"/>
      <c r="W477" s="862"/>
      <c r="X477" s="862"/>
      <c r="Y477" s="862"/>
      <c r="Z477" s="862"/>
      <c r="AA477" s="862"/>
      <c r="AB477" s="862"/>
      <c r="AC477" s="862"/>
      <c r="AD477" s="862"/>
      <c r="AE477" s="862"/>
      <c r="AF477" s="862"/>
      <c r="AG477" s="862"/>
    </row>
    <row r="480" spans="1:33" s="890" customFormat="1">
      <c r="A480" s="862"/>
      <c r="B480" s="1021"/>
      <c r="C480" s="891"/>
      <c r="D480" s="862"/>
      <c r="E480" s="862"/>
      <c r="F480" s="862"/>
      <c r="G480" s="862"/>
      <c r="H480" s="891"/>
      <c r="I480" s="891"/>
      <c r="J480" s="891"/>
      <c r="L480" s="891"/>
      <c r="M480" s="891"/>
      <c r="N480" s="862"/>
      <c r="O480" s="862"/>
      <c r="P480" s="862"/>
      <c r="Q480" s="862"/>
      <c r="R480" s="862"/>
      <c r="S480" s="862"/>
      <c r="T480" s="862"/>
      <c r="U480" s="862"/>
      <c r="V480" s="862"/>
      <c r="W480" s="862"/>
      <c r="X480" s="862"/>
      <c r="Y480" s="862"/>
      <c r="Z480" s="862"/>
      <c r="AA480" s="862"/>
      <c r="AB480" s="862"/>
      <c r="AC480" s="862"/>
      <c r="AD480" s="862"/>
      <c r="AE480" s="862"/>
      <c r="AF480" s="862"/>
      <c r="AG480" s="862"/>
    </row>
    <row r="481" spans="1:33" s="890" customFormat="1">
      <c r="A481" s="862"/>
      <c r="B481" s="1021"/>
      <c r="C481" s="891"/>
      <c r="D481" s="891"/>
      <c r="E481" s="891"/>
      <c r="F481" s="891"/>
      <c r="G481" s="891"/>
      <c r="H481" s="862"/>
      <c r="I481" s="862"/>
      <c r="J481" s="862"/>
      <c r="L481" s="891"/>
      <c r="M481" s="891"/>
      <c r="N481" s="862"/>
      <c r="O481" s="862"/>
      <c r="P481" s="862"/>
      <c r="Q481" s="862"/>
      <c r="R481" s="862"/>
      <c r="S481" s="862"/>
      <c r="T481" s="862"/>
      <c r="U481" s="862"/>
      <c r="V481" s="862"/>
      <c r="W481" s="862"/>
      <c r="X481" s="862"/>
      <c r="Y481" s="862"/>
      <c r="Z481" s="862"/>
      <c r="AA481" s="862"/>
      <c r="AB481" s="862"/>
      <c r="AC481" s="862"/>
      <c r="AD481" s="862"/>
      <c r="AE481" s="862"/>
      <c r="AF481" s="862"/>
      <c r="AG481" s="862"/>
    </row>
  </sheetData>
  <mergeCells count="55">
    <mergeCell ref="A207:D207"/>
    <mergeCell ref="A219:D219"/>
    <mergeCell ref="B220:C220"/>
    <mergeCell ref="D220:E220"/>
    <mergeCell ref="F220:G220"/>
    <mergeCell ref="M6:S6"/>
    <mergeCell ref="M7:S7"/>
    <mergeCell ref="M8:S8"/>
    <mergeCell ref="A18:D18"/>
    <mergeCell ref="A7:G7"/>
    <mergeCell ref="A8:G8"/>
    <mergeCell ref="A6:G6"/>
    <mergeCell ref="E10:G10"/>
    <mergeCell ref="A9:G9"/>
    <mergeCell ref="B10:D10"/>
    <mergeCell ref="A1:S1"/>
    <mergeCell ref="A2:S2"/>
    <mergeCell ref="A3:S3"/>
    <mergeCell ref="M4:S4"/>
    <mergeCell ref="M5:S5"/>
    <mergeCell ref="A5:G5"/>
    <mergeCell ref="A4:G4"/>
    <mergeCell ref="M26:S26"/>
    <mergeCell ref="A38:I38"/>
    <mergeCell ref="A39:F39"/>
    <mergeCell ref="A40:F40"/>
    <mergeCell ref="A41:F41"/>
    <mergeCell ref="A120:F120"/>
    <mergeCell ref="B121:F121"/>
    <mergeCell ref="G121:G122"/>
    <mergeCell ref="A179:D179"/>
    <mergeCell ref="A20:C20"/>
    <mergeCell ref="A24:G24"/>
    <mergeCell ref="A42:F42"/>
    <mergeCell ref="A43:A44"/>
    <mergeCell ref="B43:B44"/>
    <mergeCell ref="C43:D43"/>
    <mergeCell ref="E43:F43"/>
    <mergeCell ref="M45:R45"/>
    <mergeCell ref="A84:B84"/>
    <mergeCell ref="A93:E93"/>
    <mergeCell ref="M93:S93"/>
    <mergeCell ref="A113:E113"/>
    <mergeCell ref="A283:C283"/>
    <mergeCell ref="A296:C296"/>
    <mergeCell ref="A316:C316"/>
    <mergeCell ref="H220:I220"/>
    <mergeCell ref="A249:D249"/>
    <mergeCell ref="B250:C250"/>
    <mergeCell ref="D250:E250"/>
    <mergeCell ref="F250:G250"/>
    <mergeCell ref="H250:I250"/>
    <mergeCell ref="A257:G257"/>
    <mergeCell ref="A269:C269"/>
    <mergeCell ref="E269:G269"/>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4"/>
  <sheetViews>
    <sheetView zoomScaleNormal="100" workbookViewId="0">
      <selection sqref="A1:J1"/>
    </sheetView>
  </sheetViews>
  <sheetFormatPr defaultColWidth="8.88671875" defaultRowHeight="13.2"/>
  <cols>
    <col min="1" max="1" width="35.88671875" customWidth="1"/>
    <col min="2" max="2" width="17.88671875" style="1" customWidth="1"/>
    <col min="3" max="3" width="17.5546875" style="33" customWidth="1"/>
    <col min="4" max="4" width="39.44140625" style="33" customWidth="1"/>
    <col min="5" max="6" width="17.88671875" style="33" customWidth="1"/>
    <col min="7" max="7" width="17.44140625" style="33" customWidth="1"/>
    <col min="8" max="9" width="15.109375" style="33" customWidth="1"/>
    <col min="10" max="10" width="0.44140625" style="78" customWidth="1"/>
  </cols>
  <sheetData>
    <row r="1" spans="1:12" ht="13.35" customHeight="1">
      <c r="A1" s="1273" t="s">
        <v>175</v>
      </c>
      <c r="B1" s="1273"/>
      <c r="C1" s="1273"/>
      <c r="D1" s="1273"/>
      <c r="E1" s="1273"/>
      <c r="F1" s="1273"/>
      <c r="G1" s="1273"/>
      <c r="H1" s="1273"/>
      <c r="I1" s="1273"/>
      <c r="J1" s="1273"/>
    </row>
    <row r="2" spans="1:12" ht="35.25" customHeight="1">
      <c r="A2" s="1275"/>
      <c r="B2" s="1275"/>
      <c r="C2" s="1275"/>
      <c r="D2" s="1275"/>
      <c r="E2" s="1275"/>
      <c r="F2" s="1275"/>
      <c r="G2" s="1275"/>
      <c r="H2" s="1275"/>
      <c r="I2" s="1275"/>
      <c r="J2" s="1275"/>
    </row>
    <row r="3" spans="1:12">
      <c r="A3" s="1274"/>
      <c r="B3" s="1274"/>
      <c r="C3" s="1274"/>
      <c r="D3" s="1274"/>
      <c r="E3" s="1274"/>
      <c r="F3" s="1274"/>
      <c r="G3" s="1274"/>
      <c r="H3" s="1274"/>
      <c r="I3" s="1274"/>
      <c r="J3" s="1274"/>
    </row>
    <row r="4" spans="1:12" ht="30" customHeight="1">
      <c r="A4" s="1278" t="s">
        <v>540</v>
      </c>
      <c r="B4" s="1278"/>
      <c r="C4" s="1278"/>
      <c r="D4" s="1278"/>
      <c r="E4" s="1278"/>
      <c r="F4" s="1278"/>
      <c r="G4" s="1278"/>
      <c r="H4" s="4"/>
      <c r="I4" s="4"/>
      <c r="J4" s="566"/>
    </row>
    <row r="5" spans="1:12" ht="15.6">
      <c r="A5" s="1279" t="s">
        <v>200</v>
      </c>
      <c r="B5" s="1279"/>
      <c r="C5" s="1279"/>
      <c r="D5" s="1279"/>
      <c r="E5" s="1279"/>
      <c r="F5" s="1279"/>
      <c r="G5" s="1279"/>
      <c r="H5" s="4"/>
      <c r="I5" s="4"/>
      <c r="J5" s="566"/>
    </row>
    <row r="6" spans="1:12" ht="13.5" customHeight="1">
      <c r="A6" s="1279"/>
      <c r="B6" s="1279"/>
      <c r="C6" s="1279"/>
      <c r="D6" s="1279"/>
      <c r="E6" s="1279"/>
      <c r="F6" s="1279"/>
      <c r="G6" s="1279"/>
      <c r="H6" s="4"/>
      <c r="I6" s="4"/>
      <c r="J6" s="566"/>
    </row>
    <row r="7" spans="1:12" ht="13.5" customHeight="1">
      <c r="A7" s="1276" t="s">
        <v>28</v>
      </c>
      <c r="B7" s="1276"/>
      <c r="C7" s="1276"/>
      <c r="D7" s="1276"/>
      <c r="E7" s="1276"/>
      <c r="F7" s="1276"/>
      <c r="G7" s="1276"/>
      <c r="H7" s="4"/>
      <c r="I7" s="4"/>
      <c r="J7" s="566"/>
    </row>
    <row r="8" spans="1:12" ht="13.5" customHeight="1">
      <c r="A8" s="1279"/>
      <c r="B8" s="1279"/>
      <c r="C8" s="1279"/>
      <c r="D8" s="1279"/>
      <c r="E8" s="1279"/>
      <c r="F8" s="1279"/>
      <c r="G8" s="1279"/>
      <c r="H8" s="4"/>
      <c r="I8" s="4"/>
      <c r="J8" s="566"/>
    </row>
    <row r="9" spans="1:12" ht="13.5" customHeight="1">
      <c r="A9" s="4"/>
      <c r="B9" s="4"/>
      <c r="C9" s="4"/>
      <c r="D9" s="4"/>
      <c r="E9" s="4"/>
      <c r="F9" s="4"/>
      <c r="G9" s="4"/>
      <c r="H9" s="4"/>
      <c r="I9" s="4"/>
      <c r="J9" s="566"/>
    </row>
    <row r="10" spans="1:12">
      <c r="A10" s="4"/>
      <c r="B10" s="4"/>
      <c r="C10" s="4"/>
      <c r="D10" s="4"/>
      <c r="E10" s="4"/>
      <c r="F10" s="4"/>
      <c r="G10" s="4"/>
      <c r="H10" s="4"/>
      <c r="I10" s="4"/>
      <c r="J10" s="567"/>
    </row>
    <row r="11" spans="1:12" ht="13.5" customHeight="1">
      <c r="A11" s="4"/>
      <c r="B11" s="4"/>
      <c r="C11" s="4"/>
      <c r="D11" s="4"/>
      <c r="E11" s="4"/>
      <c r="F11" s="4"/>
      <c r="G11" s="4"/>
      <c r="H11" s="4"/>
      <c r="I11" s="4"/>
      <c r="J11" s="568"/>
    </row>
    <row r="12" spans="1:12" ht="13.5" customHeight="1">
      <c r="A12" s="4"/>
      <c r="B12" s="4"/>
      <c r="C12" s="4"/>
      <c r="D12" s="4"/>
      <c r="E12" s="4"/>
      <c r="F12" s="4"/>
      <c r="G12" s="4"/>
      <c r="H12" s="4"/>
      <c r="I12" s="4"/>
      <c r="J12" s="569"/>
    </row>
    <row r="13" spans="1:12" ht="13.5" customHeight="1">
      <c r="A13" s="1279" t="s">
        <v>225</v>
      </c>
      <c r="B13" s="1279"/>
      <c r="C13" s="1279"/>
      <c r="D13" s="4"/>
      <c r="E13" s="4"/>
      <c r="F13" s="4"/>
      <c r="G13" s="4"/>
      <c r="H13" s="4"/>
      <c r="I13" s="4"/>
      <c r="J13" s="568"/>
      <c r="K13" s="546"/>
      <c r="L13" s="544"/>
    </row>
    <row r="14" spans="1:12" ht="13.5" customHeight="1">
      <c r="A14" s="1279"/>
      <c r="B14" s="1279"/>
      <c r="C14" s="1279"/>
      <c r="D14" s="4"/>
      <c r="E14" s="4"/>
      <c r="F14" s="4"/>
      <c r="G14" s="4"/>
      <c r="H14" s="4"/>
      <c r="I14" s="4"/>
      <c r="J14" s="568"/>
      <c r="K14" s="546"/>
      <c r="L14" s="544"/>
    </row>
    <row r="15" spans="1:12" ht="13.5" customHeight="1">
      <c r="A15" s="1305" t="s">
        <v>541</v>
      </c>
      <c r="B15" s="1305"/>
      <c r="C15" s="1305"/>
      <c r="D15" s="4"/>
      <c r="E15" s="4"/>
      <c r="F15" s="4"/>
      <c r="G15" s="4"/>
      <c r="H15" s="4"/>
      <c r="I15" s="4"/>
      <c r="J15" s="568"/>
      <c r="K15" s="546"/>
      <c r="L15" s="544"/>
    </row>
    <row r="16" spans="1:12" ht="69.75" customHeight="1" thickBot="1">
      <c r="A16" s="582" t="s">
        <v>542</v>
      </c>
      <c r="B16" s="570" t="s">
        <v>543</v>
      </c>
      <c r="C16" s="570" t="s">
        <v>544</v>
      </c>
      <c r="D16" s="4"/>
      <c r="E16" s="4"/>
      <c r="F16" s="4"/>
      <c r="G16" s="4"/>
      <c r="H16" s="4"/>
      <c r="I16" s="4"/>
      <c r="J16" s="568"/>
      <c r="K16" s="546"/>
      <c r="L16" s="544"/>
    </row>
    <row r="17" spans="1:12" ht="13.5" customHeight="1">
      <c r="A17" s="831" t="s">
        <v>953</v>
      </c>
      <c r="B17" s="580">
        <v>73574</v>
      </c>
      <c r="C17" s="580">
        <v>80741</v>
      </c>
      <c r="D17" s="4"/>
      <c r="E17" s="4"/>
      <c r="F17" s="4"/>
      <c r="G17" s="4"/>
      <c r="H17" s="4"/>
      <c r="I17" s="4"/>
      <c r="J17" s="568"/>
      <c r="K17" s="546"/>
      <c r="L17" s="544"/>
    </row>
    <row r="18" spans="1:12" ht="13.5" customHeight="1" thickBot="1">
      <c r="A18" s="737" t="s">
        <v>545</v>
      </c>
      <c r="B18" s="738">
        <v>0.16</v>
      </c>
      <c r="C18" s="738">
        <v>0.18</v>
      </c>
      <c r="D18" s="4"/>
      <c r="E18" s="4"/>
      <c r="F18" s="4"/>
      <c r="G18" s="4"/>
      <c r="H18" s="4"/>
      <c r="I18" s="4"/>
      <c r="J18" s="568"/>
      <c r="K18" s="546"/>
      <c r="L18" s="544"/>
    </row>
    <row r="19" spans="1:12" ht="13.5" customHeight="1" thickBot="1">
      <c r="A19" s="661" t="s">
        <v>546</v>
      </c>
      <c r="B19" s="662">
        <v>46288</v>
      </c>
      <c r="C19" s="663" t="s">
        <v>320</v>
      </c>
      <c r="D19" s="4"/>
      <c r="E19" s="4"/>
      <c r="F19" s="4"/>
      <c r="G19" s="4"/>
      <c r="H19" s="4"/>
      <c r="I19" s="4"/>
      <c r="J19" s="568"/>
      <c r="K19" s="546"/>
      <c r="L19" s="544"/>
    </row>
    <row r="20" spans="1:12" ht="13.5" customHeight="1">
      <c r="A20" s="34"/>
      <c r="B20" s="554"/>
      <c r="D20" s="826"/>
      <c r="J20" s="568"/>
      <c r="K20" s="546"/>
      <c r="L20" s="544"/>
    </row>
    <row r="21" spans="1:12" ht="13.35" customHeight="1">
      <c r="A21" s="4" t="s">
        <v>547</v>
      </c>
      <c r="B21"/>
      <c r="C21"/>
      <c r="J21" s="568"/>
      <c r="K21" s="546"/>
      <c r="L21" s="544"/>
    </row>
    <row r="22" spans="1:12" ht="31.5" customHeight="1" thickBot="1">
      <c r="A22" s="581"/>
      <c r="B22" s="1251" t="s">
        <v>505</v>
      </c>
      <c r="C22" s="1251"/>
      <c r="D22"/>
      <c r="E22"/>
      <c r="F22"/>
      <c r="G22"/>
      <c r="J22" s="569"/>
      <c r="K22" s="546"/>
      <c r="L22" s="544"/>
    </row>
    <row r="23" spans="1:12" ht="13.35" customHeight="1" thickTop="1" thickBot="1">
      <c r="A23" s="579"/>
      <c r="B23" s="585" t="s">
        <v>506</v>
      </c>
      <c r="C23" s="585" t="s">
        <v>507</v>
      </c>
      <c r="D23"/>
      <c r="E23"/>
      <c r="F23"/>
      <c r="G23"/>
      <c r="J23" s="549"/>
      <c r="K23" s="546"/>
      <c r="L23" s="544"/>
    </row>
    <row r="24" spans="1:12" s="831" customFormat="1" ht="42" customHeight="1">
      <c r="A24" s="7" t="s">
        <v>954</v>
      </c>
      <c r="B24" s="1">
        <v>22</v>
      </c>
      <c r="C24" s="166">
        <f>B24/B$26</f>
        <v>7.9136690647482008E-2</v>
      </c>
      <c r="D24"/>
      <c r="E24"/>
      <c r="F24"/>
      <c r="G24"/>
      <c r="H24" s="33"/>
      <c r="I24" s="33"/>
      <c r="J24" s="190"/>
      <c r="K24" s="195"/>
      <c r="L24" s="363"/>
    </row>
    <row r="25" spans="1:12">
      <c r="A25" s="7" t="s">
        <v>955</v>
      </c>
      <c r="B25" s="1">
        <v>256</v>
      </c>
      <c r="C25" s="166">
        <f>B25/B$26</f>
        <v>0.92086330935251803</v>
      </c>
      <c r="D25"/>
      <c r="E25"/>
      <c r="F25"/>
      <c r="G25"/>
      <c r="J25" s="549"/>
      <c r="K25" s="546"/>
      <c r="L25" s="544"/>
    </row>
    <row r="26" spans="1:12" ht="13.8" thickBot="1">
      <c r="A26" s="578" t="s">
        <v>170</v>
      </c>
      <c r="B26" s="577">
        <f>SUM(B24:B25)</f>
        <v>278</v>
      </c>
      <c r="C26" s="551">
        <v>1</v>
      </c>
      <c r="D26"/>
      <c r="E26"/>
      <c r="F26"/>
      <c r="G26"/>
      <c r="J26" s="549"/>
      <c r="K26" s="546"/>
      <c r="L26" s="544"/>
    </row>
    <row r="27" spans="1:12" ht="13.8" thickTop="1">
      <c r="A27" s="915" t="s">
        <v>890</v>
      </c>
      <c r="B27" s="522"/>
      <c r="C27" s="558"/>
      <c r="D27"/>
      <c r="E27"/>
      <c r="F27"/>
      <c r="G27"/>
      <c r="J27" s="549"/>
      <c r="K27" s="546"/>
      <c r="L27" s="544"/>
    </row>
    <row r="28" spans="1:12" ht="21">
      <c r="A28" s="552" t="s">
        <v>956</v>
      </c>
      <c r="B28" s="522"/>
      <c r="C28" s="558"/>
      <c r="D28" s="522"/>
      <c r="E28" s="558"/>
      <c r="F28" s="522"/>
      <c r="G28" s="558"/>
      <c r="J28" s="549"/>
      <c r="K28" s="546"/>
      <c r="L28" s="544"/>
    </row>
    <row r="29" spans="1:12">
      <c r="A29" s="1057" t="s">
        <v>957</v>
      </c>
      <c r="B29" s="522"/>
      <c r="C29" s="558"/>
      <c r="D29" s="522"/>
      <c r="E29" s="558"/>
      <c r="F29" s="522"/>
      <c r="G29" s="558"/>
      <c r="J29" s="549"/>
      <c r="K29" s="546"/>
      <c r="L29" s="544"/>
    </row>
    <row r="30" spans="1:12">
      <c r="A30" s="137"/>
      <c r="B30" s="522"/>
      <c r="C30" s="558"/>
      <c r="D30" s="522"/>
      <c r="E30" s="558"/>
      <c r="F30" s="522"/>
      <c r="G30" s="558"/>
      <c r="J30" s="549"/>
      <c r="K30" s="546"/>
      <c r="L30" s="544"/>
    </row>
    <row r="31" spans="1:12">
      <c r="A31" s="137"/>
      <c r="B31" s="522"/>
      <c r="C31" s="558"/>
      <c r="D31" s="522"/>
      <c r="E31" s="558"/>
      <c r="F31" s="522"/>
      <c r="G31" s="558"/>
      <c r="J31" s="549"/>
      <c r="K31" s="546"/>
      <c r="L31" s="544"/>
    </row>
    <row r="32" spans="1:12">
      <c r="A32" s="4" t="s">
        <v>958</v>
      </c>
      <c r="B32"/>
      <c r="C32"/>
      <c r="J32" s="549"/>
      <c r="K32" s="546"/>
      <c r="L32" s="544"/>
    </row>
    <row r="33" spans="1:12" ht="13.8" thickBot="1">
      <c r="A33" s="581"/>
      <c r="B33" s="1251" t="s">
        <v>505</v>
      </c>
      <c r="C33" s="1251"/>
      <c r="J33" s="549"/>
      <c r="K33" s="546"/>
      <c r="L33" s="544"/>
    </row>
    <row r="34" spans="1:12" ht="13.8" thickTop="1">
      <c r="A34" s="1088"/>
      <c r="B34" s="1089" t="s">
        <v>506</v>
      </c>
      <c r="C34" s="1089" t="s">
        <v>507</v>
      </c>
      <c r="J34" s="549"/>
      <c r="K34" s="546"/>
      <c r="L34" s="544"/>
    </row>
    <row r="35" spans="1:12">
      <c r="A35" s="1090" t="s">
        <v>959</v>
      </c>
      <c r="B35" s="741">
        <v>17</v>
      </c>
      <c r="C35" s="1091">
        <f>B35/22</f>
        <v>0.77272727272727271</v>
      </c>
      <c r="J35" s="549"/>
      <c r="K35" s="546"/>
      <c r="L35" s="544"/>
    </row>
    <row r="36" spans="1:12" ht="13.8" thickBot="1">
      <c r="A36" s="555" t="s">
        <v>960</v>
      </c>
      <c r="B36" s="556">
        <v>18</v>
      </c>
      <c r="C36" s="557">
        <f>B36/22</f>
        <v>0.81818181818181823</v>
      </c>
      <c r="J36" s="549"/>
      <c r="K36" s="546"/>
      <c r="L36" s="544"/>
    </row>
    <row r="37" spans="1:12" ht="13.8" thickTop="1">
      <c r="A37" s="915" t="s">
        <v>890</v>
      </c>
      <c r="B37" s="522"/>
      <c r="C37" s="558"/>
      <c r="D37" s="522"/>
      <c r="E37" s="558"/>
      <c r="F37" s="522"/>
      <c r="G37" s="558"/>
      <c r="J37" s="549"/>
      <c r="K37" s="546"/>
      <c r="L37" s="544"/>
    </row>
    <row r="38" spans="1:12">
      <c r="A38" s="834" t="s">
        <v>961</v>
      </c>
      <c r="B38" s="522"/>
      <c r="C38" s="558"/>
      <c r="D38" s="522"/>
      <c r="E38" s="558"/>
      <c r="F38" s="522"/>
      <c r="G38" s="558"/>
      <c r="J38" s="549"/>
      <c r="K38" s="546"/>
      <c r="L38" s="544"/>
    </row>
    <row r="39" spans="1:12" ht="13.5" customHeight="1">
      <c r="A39" s="137" t="s">
        <v>962</v>
      </c>
      <c r="B39" s="522"/>
      <c r="C39" s="558"/>
      <c r="D39" s="522"/>
      <c r="E39" s="558"/>
      <c r="F39" s="522"/>
      <c r="G39" s="558"/>
      <c r="J39" s="549"/>
      <c r="K39" s="546"/>
      <c r="L39" s="544"/>
    </row>
    <row r="40" spans="1:12" ht="13.5" customHeight="1">
      <c r="A40" s="137"/>
      <c r="B40" s="522"/>
      <c r="C40" s="558"/>
      <c r="D40" s="522"/>
      <c r="E40" s="558"/>
      <c r="F40" s="522"/>
      <c r="G40" s="558"/>
      <c r="J40" s="549"/>
      <c r="K40" s="546"/>
      <c r="L40" s="544"/>
    </row>
    <row r="41" spans="1:12" ht="27" customHeight="1">
      <c r="A41" s="827" t="s">
        <v>514</v>
      </c>
      <c r="J41" s="549"/>
      <c r="K41" s="546"/>
      <c r="L41" s="544"/>
    </row>
    <row r="42" spans="1:12">
      <c r="A42" t="s">
        <v>515</v>
      </c>
      <c r="J42" s="549"/>
      <c r="K42" s="546"/>
      <c r="L42" s="544"/>
    </row>
    <row r="43" spans="1:12">
      <c r="A43" s="242"/>
      <c r="B43" s="244"/>
      <c r="C43" s="25"/>
      <c r="D43" s="163"/>
      <c r="E43" s="1"/>
      <c r="J43" s="549"/>
      <c r="K43" s="546"/>
      <c r="L43" s="544"/>
    </row>
    <row r="44" spans="1:12">
      <c r="A44" s="243"/>
      <c r="B44" s="244"/>
      <c r="C44" s="25"/>
      <c r="D44" s="163"/>
      <c r="E44" s="1"/>
      <c r="J44" s="549"/>
      <c r="K44" s="546"/>
      <c r="L44" s="544"/>
    </row>
    <row r="45" spans="1:12">
      <c r="A45" s="33"/>
      <c r="B45" s="33"/>
      <c r="C45"/>
      <c r="D45"/>
      <c r="E45"/>
      <c r="F45"/>
      <c r="G45"/>
      <c r="H45"/>
      <c r="I45"/>
      <c r="J45" s="549"/>
      <c r="K45" s="546"/>
      <c r="L45" s="544"/>
    </row>
    <row r="46" spans="1:12">
      <c r="A46" s="33"/>
      <c r="B46" s="33"/>
      <c r="C46"/>
      <c r="D46"/>
      <c r="E46"/>
      <c r="F46"/>
      <c r="G46"/>
      <c r="H46"/>
      <c r="I46"/>
      <c r="J46" s="549"/>
      <c r="K46" s="546"/>
      <c r="L46" s="544"/>
    </row>
    <row r="47" spans="1:12">
      <c r="A47" s="33"/>
      <c r="B47" s="33"/>
      <c r="C47"/>
      <c r="D47"/>
      <c r="E47"/>
      <c r="F47"/>
      <c r="G47"/>
      <c r="H47"/>
      <c r="I47"/>
      <c r="J47" s="549"/>
      <c r="K47" s="546"/>
      <c r="L47" s="544"/>
    </row>
    <row r="48" spans="1:12">
      <c r="A48" s="33"/>
      <c r="B48" s="33"/>
      <c r="C48"/>
      <c r="D48"/>
      <c r="E48"/>
      <c r="F48"/>
      <c r="G48"/>
      <c r="H48"/>
      <c r="I48"/>
      <c r="J48" s="549"/>
      <c r="K48" s="546"/>
      <c r="L48" s="544"/>
    </row>
    <row r="49" spans="1:12">
      <c r="A49" s="33"/>
      <c r="B49" s="33"/>
      <c r="C49"/>
      <c r="D49"/>
      <c r="E49"/>
      <c r="F49"/>
      <c r="G49"/>
      <c r="H49"/>
      <c r="I49"/>
      <c r="J49" s="549"/>
      <c r="K49" s="546"/>
      <c r="L49" s="544"/>
    </row>
    <row r="50" spans="1:12">
      <c r="A50" s="33"/>
      <c r="B50" s="33"/>
      <c r="C50"/>
      <c r="D50"/>
      <c r="E50"/>
      <c r="F50"/>
      <c r="G50"/>
      <c r="H50"/>
      <c r="I50"/>
      <c r="J50" s="549"/>
      <c r="K50" s="546"/>
      <c r="L50" s="544"/>
    </row>
    <row r="51" spans="1:12">
      <c r="A51" s="33"/>
      <c r="B51" s="33"/>
      <c r="C51"/>
      <c r="D51"/>
      <c r="E51"/>
      <c r="F51"/>
      <c r="G51"/>
      <c r="H51"/>
      <c r="I51"/>
      <c r="J51" s="549"/>
    </row>
    <row r="52" spans="1:12" ht="13.5" customHeight="1">
      <c r="A52" s="33"/>
      <c r="B52"/>
      <c r="C52"/>
      <c r="D52"/>
      <c r="J52" s="549"/>
    </row>
    <row r="53" spans="1:12" ht="13.5" customHeight="1">
      <c r="A53" s="33"/>
      <c r="B53"/>
      <c r="C53"/>
      <c r="D53"/>
      <c r="J53" s="549"/>
    </row>
    <row r="54" spans="1:12" ht="13.5" customHeight="1">
      <c r="A54" s="33"/>
      <c r="B54"/>
      <c r="C54"/>
      <c r="D54"/>
      <c r="J54" s="549"/>
    </row>
    <row r="55" spans="1:12" ht="13.5" customHeight="1">
      <c r="A55" s="33"/>
      <c r="B55"/>
      <c r="C55"/>
      <c r="D55"/>
      <c r="J55" s="549"/>
      <c r="K55" s="546"/>
      <c r="L55" s="544"/>
    </row>
    <row r="56" spans="1:12">
      <c r="A56" s="33"/>
      <c r="B56"/>
      <c r="C56"/>
      <c r="D56"/>
      <c r="J56" s="549"/>
      <c r="K56" s="546"/>
      <c r="L56" s="544"/>
    </row>
    <row r="57" spans="1:12">
      <c r="A57" s="33"/>
      <c r="B57"/>
      <c r="C57"/>
      <c r="D57"/>
      <c r="J57" s="549"/>
      <c r="K57" s="546"/>
      <c r="L57" s="544"/>
    </row>
    <row r="58" spans="1:12">
      <c r="A58" s="33"/>
      <c r="B58"/>
      <c r="C58"/>
      <c r="D58"/>
      <c r="J58" s="549"/>
    </row>
    <row r="59" spans="1:12">
      <c r="A59" s="33"/>
      <c r="B59"/>
      <c r="C59"/>
      <c r="D59"/>
      <c r="J59" s="549"/>
    </row>
    <row r="60" spans="1:12">
      <c r="A60" s="33"/>
      <c r="B60"/>
      <c r="C60"/>
      <c r="D60"/>
      <c r="J60" s="549"/>
    </row>
    <row r="61" spans="1:12">
      <c r="A61" s="33"/>
      <c r="B61"/>
      <c r="C61"/>
      <c r="D61"/>
      <c r="J61" s="549"/>
    </row>
    <row r="62" spans="1:12">
      <c r="A62" s="33"/>
      <c r="B62"/>
      <c r="C62"/>
      <c r="D62"/>
      <c r="J62" s="549"/>
    </row>
    <row r="63" spans="1:12" ht="13.5" customHeight="1">
      <c r="A63" s="33"/>
      <c r="B63"/>
      <c r="C63"/>
      <c r="D63"/>
      <c r="J63" s="549"/>
    </row>
    <row r="64" spans="1:12" ht="13.5" customHeight="1">
      <c r="A64" s="33"/>
      <c r="B64"/>
      <c r="C64"/>
      <c r="D64"/>
      <c r="J64" s="549"/>
    </row>
    <row r="65" spans="1:10" ht="13.5" customHeight="1">
      <c r="A65" s="33"/>
      <c r="B65"/>
      <c r="C65"/>
      <c r="D65"/>
      <c r="J65" s="549"/>
    </row>
    <row r="66" spans="1:10" ht="27" customHeight="1">
      <c r="A66" s="33"/>
      <c r="B66"/>
      <c r="C66"/>
      <c r="D66"/>
      <c r="J66" s="549"/>
    </row>
    <row r="67" spans="1:10" ht="27" customHeight="1">
      <c r="A67" s="33"/>
      <c r="B67"/>
      <c r="C67"/>
      <c r="D67"/>
      <c r="J67" s="549"/>
    </row>
    <row r="68" spans="1:10">
      <c r="A68" s="33"/>
      <c r="B68" s="33"/>
      <c r="C68"/>
      <c r="D68"/>
      <c r="E68"/>
      <c r="F68"/>
      <c r="G68"/>
      <c r="H68"/>
      <c r="I68"/>
      <c r="J68" s="549"/>
    </row>
    <row r="69" spans="1:10">
      <c r="A69" s="33"/>
      <c r="B69" s="33"/>
      <c r="C69"/>
      <c r="D69"/>
      <c r="E69"/>
      <c r="F69"/>
      <c r="G69"/>
      <c r="H69"/>
      <c r="I69"/>
      <c r="J69" s="549"/>
    </row>
    <row r="70" spans="1:10">
      <c r="A70" s="34"/>
      <c r="B70" s="33"/>
      <c r="C70"/>
      <c r="D70"/>
      <c r="E70"/>
      <c r="F70"/>
      <c r="G70"/>
      <c r="H70"/>
      <c r="I70"/>
      <c r="J70" s="549"/>
    </row>
    <row r="71" spans="1:10">
      <c r="A71" s="33"/>
      <c r="B71" s="33"/>
      <c r="C71"/>
      <c r="D71"/>
      <c r="E71"/>
      <c r="F71"/>
      <c r="G71"/>
      <c r="H71"/>
      <c r="I71"/>
      <c r="J71" s="549"/>
    </row>
    <row r="72" spans="1:10">
      <c r="A72" s="33"/>
      <c r="B72" s="33"/>
      <c r="C72"/>
      <c r="D72"/>
      <c r="E72"/>
      <c r="F72"/>
      <c r="G72"/>
      <c r="H72"/>
      <c r="I72"/>
      <c r="J72" s="549"/>
    </row>
    <row r="73" spans="1:10">
      <c r="A73" s="33"/>
      <c r="B73" s="33"/>
      <c r="C73"/>
      <c r="D73"/>
      <c r="E73"/>
      <c r="F73"/>
      <c r="G73"/>
      <c r="H73"/>
      <c r="I73"/>
      <c r="J73" s="549"/>
    </row>
    <row r="74" spans="1:10">
      <c r="A74" s="33"/>
      <c r="B74" s="33"/>
      <c r="C74"/>
      <c r="D74"/>
      <c r="E74"/>
      <c r="F74"/>
      <c r="G74"/>
      <c r="H74"/>
      <c r="I74"/>
      <c r="J74" s="549"/>
    </row>
    <row r="75" spans="1:10">
      <c r="A75" s="33"/>
      <c r="B75" s="33"/>
      <c r="C75"/>
      <c r="D75"/>
      <c r="E75"/>
      <c r="F75"/>
      <c r="G75"/>
      <c r="H75"/>
      <c r="I75"/>
      <c r="J75" s="549"/>
    </row>
    <row r="76" spans="1:10">
      <c r="A76" s="33"/>
      <c r="B76" s="33"/>
      <c r="C76"/>
      <c r="D76"/>
      <c r="E76"/>
      <c r="F76"/>
      <c r="G76"/>
      <c r="H76"/>
      <c r="I76"/>
      <c r="J76" s="549"/>
    </row>
    <row r="77" spans="1:10">
      <c r="A77" s="33"/>
      <c r="B77" s="33"/>
      <c r="C77"/>
      <c r="D77"/>
      <c r="E77"/>
      <c r="F77"/>
      <c r="G77"/>
      <c r="H77"/>
      <c r="I77"/>
      <c r="J77" s="549"/>
    </row>
    <row r="78" spans="1:10">
      <c r="A78" s="33"/>
      <c r="B78" s="33"/>
      <c r="C78"/>
      <c r="D78"/>
      <c r="E78"/>
      <c r="F78"/>
      <c r="G78"/>
      <c r="H78"/>
      <c r="I78"/>
      <c r="J78" s="549"/>
    </row>
    <row r="79" spans="1:10">
      <c r="A79" s="33"/>
      <c r="B79" s="33"/>
      <c r="C79"/>
      <c r="D79"/>
      <c r="E79"/>
      <c r="F79"/>
      <c r="G79"/>
      <c r="H79"/>
      <c r="I79"/>
      <c r="J79" s="549"/>
    </row>
    <row r="80" spans="1:10" ht="13.5" customHeight="1">
      <c r="A80" s="33"/>
      <c r="B80" s="33"/>
      <c r="C80"/>
      <c r="D80"/>
      <c r="E80"/>
      <c r="F80"/>
      <c r="G80"/>
      <c r="H80"/>
      <c r="I80"/>
      <c r="J80" s="549"/>
    </row>
    <row r="81" spans="1:10" ht="13.5" customHeight="1">
      <c r="A81" s="33"/>
      <c r="B81" s="33"/>
      <c r="C81"/>
      <c r="D81"/>
      <c r="E81"/>
      <c r="F81"/>
      <c r="G81"/>
      <c r="H81"/>
      <c r="I81"/>
      <c r="J81" s="549"/>
    </row>
    <row r="82" spans="1:10" ht="13.5" customHeight="1">
      <c r="A82" s="33"/>
      <c r="B82" s="33"/>
      <c r="C82"/>
      <c r="D82"/>
      <c r="E82"/>
      <c r="F82"/>
      <c r="G82"/>
      <c r="H82"/>
      <c r="I82"/>
      <c r="J82" s="549"/>
    </row>
    <row r="83" spans="1:10" ht="42" customHeight="1">
      <c r="A83" s="33"/>
      <c r="B83" s="33"/>
      <c r="C83"/>
      <c r="D83"/>
      <c r="E83"/>
      <c r="F83"/>
      <c r="G83"/>
      <c r="H83"/>
      <c r="I83"/>
      <c r="J83" s="549"/>
    </row>
    <row r="84" spans="1:10" ht="27" customHeight="1">
      <c r="A84" s="33"/>
      <c r="B84" s="33"/>
      <c r="C84"/>
      <c r="D84"/>
      <c r="E84"/>
      <c r="F84"/>
      <c r="G84"/>
      <c r="H84"/>
      <c r="I84"/>
      <c r="J84" s="549"/>
    </row>
    <row r="85" spans="1:10">
      <c r="A85" s="33"/>
      <c r="B85" s="33"/>
      <c r="C85"/>
      <c r="D85"/>
      <c r="E85"/>
      <c r="F85"/>
      <c r="G85"/>
      <c r="H85"/>
      <c r="I85"/>
      <c r="J85" s="549"/>
    </row>
    <row r="86" spans="1:10">
      <c r="A86" s="33"/>
      <c r="B86" s="33"/>
      <c r="C86"/>
      <c r="D86"/>
      <c r="E86"/>
      <c r="F86"/>
      <c r="G86"/>
      <c r="H86"/>
      <c r="I86"/>
      <c r="J86" s="549"/>
    </row>
    <row r="87" spans="1:10">
      <c r="A87" s="33"/>
      <c r="B87" s="33"/>
      <c r="C87"/>
      <c r="D87"/>
      <c r="E87"/>
      <c r="F87"/>
      <c r="G87"/>
      <c r="H87"/>
      <c r="I87"/>
      <c r="J87" s="549"/>
    </row>
    <row r="88" spans="1:10">
      <c r="A88" s="33"/>
      <c r="B88" s="33"/>
      <c r="C88"/>
      <c r="D88"/>
      <c r="E88"/>
      <c r="F88"/>
      <c r="G88"/>
      <c r="H88"/>
      <c r="I88"/>
      <c r="J88" s="549"/>
    </row>
    <row r="89" spans="1:10">
      <c r="A89" s="33"/>
      <c r="B89" s="33"/>
      <c r="C89"/>
      <c r="D89"/>
      <c r="E89"/>
      <c r="F89"/>
      <c r="G89"/>
      <c r="H89"/>
      <c r="I89"/>
      <c r="J89" s="549"/>
    </row>
    <row r="90" spans="1:10">
      <c r="A90" s="33"/>
      <c r="B90" s="33"/>
      <c r="C90"/>
      <c r="D90"/>
      <c r="E90"/>
      <c r="F90"/>
      <c r="G90"/>
      <c r="H90"/>
      <c r="I90"/>
      <c r="J90" s="549"/>
    </row>
    <row r="91" spans="1:10">
      <c r="A91" s="33"/>
      <c r="B91" s="33"/>
      <c r="C91"/>
      <c r="D91"/>
      <c r="E91"/>
      <c r="F91"/>
      <c r="G91"/>
      <c r="H91"/>
      <c r="I91"/>
      <c r="J91" s="549"/>
    </row>
    <row r="92" spans="1:10">
      <c r="A92" s="1092" t="s">
        <v>890</v>
      </c>
      <c r="B92" s="33"/>
      <c r="C92"/>
      <c r="D92"/>
      <c r="E92"/>
      <c r="F92"/>
      <c r="G92"/>
      <c r="H92"/>
      <c r="I92"/>
      <c r="J92" s="549"/>
    </row>
    <row r="93" spans="1:10">
      <c r="A93" s="33"/>
      <c r="B93" s="33"/>
      <c r="C93"/>
      <c r="D93"/>
      <c r="E93"/>
      <c r="F93"/>
      <c r="G93"/>
      <c r="H93"/>
      <c r="I93"/>
    </row>
    <row r="94" spans="1:10">
      <c r="A94" s="33"/>
      <c r="B94" s="33"/>
      <c r="C94"/>
      <c r="D94"/>
      <c r="E94"/>
      <c r="F94"/>
      <c r="G94"/>
      <c r="H94"/>
      <c r="I94"/>
    </row>
    <row r="95" spans="1:10">
      <c r="A95" s="33"/>
      <c r="B95" s="33"/>
      <c r="C95"/>
      <c r="D95"/>
      <c r="E95"/>
      <c r="F95"/>
      <c r="G95"/>
      <c r="H95"/>
      <c r="I95"/>
    </row>
    <row r="96" spans="1:10">
      <c r="A96" s="33"/>
      <c r="B96" s="33"/>
      <c r="C96"/>
      <c r="D96"/>
      <c r="E96"/>
      <c r="F96"/>
      <c r="G96"/>
      <c r="H96"/>
      <c r="I96"/>
    </row>
    <row r="97" spans="1:9">
      <c r="A97" s="33"/>
      <c r="B97" s="33"/>
      <c r="C97"/>
      <c r="D97"/>
      <c r="E97"/>
      <c r="F97"/>
      <c r="G97"/>
      <c r="H97"/>
      <c r="I97"/>
    </row>
    <row r="98" spans="1:9">
      <c r="A98" s="33"/>
      <c r="B98" s="33"/>
      <c r="C98"/>
      <c r="D98"/>
      <c r="E98"/>
      <c r="F98"/>
      <c r="G98"/>
      <c r="H98"/>
      <c r="I98"/>
    </row>
    <row r="99" spans="1:9">
      <c r="A99" s="33"/>
      <c r="B99" s="33"/>
      <c r="C99"/>
      <c r="D99"/>
      <c r="E99"/>
      <c r="F99"/>
      <c r="G99"/>
      <c r="H99"/>
      <c r="I99"/>
    </row>
    <row r="100" spans="1:9">
      <c r="A100" s="33"/>
      <c r="B100" s="33"/>
      <c r="C100"/>
      <c r="D100"/>
      <c r="E100"/>
      <c r="F100"/>
      <c r="G100"/>
      <c r="H100"/>
      <c r="I100"/>
    </row>
    <row r="101" spans="1:9">
      <c r="A101" s="33"/>
      <c r="B101" s="33"/>
      <c r="C101"/>
      <c r="D101"/>
      <c r="E101"/>
      <c r="F101"/>
      <c r="G101"/>
      <c r="H101"/>
      <c r="I101"/>
    </row>
    <row r="102" spans="1:9">
      <c r="A102" s="33"/>
      <c r="B102" s="33"/>
      <c r="C102"/>
      <c r="D102"/>
      <c r="E102"/>
      <c r="F102"/>
      <c r="G102"/>
      <c r="H102"/>
      <c r="I102"/>
    </row>
    <row r="103" spans="1:9">
      <c r="A103" s="33"/>
      <c r="B103" s="33"/>
      <c r="C103"/>
      <c r="D103"/>
      <c r="E103"/>
      <c r="F103"/>
      <c r="G103"/>
      <c r="H103"/>
      <c r="I103"/>
    </row>
    <row r="104" spans="1:9">
      <c r="A104" s="33"/>
      <c r="B104" s="33"/>
      <c r="C104"/>
      <c r="D104"/>
      <c r="E104"/>
      <c r="F104"/>
      <c r="G104"/>
      <c r="H104"/>
      <c r="I104"/>
    </row>
    <row r="105" spans="1:9">
      <c r="A105" s="33"/>
      <c r="B105" s="33"/>
      <c r="C105"/>
      <c r="D105"/>
      <c r="E105"/>
      <c r="F105"/>
      <c r="G105"/>
      <c r="H105"/>
      <c r="I105"/>
    </row>
    <row r="106" spans="1:9">
      <c r="A106" s="33"/>
      <c r="B106" s="33"/>
      <c r="C106"/>
      <c r="D106"/>
      <c r="E106"/>
      <c r="F106"/>
      <c r="G106"/>
      <c r="H106"/>
      <c r="I106"/>
    </row>
    <row r="107" spans="1:9">
      <c r="A107" s="33"/>
      <c r="B107" s="33"/>
      <c r="C107"/>
      <c r="D107"/>
      <c r="E107"/>
      <c r="F107"/>
      <c r="G107"/>
      <c r="H107"/>
      <c r="I107"/>
    </row>
    <row r="108" spans="1:9">
      <c r="A108" s="34"/>
      <c r="B108" s="33"/>
      <c r="C108"/>
      <c r="D108"/>
      <c r="E108"/>
      <c r="F108"/>
      <c r="G108"/>
      <c r="H108"/>
      <c r="I108"/>
    </row>
    <row r="109" spans="1:9">
      <c r="A109" s="34"/>
      <c r="B109" s="33"/>
      <c r="C109"/>
      <c r="D109"/>
      <c r="E109"/>
      <c r="F109"/>
      <c r="G109"/>
      <c r="H109"/>
      <c r="I109"/>
    </row>
    <row r="110" spans="1:9">
      <c r="A110" s="34"/>
      <c r="B110" s="33"/>
      <c r="C110"/>
      <c r="D110"/>
      <c r="E110"/>
      <c r="F110"/>
      <c r="G110"/>
      <c r="H110"/>
      <c r="I110"/>
    </row>
    <row r="111" spans="1:9">
      <c r="A111" s="34"/>
      <c r="B111" s="33"/>
      <c r="C111"/>
      <c r="D111"/>
      <c r="E111"/>
      <c r="F111"/>
      <c r="G111"/>
      <c r="H111"/>
      <c r="I111"/>
    </row>
    <row r="112" spans="1:9">
      <c r="A112" s="34"/>
      <c r="B112" s="33"/>
      <c r="C112"/>
      <c r="D112"/>
      <c r="E112"/>
      <c r="F112"/>
      <c r="G112"/>
      <c r="H112"/>
      <c r="I112"/>
    </row>
    <row r="113" spans="1:9">
      <c r="A113" s="34"/>
      <c r="B113" s="33"/>
      <c r="C113"/>
      <c r="D113"/>
      <c r="E113"/>
      <c r="F113"/>
      <c r="G113"/>
      <c r="H113"/>
      <c r="I113"/>
    </row>
    <row r="114" spans="1:9">
      <c r="A114" s="34"/>
      <c r="B114" s="33"/>
      <c r="C114"/>
      <c r="D114"/>
      <c r="E114"/>
      <c r="F114"/>
      <c r="G114"/>
      <c r="H114"/>
      <c r="I114"/>
    </row>
    <row r="115" spans="1:9">
      <c r="A115" s="34"/>
      <c r="B115" s="33"/>
      <c r="C115"/>
      <c r="D115"/>
      <c r="E115"/>
      <c r="F115"/>
      <c r="G115"/>
      <c r="H115"/>
      <c r="I115"/>
    </row>
    <row r="116" spans="1:9">
      <c r="A116" s="34"/>
      <c r="B116" s="33"/>
      <c r="C116"/>
      <c r="D116"/>
      <c r="E116"/>
      <c r="F116"/>
      <c r="G116"/>
      <c r="H116"/>
      <c r="I116"/>
    </row>
    <row r="117" spans="1:9">
      <c r="A117" s="34"/>
      <c r="B117" s="33"/>
      <c r="C117"/>
      <c r="D117"/>
      <c r="E117"/>
      <c r="F117"/>
      <c r="G117"/>
      <c r="H117"/>
      <c r="I117"/>
    </row>
    <row r="118" spans="1:9">
      <c r="A118" s="34"/>
      <c r="B118" s="33"/>
      <c r="C118"/>
      <c r="D118"/>
      <c r="E118"/>
      <c r="F118"/>
      <c r="G118"/>
      <c r="H118"/>
      <c r="I118"/>
    </row>
    <row r="119" spans="1:9">
      <c r="A119" s="34"/>
      <c r="B119" s="33"/>
      <c r="C119"/>
      <c r="D119"/>
      <c r="E119"/>
      <c r="F119"/>
      <c r="G119"/>
      <c r="H119"/>
      <c r="I119"/>
    </row>
    <row r="120" spans="1:9">
      <c r="A120" s="34"/>
      <c r="B120" s="33"/>
      <c r="C120"/>
      <c r="D120"/>
      <c r="E120"/>
      <c r="F120"/>
      <c r="G120"/>
      <c r="H120"/>
      <c r="I120"/>
    </row>
    <row r="121" spans="1:9">
      <c r="A121" s="34"/>
      <c r="B121" s="33"/>
      <c r="C121"/>
      <c r="D121"/>
      <c r="E121"/>
      <c r="F121"/>
      <c r="G121"/>
      <c r="H121"/>
      <c r="I121"/>
    </row>
    <row r="122" spans="1:9">
      <c r="A122" s="34"/>
      <c r="B122" s="33"/>
      <c r="C122"/>
      <c r="D122"/>
      <c r="E122"/>
      <c r="F122"/>
      <c r="G122"/>
      <c r="H122"/>
      <c r="I122"/>
    </row>
    <row r="123" spans="1:9">
      <c r="A123" s="34"/>
      <c r="B123" s="33"/>
      <c r="C123"/>
      <c r="D123"/>
      <c r="E123"/>
      <c r="F123"/>
      <c r="G123"/>
      <c r="H123"/>
      <c r="I123"/>
    </row>
    <row r="124" spans="1:9">
      <c r="A124" s="34"/>
      <c r="B124" s="33"/>
      <c r="C124"/>
      <c r="D124"/>
      <c r="E124"/>
      <c r="F124"/>
      <c r="G124"/>
      <c r="H124"/>
      <c r="I124"/>
    </row>
    <row r="125" spans="1:9">
      <c r="A125" s="34"/>
      <c r="B125" s="33"/>
      <c r="C125"/>
      <c r="D125"/>
      <c r="E125"/>
      <c r="F125"/>
      <c r="G125"/>
      <c r="H125"/>
      <c r="I125"/>
    </row>
    <row r="126" spans="1:9">
      <c r="A126" s="34"/>
      <c r="B126" s="33"/>
      <c r="C126"/>
      <c r="D126"/>
      <c r="E126"/>
      <c r="F126"/>
      <c r="G126"/>
      <c r="H126"/>
      <c r="I126"/>
    </row>
    <row r="127" spans="1:9">
      <c r="A127" s="34"/>
      <c r="B127" s="33"/>
      <c r="C127"/>
      <c r="D127"/>
      <c r="E127"/>
      <c r="F127"/>
      <c r="G127"/>
      <c r="H127"/>
      <c r="I127"/>
    </row>
    <row r="128" spans="1:9">
      <c r="A128" s="34"/>
      <c r="B128" s="33"/>
      <c r="C128"/>
      <c r="D128"/>
      <c r="E128"/>
      <c r="F128"/>
      <c r="G128"/>
      <c r="H128"/>
      <c r="I128"/>
    </row>
    <row r="129" spans="1:9">
      <c r="A129" s="34"/>
      <c r="B129" s="33"/>
      <c r="C129"/>
      <c r="D129"/>
      <c r="E129"/>
      <c r="F129"/>
      <c r="G129"/>
      <c r="H129"/>
      <c r="I129"/>
    </row>
    <row r="130" spans="1:9">
      <c r="A130" s="34"/>
      <c r="B130" s="33"/>
      <c r="C130"/>
      <c r="D130"/>
      <c r="E130"/>
      <c r="F130"/>
      <c r="G130"/>
      <c r="H130"/>
      <c r="I130"/>
    </row>
    <row r="131" spans="1:9">
      <c r="A131" s="34"/>
      <c r="B131" s="33"/>
      <c r="C131"/>
      <c r="D131"/>
      <c r="E131"/>
      <c r="F131"/>
      <c r="G131"/>
      <c r="H131"/>
      <c r="I131"/>
    </row>
    <row r="132" spans="1:9">
      <c r="A132" s="34"/>
      <c r="B132" s="33"/>
      <c r="C132"/>
      <c r="D132"/>
      <c r="E132"/>
      <c r="F132"/>
      <c r="G132"/>
      <c r="H132"/>
      <c r="I132"/>
    </row>
    <row r="133" spans="1:9">
      <c r="A133" s="34"/>
      <c r="B133" s="33"/>
      <c r="C133"/>
      <c r="D133"/>
      <c r="E133"/>
      <c r="F133"/>
      <c r="G133"/>
      <c r="H133"/>
      <c r="I133"/>
    </row>
    <row r="134" spans="1:9">
      <c r="A134" s="34"/>
      <c r="B134" s="33"/>
      <c r="C134"/>
      <c r="D134"/>
      <c r="E134"/>
      <c r="F134"/>
      <c r="G134"/>
      <c r="H134"/>
      <c r="I134"/>
    </row>
    <row r="135" spans="1:9">
      <c r="A135" s="34"/>
      <c r="B135" s="33"/>
      <c r="C135"/>
      <c r="D135"/>
      <c r="E135"/>
      <c r="F135"/>
      <c r="G135"/>
      <c r="H135"/>
      <c r="I135"/>
    </row>
    <row r="136" spans="1:9">
      <c r="A136" s="34"/>
      <c r="B136" s="33"/>
      <c r="C136"/>
      <c r="D136"/>
      <c r="E136"/>
      <c r="F136"/>
      <c r="G136"/>
      <c r="H136"/>
      <c r="I136"/>
    </row>
    <row r="137" spans="1:9">
      <c r="A137" s="34"/>
      <c r="B137" s="33"/>
      <c r="C137"/>
      <c r="D137"/>
      <c r="E137"/>
      <c r="F137"/>
      <c r="G137"/>
      <c r="H137"/>
      <c r="I137"/>
    </row>
    <row r="138" spans="1:9">
      <c r="A138" s="34"/>
      <c r="B138" s="33"/>
      <c r="C138"/>
      <c r="D138"/>
      <c r="E138"/>
      <c r="F138"/>
      <c r="G138"/>
      <c r="H138"/>
      <c r="I138"/>
    </row>
    <row r="139" spans="1:9">
      <c r="A139" s="34"/>
      <c r="B139" s="33"/>
      <c r="C139"/>
      <c r="D139"/>
      <c r="E139"/>
      <c r="F139"/>
      <c r="G139"/>
      <c r="H139"/>
      <c r="I139"/>
    </row>
    <row r="140" spans="1:9">
      <c r="A140" s="34"/>
      <c r="B140" s="33"/>
      <c r="C140"/>
      <c r="D140"/>
      <c r="E140"/>
      <c r="F140"/>
      <c r="G140"/>
      <c r="H140"/>
      <c r="I140"/>
    </row>
    <row r="141" spans="1:9">
      <c r="A141" s="34"/>
      <c r="B141" s="33"/>
      <c r="C141"/>
      <c r="D141"/>
      <c r="E141"/>
      <c r="F141"/>
      <c r="G141"/>
      <c r="H141"/>
      <c r="I141"/>
    </row>
    <row r="142" spans="1:9">
      <c r="A142" s="34"/>
      <c r="B142" s="33"/>
      <c r="C142"/>
      <c r="D142"/>
      <c r="E142"/>
      <c r="F142"/>
      <c r="G142"/>
      <c r="H142"/>
      <c r="I142"/>
    </row>
    <row r="143" spans="1:9">
      <c r="A143" s="34"/>
      <c r="B143" s="33"/>
      <c r="C143"/>
      <c r="D143"/>
      <c r="E143"/>
      <c r="F143"/>
      <c r="G143"/>
      <c r="H143"/>
      <c r="I143"/>
    </row>
    <row r="144" spans="1:9">
      <c r="A144" s="34"/>
      <c r="B144" s="33"/>
      <c r="C144"/>
      <c r="D144"/>
      <c r="E144"/>
      <c r="F144"/>
      <c r="G144"/>
      <c r="H144"/>
      <c r="I144"/>
    </row>
    <row r="145" spans="1:9">
      <c r="A145" s="34"/>
      <c r="B145" s="33"/>
      <c r="C145"/>
      <c r="D145"/>
      <c r="E145"/>
      <c r="F145"/>
      <c r="G145"/>
      <c r="H145"/>
      <c r="I145"/>
    </row>
    <row r="146" spans="1:9">
      <c r="A146" s="33"/>
      <c r="B146" s="33"/>
      <c r="C146"/>
      <c r="D146"/>
      <c r="E146"/>
      <c r="F146"/>
      <c r="G146"/>
      <c r="H146"/>
      <c r="I146"/>
    </row>
    <row r="147" spans="1:9">
      <c r="A147" s="33"/>
      <c r="B147" s="33"/>
      <c r="C147"/>
      <c r="D147"/>
      <c r="E147"/>
      <c r="F147"/>
      <c r="G147"/>
      <c r="H147"/>
      <c r="I147"/>
    </row>
    <row r="148" spans="1:9">
      <c r="A148" s="33"/>
      <c r="B148" s="33"/>
      <c r="C148"/>
      <c r="D148"/>
      <c r="E148"/>
      <c r="F148"/>
      <c r="G148"/>
      <c r="H148"/>
      <c r="I148"/>
    </row>
    <row r="149" spans="1:9">
      <c r="A149" s="33"/>
      <c r="B149" s="33"/>
      <c r="C149" s="166"/>
      <c r="E149" s="241"/>
    </row>
    <row r="150" spans="1:9">
      <c r="A150" s="33"/>
      <c r="B150" s="33"/>
      <c r="C150" s="166"/>
      <c r="E150" s="241"/>
    </row>
    <row r="151" spans="1:9">
      <c r="A151" s="33"/>
      <c r="B151" s="33"/>
      <c r="E151" s="241"/>
    </row>
    <row r="152" spans="1:9" ht="12.75" customHeight="1">
      <c r="A152" s="33"/>
      <c r="B152" s="33"/>
      <c r="E152" s="245"/>
    </row>
    <row r="153" spans="1:9" ht="12.75" customHeight="1">
      <c r="A153" s="33"/>
      <c r="B153" s="33"/>
      <c r="E153" s="245"/>
    </row>
    <row r="154" spans="1:9">
      <c r="A154" s="33"/>
      <c r="B154" s="33"/>
      <c r="E154" s="241"/>
    </row>
    <row r="155" spans="1:9">
      <c r="A155" s="33"/>
      <c r="B155" s="33"/>
      <c r="E155" s="241"/>
    </row>
    <row r="156" spans="1:9" ht="13.5" customHeight="1">
      <c r="A156" s="33"/>
      <c r="B156" s="33"/>
      <c r="E156" s="241"/>
    </row>
    <row r="157" spans="1:9">
      <c r="A157" s="33"/>
      <c r="B157" s="33"/>
    </row>
    <row r="158" spans="1:9">
      <c r="A158" s="33"/>
      <c r="B158" s="33"/>
      <c r="E158" s="241"/>
    </row>
    <row r="159" spans="1:9">
      <c r="A159" s="33"/>
      <c r="B159" s="33"/>
    </row>
    <row r="160" spans="1:9">
      <c r="A160" s="33"/>
      <c r="B160" s="33"/>
    </row>
    <row r="161" spans="1:9">
      <c r="A161" s="33"/>
      <c r="B161" s="33"/>
    </row>
    <row r="162" spans="1:9" ht="27" customHeight="1">
      <c r="A162" s="33"/>
      <c r="B162" s="33"/>
    </row>
    <row r="163" spans="1:9">
      <c r="A163" s="33"/>
      <c r="B163" s="33"/>
    </row>
    <row r="164" spans="1:9">
      <c r="A164" s="33"/>
      <c r="B164" s="33"/>
    </row>
    <row r="165" spans="1:9" ht="13.35" customHeight="1">
      <c r="A165" s="33"/>
      <c r="B165" s="33"/>
      <c r="E165"/>
      <c r="F165"/>
      <c r="G165"/>
      <c r="H165"/>
      <c r="I165"/>
    </row>
    <row r="166" spans="1:9">
      <c r="A166" s="33"/>
      <c r="B166" s="33"/>
      <c r="E166"/>
      <c r="F166"/>
      <c r="G166"/>
      <c r="H166"/>
      <c r="I166"/>
    </row>
    <row r="167" spans="1:9">
      <c r="A167" s="33"/>
      <c r="B167" s="33"/>
      <c r="E167"/>
      <c r="F167"/>
      <c r="G167"/>
      <c r="H167"/>
      <c r="I167"/>
    </row>
    <row r="168" spans="1:9">
      <c r="A168" s="33"/>
      <c r="B168" s="33"/>
      <c r="C168"/>
      <c r="D168"/>
      <c r="E168"/>
      <c r="F168"/>
      <c r="G168"/>
      <c r="H168"/>
      <c r="I168"/>
    </row>
    <row r="169" spans="1:9">
      <c r="A169" s="33"/>
      <c r="B169" s="33"/>
      <c r="C169"/>
      <c r="D169"/>
      <c r="E169"/>
      <c r="F169"/>
      <c r="G169"/>
      <c r="H169"/>
      <c r="I169"/>
    </row>
    <row r="170" spans="1:9">
      <c r="A170" s="33"/>
      <c r="B170" s="33"/>
      <c r="C170"/>
      <c r="D170"/>
      <c r="E170"/>
      <c r="F170"/>
      <c r="G170"/>
      <c r="H170"/>
      <c r="I170"/>
    </row>
    <row r="171" spans="1:9">
      <c r="A171" s="33"/>
      <c r="B171" s="33"/>
      <c r="C171"/>
      <c r="D171"/>
      <c r="E171"/>
      <c r="F171"/>
      <c r="G171"/>
      <c r="H171"/>
      <c r="I171"/>
    </row>
    <row r="172" spans="1:9">
      <c r="A172" s="33"/>
      <c r="B172" s="33"/>
      <c r="C172"/>
      <c r="D172"/>
      <c r="E172"/>
      <c r="F172"/>
      <c r="G172"/>
      <c r="H172"/>
      <c r="I172"/>
    </row>
    <row r="173" spans="1:9">
      <c r="A173" s="33"/>
      <c r="B173" s="33"/>
      <c r="C173"/>
      <c r="D173"/>
      <c r="E173"/>
      <c r="F173"/>
      <c r="G173"/>
      <c r="H173"/>
      <c r="I173"/>
    </row>
    <row r="174" spans="1:9">
      <c r="A174" s="33"/>
      <c r="B174" s="33"/>
      <c r="C174"/>
      <c r="D174"/>
      <c r="E174"/>
      <c r="F174"/>
      <c r="G174"/>
      <c r="H174"/>
      <c r="I174"/>
    </row>
    <row r="175" spans="1:9">
      <c r="A175" s="34"/>
      <c r="B175" s="33"/>
      <c r="C175"/>
      <c r="D175"/>
      <c r="E175"/>
      <c r="F175"/>
      <c r="G175"/>
      <c r="H175"/>
      <c r="I175"/>
    </row>
    <row r="176" spans="1:9">
      <c r="A176" s="33"/>
      <c r="B176" s="33"/>
      <c r="C176"/>
      <c r="D176"/>
      <c r="E176"/>
      <c r="F176"/>
      <c r="G176"/>
      <c r="H176"/>
      <c r="I176"/>
    </row>
    <row r="177" spans="1:9">
      <c r="A177" s="33"/>
      <c r="B177" s="33"/>
      <c r="C177"/>
      <c r="D177"/>
      <c r="E177"/>
      <c r="F177"/>
      <c r="G177"/>
      <c r="H177"/>
      <c r="I177"/>
    </row>
    <row r="178" spans="1:9">
      <c r="A178" s="33"/>
      <c r="B178" s="33"/>
      <c r="C178"/>
      <c r="D178"/>
      <c r="E178"/>
      <c r="F178"/>
      <c r="G178"/>
      <c r="H178"/>
      <c r="I178"/>
    </row>
    <row r="179" spans="1:9">
      <c r="A179" s="33"/>
      <c r="B179" s="33"/>
      <c r="C179"/>
      <c r="D179"/>
      <c r="E179"/>
      <c r="F179"/>
      <c r="G179"/>
      <c r="H179"/>
      <c r="I179"/>
    </row>
    <row r="180" spans="1:9">
      <c r="A180" s="33"/>
      <c r="B180" s="33"/>
      <c r="C180"/>
      <c r="D180"/>
      <c r="E180"/>
      <c r="F180"/>
      <c r="G180"/>
      <c r="H180"/>
      <c r="I180"/>
    </row>
    <row r="181" spans="1:9">
      <c r="A181" s="33"/>
      <c r="B181" s="33"/>
      <c r="C181"/>
      <c r="D181"/>
      <c r="E181"/>
      <c r="F181"/>
      <c r="G181"/>
      <c r="H181"/>
      <c r="I181"/>
    </row>
    <row r="182" spans="1:9">
      <c r="A182" s="33"/>
      <c r="B182" s="33"/>
      <c r="C182"/>
      <c r="D182"/>
      <c r="E182"/>
      <c r="F182"/>
      <c r="G182"/>
      <c r="H182"/>
      <c r="I182"/>
    </row>
    <row r="183" spans="1:9">
      <c r="A183" s="33"/>
      <c r="B183" s="33"/>
      <c r="C183"/>
      <c r="D183"/>
      <c r="E183"/>
      <c r="F183"/>
      <c r="G183"/>
      <c r="H183"/>
      <c r="I183"/>
    </row>
    <row r="184" spans="1:9">
      <c r="A184" s="33"/>
      <c r="B184" s="33"/>
      <c r="C184"/>
      <c r="D184"/>
      <c r="E184"/>
      <c r="F184"/>
      <c r="G184"/>
      <c r="H184"/>
      <c r="I184"/>
    </row>
    <row r="185" spans="1:9">
      <c r="A185" s="33"/>
      <c r="B185" s="33"/>
      <c r="C185"/>
      <c r="D185"/>
      <c r="E185"/>
      <c r="F185"/>
      <c r="G185"/>
      <c r="H185"/>
      <c r="I185"/>
    </row>
    <row r="186" spans="1:9">
      <c r="A186" s="33"/>
      <c r="B186" s="33"/>
      <c r="C186"/>
      <c r="D186"/>
      <c r="E186"/>
      <c r="F186"/>
      <c r="G186"/>
      <c r="H186"/>
      <c r="I186"/>
    </row>
    <row r="187" spans="1:9">
      <c r="A187" s="33"/>
      <c r="B187" s="33"/>
      <c r="C187"/>
      <c r="D187"/>
      <c r="E187"/>
      <c r="F187"/>
      <c r="G187"/>
      <c r="H187"/>
      <c r="I187"/>
    </row>
    <row r="188" spans="1:9">
      <c r="A188" s="33"/>
      <c r="B188" s="33"/>
      <c r="C188"/>
      <c r="D188"/>
      <c r="E188"/>
      <c r="F188"/>
      <c r="G188"/>
      <c r="H188"/>
      <c r="I188"/>
    </row>
    <row r="189" spans="1:9">
      <c r="A189" s="33"/>
      <c r="B189" s="33"/>
      <c r="C189"/>
      <c r="D189"/>
      <c r="E189"/>
      <c r="F189"/>
      <c r="G189"/>
      <c r="H189"/>
      <c r="I189"/>
    </row>
    <row r="190" spans="1:9">
      <c r="A190" s="33"/>
      <c r="B190" s="33"/>
    </row>
    <row r="191" spans="1:9">
      <c r="A191" s="33"/>
      <c r="B191" s="33"/>
    </row>
    <row r="192" spans="1:9">
      <c r="A192" s="33"/>
      <c r="B192" s="33"/>
    </row>
    <row r="193" spans="1:2">
      <c r="A193" s="33"/>
      <c r="B193" s="33"/>
    </row>
    <row r="194" spans="1:2">
      <c r="A194" s="33"/>
      <c r="B194" s="33"/>
    </row>
    <row r="195" spans="1:2">
      <c r="A195" s="33"/>
      <c r="B195" s="33"/>
    </row>
    <row r="196" spans="1:2">
      <c r="A196" s="33"/>
      <c r="B196" s="33"/>
    </row>
    <row r="197" spans="1:2">
      <c r="A197" s="33"/>
      <c r="B197" s="33"/>
    </row>
    <row r="198" spans="1:2">
      <c r="A198" s="33"/>
      <c r="B198" s="33"/>
    </row>
    <row r="199" spans="1:2">
      <c r="A199" s="33"/>
      <c r="B199" s="33"/>
    </row>
    <row r="200" spans="1:2">
      <c r="A200" s="33"/>
      <c r="B200" s="33"/>
    </row>
    <row r="201" spans="1:2">
      <c r="A201" s="33"/>
      <c r="B201" s="33"/>
    </row>
    <row r="202" spans="1:2">
      <c r="A202" s="33"/>
      <c r="B202" s="33"/>
    </row>
    <row r="203" spans="1:2">
      <c r="A203" s="34"/>
      <c r="B203" s="33"/>
    </row>
    <row r="204" spans="1:2">
      <c r="A204" s="33"/>
      <c r="B204" s="33"/>
    </row>
    <row r="205" spans="1:2">
      <c r="A205" s="33"/>
      <c r="B205" s="33"/>
    </row>
    <row r="206" spans="1:2">
      <c r="A206" s="33"/>
      <c r="B206" s="33"/>
    </row>
    <row r="207" spans="1:2">
      <c r="A207" s="33"/>
      <c r="B207" s="33"/>
    </row>
    <row r="208" spans="1:2">
      <c r="A208" s="33"/>
      <c r="B208" s="33"/>
    </row>
    <row r="209" spans="1:9">
      <c r="A209" s="33"/>
      <c r="B209" s="33"/>
    </row>
    <row r="210" spans="1:9">
      <c r="A210" s="33"/>
      <c r="B210" s="33"/>
    </row>
    <row r="211" spans="1:9">
      <c r="A211" s="33"/>
      <c r="B211" s="33"/>
    </row>
    <row r="212" spans="1:9">
      <c r="A212" s="33"/>
      <c r="B212" s="33"/>
    </row>
    <row r="213" spans="1:9">
      <c r="A213" s="33"/>
      <c r="B213" s="33"/>
    </row>
    <row r="214" spans="1:9">
      <c r="A214" s="33"/>
      <c r="B214" s="33"/>
      <c r="D214"/>
      <c r="E214"/>
      <c r="F214"/>
      <c r="G214"/>
      <c r="H214"/>
      <c r="I214"/>
    </row>
    <row r="215" spans="1:9">
      <c r="A215" s="33"/>
      <c r="B215" s="33"/>
    </row>
    <row r="216" spans="1:9">
      <c r="A216" s="33"/>
      <c r="B216" s="33"/>
    </row>
    <row r="217" spans="1:9">
      <c r="A217" s="33"/>
      <c r="B217" s="33"/>
    </row>
    <row r="218" spans="1:9">
      <c r="A218" s="33"/>
      <c r="B218" s="33"/>
    </row>
    <row r="219" spans="1:9">
      <c r="A219" s="33"/>
      <c r="B219" s="33"/>
    </row>
    <row r="220" spans="1:9">
      <c r="A220" s="33"/>
      <c r="B220" s="33"/>
    </row>
    <row r="221" spans="1:9">
      <c r="A221" s="33"/>
      <c r="B221" s="33"/>
    </row>
    <row r="222" spans="1:9">
      <c r="A222" s="33"/>
      <c r="B222" s="33"/>
    </row>
    <row r="223" spans="1:9">
      <c r="A223" s="33"/>
      <c r="B223" s="33"/>
    </row>
    <row r="224" spans="1:9">
      <c r="A224" s="33"/>
      <c r="B224" s="33"/>
    </row>
    <row r="225" spans="1:9">
      <c r="A225" s="33"/>
      <c r="B225" s="33"/>
    </row>
    <row r="226" spans="1:9">
      <c r="A226" s="33"/>
      <c r="B226" s="33"/>
    </row>
    <row r="227" spans="1:9">
      <c r="A227" s="33"/>
      <c r="B227" s="33"/>
    </row>
    <row r="228" spans="1:9">
      <c r="A228" s="33"/>
      <c r="B228" s="33"/>
    </row>
    <row r="229" spans="1:9">
      <c r="A229" s="33"/>
      <c r="B229" s="33"/>
    </row>
    <row r="230" spans="1:9">
      <c r="A230" s="33"/>
      <c r="B230" s="33"/>
    </row>
    <row r="231" spans="1:9">
      <c r="A231" s="34"/>
      <c r="B231"/>
      <c r="C231"/>
      <c r="D231"/>
      <c r="E231"/>
      <c r="F231"/>
      <c r="G231"/>
      <c r="H231"/>
      <c r="I231"/>
    </row>
    <row r="232" spans="1:9">
      <c r="A232" s="33"/>
      <c r="B232" s="33"/>
    </row>
    <row r="233" spans="1:9">
      <c r="A233" s="33"/>
      <c r="B233" s="33"/>
    </row>
    <row r="234" spans="1:9">
      <c r="A234" s="33"/>
      <c r="B234" s="33"/>
    </row>
    <row r="235" spans="1:9">
      <c r="A235" s="33"/>
      <c r="B235" s="33"/>
    </row>
    <row r="236" spans="1:9">
      <c r="A236" s="33"/>
      <c r="B236" s="33"/>
    </row>
    <row r="237" spans="1:9">
      <c r="A237" s="33"/>
      <c r="B237" s="33"/>
    </row>
    <row r="238" spans="1:9">
      <c r="A238" s="33"/>
      <c r="B238" s="33"/>
    </row>
    <row r="239" spans="1:9">
      <c r="B239"/>
      <c r="C239"/>
      <c r="D239"/>
      <c r="E239"/>
      <c r="F239"/>
      <c r="G239"/>
      <c r="H239"/>
      <c r="I239"/>
    </row>
    <row r="240" spans="1:9">
      <c r="A240" s="33"/>
      <c r="B240" s="33"/>
    </row>
    <row r="241" spans="1:2">
      <c r="A241" s="33"/>
      <c r="B241" s="33"/>
    </row>
    <row r="242" spans="1:2">
      <c r="A242" s="33"/>
      <c r="B242" s="33"/>
    </row>
    <row r="243" spans="1:2">
      <c r="A243" s="33"/>
      <c r="B243" s="33"/>
    </row>
    <row r="244" spans="1:2">
      <c r="A244" s="33"/>
      <c r="B244" s="33"/>
    </row>
    <row r="245" spans="1:2">
      <c r="A245" s="33"/>
      <c r="B245" s="33"/>
    </row>
    <row r="246" spans="1:2">
      <c r="A246" s="33"/>
      <c r="B246" s="33"/>
    </row>
    <row r="247" spans="1:2">
      <c r="A247" s="33"/>
      <c r="B247" s="33"/>
    </row>
    <row r="248" spans="1:2">
      <c r="A248" s="33"/>
      <c r="B248" s="33"/>
    </row>
    <row r="249" spans="1:2">
      <c r="A249" s="33"/>
      <c r="B249" s="33"/>
    </row>
    <row r="250" spans="1:2">
      <c r="A250" s="33"/>
      <c r="B250" s="33"/>
    </row>
    <row r="251" spans="1:2">
      <c r="A251" s="33"/>
      <c r="B251" s="33"/>
    </row>
    <row r="252" spans="1:2">
      <c r="A252" s="33"/>
      <c r="B252" s="33"/>
    </row>
    <row r="253" spans="1:2">
      <c r="A253" s="33"/>
      <c r="B253" s="33"/>
    </row>
    <row r="254" spans="1:2">
      <c r="A254" s="33"/>
      <c r="B254" s="33"/>
    </row>
    <row r="255" spans="1:2">
      <c r="A255" s="33"/>
      <c r="B255" s="33"/>
    </row>
    <row r="256" spans="1:2">
      <c r="A256" s="33"/>
      <c r="B256" s="33"/>
    </row>
    <row r="257" spans="1:2">
      <c r="A257" s="33"/>
      <c r="B257" s="33"/>
    </row>
    <row r="258" spans="1:2">
      <c r="A258" s="33"/>
      <c r="B258" s="33"/>
    </row>
    <row r="259" spans="1:2">
      <c r="A259" s="34"/>
      <c r="B259" s="33"/>
    </row>
    <row r="260" spans="1:2">
      <c r="A260" s="33"/>
      <c r="B260" s="33"/>
    </row>
    <row r="261" spans="1:2">
      <c r="A261" s="33"/>
      <c r="B261" s="33"/>
    </row>
    <row r="262" spans="1:2">
      <c r="A262" s="33"/>
      <c r="B262" s="33"/>
    </row>
    <row r="263" spans="1:2">
      <c r="A263" s="33"/>
      <c r="B263" s="33"/>
    </row>
    <row r="264" spans="1:2">
      <c r="A264" s="33"/>
      <c r="B264" s="33"/>
    </row>
    <row r="265" spans="1:2">
      <c r="A265" s="33"/>
      <c r="B265" s="33"/>
    </row>
    <row r="266" spans="1:2">
      <c r="A266" s="33"/>
      <c r="B266" s="33"/>
    </row>
    <row r="267" spans="1:2">
      <c r="A267" s="33"/>
      <c r="B267" s="33"/>
    </row>
    <row r="268" spans="1:2">
      <c r="A268" s="33"/>
      <c r="B268" s="33"/>
    </row>
    <row r="269" spans="1:2">
      <c r="A269" s="33"/>
      <c r="B269" s="33"/>
    </row>
    <row r="270" spans="1:2">
      <c r="A270" s="33"/>
      <c r="B270" s="33"/>
    </row>
    <row r="271" spans="1:2">
      <c r="A271" s="33"/>
      <c r="B271" s="33"/>
    </row>
    <row r="272" spans="1:2">
      <c r="A272" s="33"/>
      <c r="B272" s="33"/>
    </row>
    <row r="273" spans="1:9">
      <c r="A273" s="33"/>
      <c r="B273" s="33"/>
      <c r="F273"/>
      <c r="G273"/>
      <c r="H273"/>
      <c r="I273"/>
    </row>
    <row r="274" spans="1:9">
      <c r="A274" s="33"/>
      <c r="B274" s="33"/>
    </row>
    <row r="299" spans="4:9">
      <c r="D299"/>
      <c r="E299"/>
      <c r="F299"/>
      <c r="G299"/>
      <c r="H299"/>
      <c r="I299"/>
    </row>
    <row r="324" spans="2:9">
      <c r="B324"/>
      <c r="C324"/>
      <c r="D324"/>
      <c r="E324"/>
      <c r="F324"/>
      <c r="G324"/>
      <c r="H324"/>
      <c r="I324"/>
    </row>
  </sheetData>
  <mergeCells count="13">
    <mergeCell ref="B33:C33"/>
    <mergeCell ref="B22:C22"/>
    <mergeCell ref="A15:C15"/>
    <mergeCell ref="A14:C14"/>
    <mergeCell ref="A13:C13"/>
    <mergeCell ref="A1:J1"/>
    <mergeCell ref="A2:J2"/>
    <mergeCell ref="A3:J3"/>
    <mergeCell ref="A8:G8"/>
    <mergeCell ref="A7:G7"/>
    <mergeCell ref="A6:G6"/>
    <mergeCell ref="A5:G5"/>
    <mergeCell ref="A4:G4"/>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22"/>
  <sheetViews>
    <sheetView zoomScaleNormal="100" workbookViewId="0">
      <selection sqref="A1:T1"/>
    </sheetView>
  </sheetViews>
  <sheetFormatPr defaultRowHeight="13.2"/>
  <cols>
    <col min="1" max="1" width="44.109375" customWidth="1"/>
    <col min="2" max="2" width="17.6640625" style="1" customWidth="1"/>
    <col min="3" max="3" width="18.5546875" style="33" customWidth="1"/>
    <col min="4" max="4" width="17.33203125" style="33" customWidth="1"/>
    <col min="5" max="6" width="17.6640625" style="33" customWidth="1"/>
    <col min="7" max="7" width="17.44140625" style="33" customWidth="1"/>
    <col min="8" max="9" width="15.33203125" style="33" customWidth="1"/>
    <col min="10" max="11" width="15.33203125" style="78" customWidth="1"/>
    <col min="12" max="12" width="0.5546875" style="33" customWidth="1"/>
    <col min="13" max="13" width="13.109375" style="33" customWidth="1"/>
    <col min="14" max="14" width="12.6640625" style="33" customWidth="1"/>
    <col min="15" max="18" width="12.6640625" customWidth="1"/>
    <col min="19" max="19" width="9.33203125" customWidth="1"/>
    <col min="31" max="31" width="8.88671875" customWidth="1"/>
  </cols>
  <sheetData>
    <row r="1" spans="1:32">
      <c r="A1" s="1273" t="s">
        <v>175</v>
      </c>
      <c r="B1" s="1273"/>
      <c r="C1" s="1273"/>
      <c r="D1" s="1273"/>
      <c r="E1" s="1273"/>
      <c r="F1" s="1273"/>
      <c r="G1" s="1273"/>
      <c r="H1" s="1273"/>
      <c r="I1" s="1273"/>
      <c r="J1" s="1273"/>
      <c r="K1" s="1273"/>
      <c r="L1" s="1273"/>
      <c r="M1" s="1273"/>
      <c r="N1" s="1273"/>
      <c r="O1" s="1273"/>
      <c r="P1" s="1273"/>
      <c r="Q1" s="1273"/>
      <c r="R1" s="1273"/>
      <c r="S1" s="1273"/>
      <c r="T1" s="1273"/>
    </row>
    <row r="2" spans="1:32" ht="35.25" customHeight="1">
      <c r="A2" s="1275"/>
      <c r="B2" s="1275"/>
      <c r="C2" s="1275"/>
      <c r="D2" s="1275"/>
      <c r="E2" s="1275"/>
      <c r="F2" s="1275"/>
      <c r="G2" s="1275"/>
      <c r="H2" s="1275"/>
      <c r="I2" s="1275"/>
      <c r="J2" s="1275"/>
      <c r="K2" s="1275"/>
      <c r="L2" s="1275"/>
      <c r="M2" s="1275"/>
      <c r="N2" s="1275"/>
      <c r="O2" s="1275"/>
      <c r="P2" s="1275"/>
      <c r="Q2" s="1275"/>
      <c r="R2" s="1275"/>
      <c r="S2" s="1275"/>
      <c r="T2" s="1275"/>
    </row>
    <row r="3" spans="1:32">
      <c r="A3" s="1274"/>
      <c r="B3" s="1274"/>
      <c r="C3" s="1274"/>
      <c r="D3" s="1274"/>
      <c r="E3" s="1274"/>
      <c r="F3" s="1274"/>
      <c r="G3" s="1274"/>
      <c r="H3" s="1274"/>
      <c r="I3" s="1274"/>
      <c r="J3" s="1274"/>
      <c r="K3" s="1274"/>
      <c r="L3" s="1274"/>
      <c r="M3" s="1274"/>
      <c r="N3" s="1274"/>
      <c r="O3" s="1274"/>
      <c r="P3" s="1274"/>
      <c r="Q3" s="1274"/>
      <c r="R3" s="1274"/>
      <c r="S3" s="1274"/>
      <c r="T3" s="1274"/>
    </row>
    <row r="4" spans="1:32" ht="30" customHeight="1">
      <c r="A4" s="1278" t="s">
        <v>548</v>
      </c>
      <c r="B4" s="1278"/>
      <c r="C4" s="1278"/>
      <c r="D4" s="1278"/>
      <c r="E4" s="1278"/>
      <c r="F4" s="1278"/>
      <c r="G4" s="1278"/>
      <c r="H4" s="4"/>
      <c r="I4" s="4"/>
      <c r="J4" s="4"/>
      <c r="K4" s="4"/>
      <c r="L4" s="566"/>
      <c r="M4" s="4"/>
      <c r="N4" s="1278" t="s">
        <v>549</v>
      </c>
      <c r="O4" s="1278"/>
      <c r="P4" s="1278"/>
      <c r="Q4" s="1278"/>
      <c r="R4" s="1278"/>
      <c r="S4" s="1278"/>
      <c r="T4" s="1278"/>
      <c r="AA4" s="4"/>
      <c r="AB4" s="4"/>
      <c r="AC4" s="4"/>
      <c r="AD4" s="4"/>
      <c r="AE4" s="4"/>
      <c r="AF4" s="4"/>
    </row>
    <row r="5" spans="1:32" ht="15.6">
      <c r="A5" s="1279" t="s">
        <v>200</v>
      </c>
      <c r="B5" s="1279"/>
      <c r="C5" s="1279"/>
      <c r="D5" s="1279"/>
      <c r="E5" s="1279"/>
      <c r="F5" s="1279"/>
      <c r="G5" s="1279"/>
      <c r="H5" s="4"/>
      <c r="I5" s="4"/>
      <c r="J5" s="4"/>
      <c r="K5" s="4"/>
      <c r="L5" s="566"/>
      <c r="M5" s="4"/>
      <c r="N5"/>
    </row>
    <row r="6" spans="1:32" ht="13.5" customHeight="1">
      <c r="A6" s="1279"/>
      <c r="B6" s="1279"/>
      <c r="C6" s="1279"/>
      <c r="D6" s="1279"/>
      <c r="E6" s="1279"/>
      <c r="F6" s="1279"/>
      <c r="G6" s="1279"/>
      <c r="H6" s="4"/>
      <c r="I6" s="4"/>
      <c r="J6" s="4"/>
      <c r="K6" s="4"/>
      <c r="L6" s="566"/>
      <c r="M6" s="4"/>
      <c r="N6"/>
    </row>
    <row r="7" spans="1:32" ht="13.5" customHeight="1">
      <c r="A7" s="1276" t="s">
        <v>28</v>
      </c>
      <c r="B7" s="1276"/>
      <c r="C7" s="1276"/>
      <c r="D7" s="1276"/>
      <c r="E7" s="1276"/>
      <c r="F7" s="1276"/>
      <c r="G7" s="1276"/>
      <c r="H7" s="4"/>
      <c r="I7" s="4"/>
      <c r="J7" s="4"/>
      <c r="K7" s="4"/>
      <c r="L7" s="566"/>
      <c r="M7" s="4"/>
      <c r="N7" s="4" t="s">
        <v>284</v>
      </c>
      <c r="O7" s="4"/>
      <c r="P7" s="4"/>
      <c r="Q7" s="4"/>
      <c r="R7" s="4"/>
      <c r="S7" s="4"/>
      <c r="T7" s="4"/>
      <c r="U7" s="4"/>
      <c r="X7" s="1249" t="s">
        <v>550</v>
      </c>
      <c r="Y7" s="1249"/>
      <c r="Z7" s="1249"/>
      <c r="AA7" s="1249"/>
      <c r="AB7" s="1249"/>
      <c r="AC7" s="1249"/>
      <c r="AD7" s="1249"/>
    </row>
    <row r="8" spans="1:32" ht="13.5" customHeight="1">
      <c r="A8" s="1279"/>
      <c r="B8" s="1279"/>
      <c r="C8" s="1279"/>
      <c r="D8" s="1279"/>
      <c r="E8" s="1279"/>
      <c r="F8" s="1279"/>
      <c r="G8" s="1279"/>
      <c r="H8" s="4"/>
      <c r="I8" s="4"/>
      <c r="J8" s="4"/>
      <c r="K8" s="4"/>
      <c r="L8" s="566"/>
      <c r="M8" s="4"/>
      <c r="N8"/>
    </row>
    <row r="9" spans="1:32" ht="13.5" customHeight="1">
      <c r="A9" s="1249" t="s">
        <v>201</v>
      </c>
      <c r="B9" s="1249"/>
      <c r="C9" s="1249"/>
      <c r="D9" s="1249"/>
      <c r="E9" s="1249"/>
      <c r="F9" s="1249"/>
      <c r="G9" s="1249"/>
      <c r="H9" s="4"/>
      <c r="I9" s="4"/>
      <c r="J9" s="4"/>
      <c r="K9" s="4"/>
      <c r="L9" s="566"/>
      <c r="M9" s="4"/>
      <c r="N9"/>
      <c r="X9" s="33"/>
      <c r="Y9" s="4"/>
      <c r="Z9" s="4"/>
      <c r="AA9" s="4"/>
      <c r="AB9" s="4"/>
      <c r="AC9" s="4"/>
    </row>
    <row r="10" spans="1:32" ht="13.8" thickBot="1">
      <c r="A10" s="574"/>
      <c r="B10" s="1295" t="s">
        <v>34</v>
      </c>
      <c r="C10" s="1295"/>
      <c r="D10" s="1295"/>
      <c r="E10" s="1378" t="s">
        <v>35</v>
      </c>
      <c r="F10" s="1304"/>
      <c r="G10" s="1304"/>
      <c r="H10" s="4"/>
      <c r="I10" s="4"/>
      <c r="J10" s="561"/>
      <c r="K10" s="561"/>
      <c r="L10" s="566"/>
      <c r="M10" s="4"/>
      <c r="N10"/>
      <c r="X10" s="33"/>
      <c r="Y10" s="4"/>
      <c r="Z10" s="4"/>
      <c r="AA10" s="4"/>
      <c r="AB10" s="4"/>
      <c r="AC10" s="4"/>
    </row>
    <row r="11" spans="1:32" ht="28.5" customHeight="1" thickBot="1">
      <c r="A11" s="573"/>
      <c r="B11" s="575" t="s">
        <v>202</v>
      </c>
      <c r="C11" s="575" t="s">
        <v>203</v>
      </c>
      <c r="D11" s="584" t="s">
        <v>204</v>
      </c>
      <c r="E11" s="583" t="s">
        <v>205</v>
      </c>
      <c r="F11" s="575" t="s">
        <v>203</v>
      </c>
      <c r="G11" s="575" t="s">
        <v>40</v>
      </c>
      <c r="H11" s="4"/>
      <c r="I11" s="4"/>
      <c r="J11" s="22"/>
      <c r="K11" s="22"/>
      <c r="L11" s="566"/>
      <c r="M11" s="4"/>
      <c r="N11"/>
      <c r="X11" s="33"/>
      <c r="Y11" s="4"/>
      <c r="Z11" s="4"/>
      <c r="AA11" s="4"/>
      <c r="AB11" s="4"/>
      <c r="AC11" s="4"/>
    </row>
    <row r="12" spans="1:32">
      <c r="A12" s="572" t="s">
        <v>206</v>
      </c>
      <c r="B12" s="50">
        <v>5924233</v>
      </c>
      <c r="C12" s="50">
        <v>8079990</v>
      </c>
      <c r="D12" s="847">
        <f>C12/B12</f>
        <v>1.3638879497143344</v>
      </c>
      <c r="E12" s="498">
        <v>25288145</v>
      </c>
      <c r="F12" s="50">
        <v>6079412</v>
      </c>
      <c r="G12" s="848">
        <f>F12/E12</f>
        <v>0.24040561298584773</v>
      </c>
      <c r="H12" s="676"/>
      <c r="I12" s="4"/>
      <c r="J12" s="23"/>
      <c r="K12" s="23"/>
      <c r="L12" s="566"/>
      <c r="M12" s="4"/>
      <c r="N12"/>
    </row>
    <row r="13" spans="1:32">
      <c r="A13" s="112" t="s">
        <v>207</v>
      </c>
      <c r="B13" s="50">
        <v>589</v>
      </c>
      <c r="C13" s="50">
        <v>1137</v>
      </c>
      <c r="D13" s="849">
        <f>C13/B13</f>
        <v>1.930390492359932</v>
      </c>
      <c r="E13" s="498">
        <v>2669</v>
      </c>
      <c r="F13" s="50">
        <v>850</v>
      </c>
      <c r="G13" s="850">
        <f>F13/E13</f>
        <v>0.31847133757961782</v>
      </c>
      <c r="H13" s="4"/>
      <c r="I13" s="4"/>
      <c r="J13" s="22"/>
      <c r="K13" s="22"/>
      <c r="L13" s="566"/>
      <c r="M13" s="4"/>
      <c r="N13"/>
      <c r="X13" s="564"/>
    </row>
    <row r="14" spans="1:32">
      <c r="A14" s="490"/>
      <c r="B14" s="498"/>
      <c r="C14" s="498"/>
      <c r="D14" s="498"/>
      <c r="E14" s="166"/>
      <c r="F14" s="498"/>
      <c r="G14" s="166"/>
      <c r="H14" s="4"/>
      <c r="I14" s="4"/>
      <c r="J14" s="22"/>
      <c r="K14" s="22"/>
      <c r="L14" s="566"/>
      <c r="M14" s="4"/>
      <c r="N14"/>
      <c r="X14" s="564"/>
    </row>
    <row r="15" spans="1:32">
      <c r="A15" s="137" t="s">
        <v>484</v>
      </c>
      <c r="B15" s="498"/>
      <c r="C15" s="498"/>
      <c r="D15" s="498"/>
      <c r="E15" s="166"/>
      <c r="F15" s="498"/>
      <c r="G15" s="166"/>
      <c r="H15" s="4"/>
      <c r="I15" s="4"/>
      <c r="J15" s="22"/>
      <c r="K15" s="22"/>
      <c r="L15" s="566"/>
      <c r="M15" s="4"/>
      <c r="N15"/>
      <c r="X15" s="564"/>
    </row>
    <row r="16" spans="1:32">
      <c r="A16" s="137" t="s">
        <v>551</v>
      </c>
      <c r="B16" s="498"/>
      <c r="C16" s="498"/>
      <c r="D16" s="498"/>
      <c r="E16" s="166"/>
      <c r="F16" s="498"/>
      <c r="G16" s="166"/>
      <c r="H16" s="4"/>
      <c r="I16" s="4"/>
      <c r="J16" s="22"/>
      <c r="K16" s="22"/>
      <c r="L16" s="566"/>
      <c r="M16" s="4"/>
      <c r="N16"/>
      <c r="X16" s="564"/>
    </row>
    <row r="17" spans="1:29" ht="13.5" customHeight="1">
      <c r="A17" s="565" t="s">
        <v>208</v>
      </c>
      <c r="B17" s="498"/>
      <c r="C17" s="498"/>
      <c r="D17" s="498"/>
      <c r="E17" s="166"/>
      <c r="F17" s="498"/>
      <c r="G17" s="166"/>
      <c r="H17" s="4"/>
      <c r="I17" s="4"/>
      <c r="J17" s="22"/>
      <c r="K17" s="22"/>
      <c r="L17" s="566"/>
      <c r="M17" s="4"/>
      <c r="N17"/>
      <c r="X17" s="564"/>
    </row>
    <row r="18" spans="1:29" ht="13.5" customHeight="1">
      <c r="A18" s="565"/>
      <c r="B18" s="498"/>
      <c r="C18" s="498"/>
      <c r="D18" s="498"/>
      <c r="E18" s="166"/>
      <c r="F18" s="498"/>
      <c r="G18" s="166"/>
      <c r="H18" s="4"/>
      <c r="I18" s="4"/>
      <c r="J18" s="22"/>
      <c r="K18" s="22"/>
      <c r="L18" s="566"/>
      <c r="M18" s="4"/>
      <c r="N18"/>
      <c r="X18" s="564"/>
    </row>
    <row r="19" spans="1:29" ht="13.5" customHeight="1">
      <c r="A19" s="1279"/>
      <c r="B19" s="1279"/>
      <c r="C19" s="1279"/>
      <c r="D19" s="1279"/>
      <c r="E19" s="1279"/>
      <c r="F19" s="1279"/>
      <c r="G19" s="1279"/>
      <c r="H19" s="4"/>
      <c r="I19" s="4"/>
      <c r="J19" s="4"/>
      <c r="K19" s="4"/>
      <c r="L19" s="566"/>
      <c r="M19" s="4"/>
      <c r="N19"/>
    </row>
    <row r="20" spans="1:29" ht="13.5" customHeight="1">
      <c r="A20" s="1249" t="s">
        <v>209</v>
      </c>
      <c r="B20" s="1249"/>
      <c r="C20" s="1249"/>
      <c r="D20" s="1249"/>
      <c r="E20" s="1249"/>
      <c r="F20" s="1249"/>
      <c r="G20" s="1249"/>
      <c r="H20" s="4"/>
      <c r="I20" s="4"/>
      <c r="J20" s="4"/>
      <c r="K20" s="4"/>
      <c r="L20" s="566"/>
      <c r="M20" s="4"/>
      <c r="N20"/>
      <c r="X20" s="33"/>
      <c r="Y20" s="4"/>
      <c r="Z20" s="4"/>
      <c r="AA20" s="4"/>
      <c r="AB20" s="4"/>
      <c r="AC20" s="4"/>
    </row>
    <row r="21" spans="1:29" ht="13.8" thickBot="1">
      <c r="A21" s="574"/>
      <c r="B21" s="1295" t="s">
        <v>34</v>
      </c>
      <c r="C21" s="1295"/>
      <c r="D21" s="1295"/>
      <c r="E21" s="1378" t="s">
        <v>35</v>
      </c>
      <c r="F21" s="1304"/>
      <c r="G21" s="1304"/>
      <c r="H21" s="4"/>
      <c r="I21" s="4"/>
      <c r="J21" s="561"/>
      <c r="K21" s="561"/>
      <c r="L21" s="566"/>
      <c r="M21" s="4"/>
      <c r="N21"/>
      <c r="X21" s="33"/>
      <c r="Y21" s="4"/>
      <c r="Z21" s="4"/>
      <c r="AA21" s="4"/>
      <c r="AB21" s="4"/>
      <c r="AC21" s="4"/>
    </row>
    <row r="22" spans="1:29" ht="28.5" customHeight="1" thickBot="1">
      <c r="A22" s="573"/>
      <c r="B22" s="575" t="s">
        <v>202</v>
      </c>
      <c r="C22" s="575" t="s">
        <v>203</v>
      </c>
      <c r="D22" s="584" t="s">
        <v>204</v>
      </c>
      <c r="E22" s="583" t="s">
        <v>205</v>
      </c>
      <c r="F22" s="575" t="s">
        <v>203</v>
      </c>
      <c r="G22" s="575" t="s">
        <v>40</v>
      </c>
      <c r="H22" s="4"/>
      <c r="I22" s="4"/>
      <c r="J22" s="22"/>
      <c r="K22" s="22"/>
      <c r="L22" s="566"/>
      <c r="M22" s="4"/>
      <c r="N22"/>
      <c r="X22" s="33"/>
      <c r="Y22" s="4"/>
      <c r="Z22" s="4"/>
      <c r="AA22" s="4"/>
      <c r="AB22" s="4"/>
      <c r="AC22" s="4"/>
    </row>
    <row r="23" spans="1:29">
      <c r="A23" s="572" t="s">
        <v>206</v>
      </c>
      <c r="B23" s="50">
        <f>B12+'Overall Results PY 2017'!C71</f>
        <v>31825252.432399999</v>
      </c>
      <c r="C23" s="50">
        <f>C12+'Overall Results PY 2017'!D71</f>
        <v>31727466.100000001</v>
      </c>
      <c r="D23" s="847">
        <f>C23/B23</f>
        <v>0.99692739805889341</v>
      </c>
      <c r="E23" s="50">
        <v>25288145</v>
      </c>
      <c r="F23" s="50">
        <f>F12+'Overall Results PY 2017'!G71</f>
        <v>25944827.785999998</v>
      </c>
      <c r="G23" s="848">
        <f>F23/E23</f>
        <v>1.0259680093577443</v>
      </c>
      <c r="H23" s="4"/>
      <c r="I23" s="4"/>
      <c r="J23" s="23"/>
      <c r="K23" s="23"/>
      <c r="L23" s="566"/>
      <c r="M23" s="4"/>
      <c r="N23"/>
    </row>
    <row r="24" spans="1:29">
      <c r="A24" s="112" t="s">
        <v>207</v>
      </c>
      <c r="B24" s="50">
        <f>B13+'Overall Results PY 2017'!C97</f>
        <v>3183.0042000000003</v>
      </c>
      <c r="C24" s="50">
        <f>C13+'Overall Results PY 2017'!D97</f>
        <v>3854</v>
      </c>
      <c r="D24" s="849">
        <f>C24/B24</f>
        <v>1.2108058167186835</v>
      </c>
      <c r="E24" s="50">
        <v>2669</v>
      </c>
      <c r="F24" s="50">
        <f>F13+'Overall Results PY 2017'!G97</f>
        <v>3137.75</v>
      </c>
      <c r="G24" s="850">
        <f>F24/E24</f>
        <v>1.1756275758711128</v>
      </c>
      <c r="H24" s="4"/>
      <c r="I24" s="4"/>
      <c r="J24" s="22"/>
      <c r="K24" s="22"/>
      <c r="L24" s="566"/>
      <c r="M24" s="4"/>
      <c r="N24" s="4" t="s">
        <v>378</v>
      </c>
      <c r="X24" s="564"/>
    </row>
    <row r="25" spans="1:29">
      <c r="A25" s="490"/>
      <c r="B25" s="498"/>
      <c r="C25" s="498"/>
      <c r="D25" s="498"/>
      <c r="E25" s="166"/>
      <c r="F25" s="498"/>
      <c r="G25" s="166"/>
      <c r="H25" s="4"/>
      <c r="I25" s="4"/>
      <c r="J25" s="22"/>
      <c r="K25" s="22"/>
      <c r="L25" s="566"/>
      <c r="M25" s="4"/>
      <c r="N25"/>
      <c r="X25" s="564"/>
    </row>
    <row r="26" spans="1:29">
      <c r="A26" s="137" t="s">
        <v>484</v>
      </c>
      <c r="B26" s="498"/>
      <c r="C26" s="498"/>
      <c r="D26" s="498"/>
      <c r="E26" s="166"/>
      <c r="F26" s="498"/>
      <c r="G26" s="166"/>
      <c r="H26" s="4"/>
      <c r="I26" s="4"/>
      <c r="J26" s="22"/>
      <c r="K26" s="22"/>
      <c r="L26" s="566"/>
      <c r="M26" s="4"/>
      <c r="N26"/>
      <c r="X26" s="564"/>
    </row>
    <row r="27" spans="1:29">
      <c r="A27" s="137" t="s">
        <v>551</v>
      </c>
      <c r="B27" s="498"/>
      <c r="C27" s="498"/>
      <c r="D27" s="498"/>
      <c r="E27" s="166"/>
      <c r="F27" s="498"/>
      <c r="G27" s="166"/>
      <c r="H27" s="4"/>
      <c r="I27" s="4"/>
      <c r="J27" s="22"/>
      <c r="K27" s="22"/>
      <c r="L27" s="566"/>
      <c r="M27" s="4"/>
      <c r="N27"/>
      <c r="X27" s="564"/>
    </row>
    <row r="28" spans="1:29" ht="13.5" customHeight="1">
      <c r="A28" s="565" t="s">
        <v>208</v>
      </c>
      <c r="B28" s="498"/>
      <c r="C28" s="498"/>
      <c r="D28" s="498"/>
      <c r="E28" s="166"/>
      <c r="F28" s="498"/>
      <c r="G28" s="166"/>
      <c r="H28" s="4"/>
      <c r="I28" s="4"/>
      <c r="J28" s="22"/>
      <c r="K28" s="22"/>
      <c r="L28" s="566"/>
      <c r="M28" s="4"/>
      <c r="N28"/>
      <c r="X28" s="564"/>
    </row>
    <row r="29" spans="1:29" ht="13.5" customHeight="1">
      <c r="A29" s="490"/>
      <c r="B29" s="498"/>
      <c r="C29" s="498"/>
      <c r="D29" s="166"/>
      <c r="E29" s="4"/>
      <c r="F29" s="4"/>
      <c r="G29" s="4"/>
      <c r="H29" s="4"/>
      <c r="I29" s="4"/>
      <c r="J29" s="561"/>
      <c r="K29" s="561"/>
      <c r="L29" s="566"/>
      <c r="M29" s="4"/>
      <c r="N29"/>
      <c r="X29" s="564"/>
    </row>
    <row r="30" spans="1:29" ht="13.5" customHeight="1">
      <c r="A30" s="1249" t="s">
        <v>210</v>
      </c>
      <c r="B30" s="1249"/>
      <c r="C30" s="1249"/>
      <c r="D30" s="1249"/>
      <c r="E30" s="1249"/>
      <c r="F30" s="4"/>
      <c r="G30" s="4"/>
      <c r="H30" s="4"/>
      <c r="I30" s="4"/>
      <c r="J30" s="33"/>
      <c r="K30" s="33"/>
      <c r="L30" s="566"/>
      <c r="M30" s="4"/>
      <c r="N30"/>
      <c r="X30" s="564"/>
    </row>
    <row r="31" spans="1:29" ht="13.8" thickBot="1">
      <c r="A31" s="58" t="s">
        <v>296</v>
      </c>
      <c r="B31" s="349" t="s">
        <v>100</v>
      </c>
      <c r="C31" s="349" t="s">
        <v>552</v>
      </c>
      <c r="D31" s="349" t="s">
        <v>103</v>
      </c>
      <c r="E31" s="4"/>
      <c r="F31" s="4"/>
      <c r="G31" s="4"/>
      <c r="H31" s="4"/>
      <c r="J31" s="33"/>
      <c r="K31" s="33"/>
      <c r="L31" s="566"/>
      <c r="M31" s="4"/>
      <c r="N31"/>
      <c r="X31" s="562"/>
    </row>
    <row r="32" spans="1:29">
      <c r="A32" s="47" t="s">
        <v>553</v>
      </c>
      <c r="B32" s="358">
        <v>0.33</v>
      </c>
      <c r="C32" s="168">
        <v>0.18</v>
      </c>
      <c r="D32" s="851">
        <v>0.85</v>
      </c>
      <c r="E32" s="4"/>
      <c r="F32" s="4"/>
      <c r="G32" s="4"/>
      <c r="H32" s="4"/>
      <c r="J32" s="33"/>
      <c r="K32" s="33"/>
      <c r="L32" s="566"/>
      <c r="M32" s="4"/>
      <c r="N32"/>
      <c r="X32" s="33"/>
    </row>
    <row r="33" spans="1:32">
      <c r="A33" s="48" t="s">
        <v>554</v>
      </c>
      <c r="B33" s="358">
        <v>0.5</v>
      </c>
      <c r="C33" s="168">
        <v>0.16</v>
      </c>
      <c r="D33" s="851">
        <v>0.66</v>
      </c>
      <c r="E33" s="4"/>
      <c r="F33" s="4"/>
      <c r="G33" s="4"/>
      <c r="H33" s="4"/>
      <c r="J33" s="33"/>
      <c r="K33" s="33"/>
      <c r="L33" s="566"/>
      <c r="M33" s="4"/>
      <c r="N33"/>
      <c r="X33" s="33"/>
    </row>
    <row r="34" spans="1:32" ht="13.8" thickBot="1">
      <c r="A34" s="765" t="s">
        <v>170</v>
      </c>
      <c r="B34" s="782">
        <v>0.41</v>
      </c>
      <c r="C34" s="782">
        <v>0.17</v>
      </c>
      <c r="D34" s="780">
        <v>0.76</v>
      </c>
      <c r="E34" s="4"/>
      <c r="F34" s="4"/>
      <c r="G34" s="4"/>
      <c r="H34" s="4"/>
      <c r="J34" s="33"/>
      <c r="K34" s="33"/>
      <c r="L34" s="566"/>
      <c r="M34" s="4"/>
      <c r="N34"/>
      <c r="X34" s="33"/>
    </row>
    <row r="35" spans="1:32" ht="13.8" thickTop="1">
      <c r="B35" s="103"/>
      <c r="C35" s="103"/>
      <c r="D35" s="103"/>
      <c r="E35" s="103"/>
      <c r="F35" s="4"/>
      <c r="G35" s="4"/>
      <c r="H35" s="4"/>
      <c r="I35" s="4"/>
      <c r="J35" s="538"/>
      <c r="K35" s="538"/>
      <c r="L35" s="566"/>
      <c r="M35" s="4"/>
      <c r="N35"/>
      <c r="X35" s="33"/>
    </row>
    <row r="36" spans="1:32">
      <c r="A36" s="137" t="s">
        <v>484</v>
      </c>
      <c r="B36" s="103"/>
      <c r="C36" s="103"/>
      <c r="D36" s="103"/>
      <c r="E36" s="103"/>
      <c r="F36" s="4"/>
      <c r="G36" s="4"/>
      <c r="H36" s="4"/>
      <c r="I36" s="4"/>
      <c r="J36" s="538"/>
      <c r="K36" s="538"/>
      <c r="L36" s="566"/>
      <c r="M36" s="4"/>
      <c r="N36"/>
      <c r="X36" s="33"/>
    </row>
    <row r="37" spans="1:32">
      <c r="A37" s="137" t="s">
        <v>555</v>
      </c>
      <c r="B37" s="103"/>
      <c r="C37" s="103"/>
      <c r="D37" s="103"/>
      <c r="E37" s="103"/>
      <c r="F37" s="4"/>
      <c r="G37" s="4"/>
      <c r="H37" s="4"/>
      <c r="I37" s="4"/>
      <c r="J37" s="538"/>
      <c r="K37" s="538"/>
      <c r="L37" s="566"/>
      <c r="M37" s="4"/>
      <c r="O37" s="4"/>
      <c r="P37" s="4"/>
      <c r="Q37" s="4"/>
      <c r="R37" s="4"/>
      <c r="S37" s="4"/>
      <c r="T37" s="4"/>
      <c r="U37" s="4"/>
      <c r="V37" s="4"/>
      <c r="X37" s="538"/>
    </row>
    <row r="38" spans="1:32">
      <c r="A38" s="436" t="s">
        <v>556</v>
      </c>
      <c r="B38" s="103"/>
      <c r="C38" s="103"/>
      <c r="D38" s="103"/>
      <c r="E38" s="103"/>
      <c r="F38" s="4"/>
      <c r="G38" s="4"/>
      <c r="H38" s="4"/>
      <c r="I38" s="4"/>
      <c r="J38" s="538"/>
      <c r="K38" s="538"/>
      <c r="L38" s="566"/>
      <c r="M38" s="4"/>
      <c r="N38" s="4"/>
      <c r="O38" s="4"/>
      <c r="P38" s="4"/>
      <c r="Q38" s="4"/>
      <c r="R38" s="4"/>
      <c r="S38" s="4"/>
      <c r="T38" s="4"/>
      <c r="U38" s="4"/>
      <c r="V38" s="4"/>
      <c r="X38" s="538"/>
    </row>
    <row r="39" spans="1:32" ht="13.5" customHeight="1">
      <c r="A39" s="852" t="s">
        <v>725</v>
      </c>
      <c r="B39" s="853"/>
      <c r="C39" s="103"/>
      <c r="D39" s="103"/>
      <c r="E39" s="103"/>
      <c r="F39" s="4"/>
      <c r="G39" s="4"/>
      <c r="H39" s="4"/>
      <c r="I39" s="4"/>
      <c r="J39" s="538"/>
      <c r="K39" s="538"/>
      <c r="L39" s="566"/>
      <c r="M39" s="4"/>
      <c r="N39"/>
    </row>
    <row r="40" spans="1:32" ht="13.5" customHeight="1">
      <c r="B40" s="103"/>
      <c r="C40" s="103"/>
      <c r="D40" s="103"/>
      <c r="E40" s="103"/>
      <c r="F40" s="4"/>
      <c r="G40" s="4"/>
      <c r="H40" s="4"/>
      <c r="I40" s="4"/>
      <c r="J40" s="538"/>
      <c r="K40" s="538"/>
      <c r="L40" s="566"/>
      <c r="M40" s="4"/>
      <c r="N40"/>
    </row>
    <row r="41" spans="1:32" ht="13.5" customHeight="1">
      <c r="A41" s="4"/>
      <c r="J41" s="33"/>
      <c r="K41" s="33"/>
      <c r="L41" s="566"/>
      <c r="M41" s="4"/>
      <c r="N41"/>
    </row>
    <row r="42" spans="1:32" ht="13.5" customHeight="1">
      <c r="A42" s="1249" t="s">
        <v>302</v>
      </c>
      <c r="B42" s="1249"/>
      <c r="C42" s="1249"/>
      <c r="D42" s="1249"/>
      <c r="E42" s="1249"/>
      <c r="F42" s="547"/>
      <c r="G42" s="547"/>
      <c r="H42" s="547"/>
      <c r="I42" s="547"/>
      <c r="J42" s="33"/>
      <c r="K42" s="33"/>
      <c r="L42" s="566"/>
      <c r="M42" s="4"/>
      <c r="N42"/>
    </row>
    <row r="43" spans="1:32" ht="53.4" thickBot="1">
      <c r="A43" s="58" t="s">
        <v>296</v>
      </c>
      <c r="B43" s="830" t="s">
        <v>403</v>
      </c>
      <c r="C43" s="830" t="s">
        <v>404</v>
      </c>
      <c r="D43" s="830" t="s">
        <v>305</v>
      </c>
      <c r="E43" s="830" t="s">
        <v>306</v>
      </c>
      <c r="F43" s="547"/>
      <c r="G43" s="547"/>
      <c r="H43" s="547"/>
      <c r="I43" s="547"/>
      <c r="J43" s="538"/>
      <c r="K43" s="538"/>
      <c r="L43" s="566"/>
      <c r="M43" s="4"/>
      <c r="N43"/>
    </row>
    <row r="44" spans="1:32">
      <c r="A44" s="47" t="s">
        <v>553</v>
      </c>
      <c r="B44" s="540">
        <v>3173784</v>
      </c>
      <c r="C44" s="854">
        <v>3929572</v>
      </c>
      <c r="D44" s="850">
        <f>C44/B44</f>
        <v>1.2381346682698002</v>
      </c>
      <c r="E44" s="850" t="s">
        <v>48</v>
      </c>
      <c r="F44" s="547"/>
      <c r="G44" s="612"/>
      <c r="H44" s="547"/>
      <c r="I44" s="547"/>
      <c r="J44" s="31"/>
      <c r="K44" s="31"/>
      <c r="L44" s="566"/>
      <c r="M44" s="4"/>
      <c r="N44"/>
    </row>
    <row r="45" spans="1:32">
      <c r="A45" s="48" t="s">
        <v>554</v>
      </c>
      <c r="B45" s="540">
        <v>2750449</v>
      </c>
      <c r="C45" s="855">
        <v>4150418</v>
      </c>
      <c r="D45" s="850">
        <f>C45/B45</f>
        <v>1.5089965311118294</v>
      </c>
      <c r="E45" s="854" t="s">
        <v>48</v>
      </c>
      <c r="F45" s="27"/>
      <c r="G45" s="613"/>
      <c r="H45" s="27"/>
      <c r="I45" s="27"/>
      <c r="J45" s="24"/>
      <c r="K45" s="24"/>
      <c r="L45" s="566"/>
      <c r="M45" s="4"/>
      <c r="N45"/>
    </row>
    <row r="46" spans="1:32" s="831" customFormat="1" ht="12.75" customHeight="1" thickBot="1">
      <c r="A46" s="783" t="s">
        <v>170</v>
      </c>
      <c r="B46" s="766">
        <v>5924233</v>
      </c>
      <c r="C46" s="766">
        <v>8079990</v>
      </c>
      <c r="D46" s="767">
        <f>C46/B46</f>
        <v>1.3638879497143344</v>
      </c>
      <c r="E46" s="767" t="s">
        <v>48</v>
      </c>
      <c r="F46" s="76"/>
      <c r="G46" s="76"/>
      <c r="H46" s="76"/>
      <c r="I46" s="76"/>
      <c r="J46" s="206"/>
      <c r="K46" s="206"/>
      <c r="L46" s="169"/>
      <c r="M46" s="832"/>
      <c r="N46"/>
      <c r="O46"/>
      <c r="P46"/>
      <c r="Q46"/>
      <c r="R46" s="4"/>
      <c r="S46"/>
      <c r="T46"/>
      <c r="U46"/>
      <c r="V46"/>
      <c r="W46"/>
      <c r="X46"/>
      <c r="Y46"/>
      <c r="Z46"/>
      <c r="AA46"/>
      <c r="AB46"/>
      <c r="AC46"/>
      <c r="AD46"/>
      <c r="AE46"/>
      <c r="AF46"/>
    </row>
    <row r="47" spans="1:32" ht="13.8" thickTop="1">
      <c r="C47" s="588"/>
      <c r="E47" s="547"/>
      <c r="F47" s="547"/>
      <c r="G47" s="547"/>
      <c r="H47" s="547"/>
      <c r="I47" s="547"/>
      <c r="J47" s="31"/>
      <c r="K47" s="31"/>
      <c r="L47" s="566"/>
      <c r="M47" s="4"/>
      <c r="N47" s="831"/>
      <c r="O47" s="831"/>
      <c r="P47" s="831"/>
      <c r="Q47" s="831"/>
      <c r="R47" s="831"/>
      <c r="S47" s="831"/>
      <c r="T47" s="831"/>
      <c r="U47" s="831"/>
      <c r="V47" s="831"/>
      <c r="W47" s="831"/>
      <c r="X47" s="831"/>
      <c r="Y47" s="831"/>
      <c r="Z47" s="831"/>
      <c r="AA47" s="831"/>
      <c r="AB47" s="831"/>
      <c r="AC47" s="831"/>
      <c r="AD47" s="831"/>
      <c r="AE47" s="831"/>
      <c r="AF47" s="831"/>
    </row>
    <row r="48" spans="1:32">
      <c r="A48" s="137" t="s">
        <v>484</v>
      </c>
      <c r="E48" s="547"/>
      <c r="F48" s="547"/>
      <c r="G48" s="547"/>
      <c r="H48" s="547"/>
      <c r="I48" s="547"/>
      <c r="J48" s="31"/>
      <c r="K48" s="31"/>
      <c r="L48" s="566"/>
      <c r="M48" s="4"/>
      <c r="N48"/>
    </row>
    <row r="49" spans="1:32">
      <c r="A49" s="137" t="s">
        <v>557</v>
      </c>
      <c r="B49" s="2"/>
      <c r="C49" s="27"/>
      <c r="D49" s="27"/>
      <c r="E49" s="27"/>
      <c r="F49" s="27"/>
      <c r="G49" s="27"/>
      <c r="H49" s="27"/>
      <c r="I49" s="27"/>
      <c r="J49" s="27"/>
      <c r="K49" s="27"/>
      <c r="L49" s="566"/>
      <c r="M49" s="4"/>
      <c r="N49"/>
    </row>
    <row r="50" spans="1:32">
      <c r="A50" s="565" t="s">
        <v>558</v>
      </c>
      <c r="B50" s="2"/>
      <c r="C50" s="27"/>
      <c r="D50" s="27"/>
      <c r="E50" s="27"/>
      <c r="F50" s="27"/>
      <c r="G50" s="27"/>
      <c r="H50" s="27"/>
      <c r="I50" s="27"/>
      <c r="J50" s="27"/>
      <c r="K50" s="27"/>
      <c r="L50" s="566"/>
      <c r="M50" s="4"/>
      <c r="N50"/>
    </row>
    <row r="51" spans="1:32" ht="13.5" customHeight="1">
      <c r="A51" s="565" t="s">
        <v>208</v>
      </c>
      <c r="B51" s="49"/>
      <c r="C51" s="49"/>
      <c r="D51" s="49"/>
      <c r="E51" s="49"/>
      <c r="F51" s="547"/>
      <c r="G51" s="547"/>
      <c r="H51" s="547"/>
      <c r="I51" s="547"/>
      <c r="J51" s="33"/>
      <c r="K51" s="33"/>
      <c r="L51" s="566"/>
      <c r="M51" s="4"/>
      <c r="N51"/>
    </row>
    <row r="52" spans="1:32" ht="13.5" customHeight="1">
      <c r="B52" s="2"/>
      <c r="C52" s="27"/>
      <c r="D52" s="27"/>
      <c r="E52" s="27"/>
      <c r="F52" s="27"/>
      <c r="G52" s="27"/>
      <c r="H52" s="27"/>
      <c r="I52" s="27"/>
      <c r="J52" s="31"/>
      <c r="K52" s="31"/>
      <c r="L52" s="566"/>
      <c r="M52" s="4"/>
      <c r="N52"/>
    </row>
    <row r="53" spans="1:32" ht="13.5" customHeight="1">
      <c r="A53" s="4"/>
      <c r="B53" s="826"/>
      <c r="C53" s="28"/>
      <c r="D53" s="28"/>
      <c r="E53" s="28"/>
      <c r="F53" s="28"/>
      <c r="G53" s="28"/>
      <c r="H53" s="28"/>
      <c r="I53" s="28"/>
      <c r="J53" s="24"/>
      <c r="K53" s="24"/>
      <c r="L53" s="566"/>
      <c r="M53" s="4"/>
      <c r="N53"/>
    </row>
    <row r="54" spans="1:32" ht="13.5" customHeight="1">
      <c r="A54" s="1249" t="s">
        <v>307</v>
      </c>
      <c r="B54" s="1249"/>
      <c r="C54" s="1249"/>
      <c r="D54" s="1249"/>
      <c r="E54" s="1249"/>
      <c r="J54" s="24"/>
      <c r="K54" s="24"/>
      <c r="L54" s="566"/>
      <c r="M54" s="4"/>
      <c r="N54"/>
    </row>
    <row r="55" spans="1:32" ht="53.4" thickBot="1">
      <c r="A55" s="58" t="s">
        <v>296</v>
      </c>
      <c r="B55" s="830" t="s">
        <v>308</v>
      </c>
      <c r="C55" s="830" t="s">
        <v>309</v>
      </c>
      <c r="D55" s="830" t="s">
        <v>310</v>
      </c>
      <c r="E55" s="830" t="s">
        <v>306</v>
      </c>
      <c r="J55" s="24"/>
      <c r="K55" s="24"/>
      <c r="L55" s="566"/>
      <c r="M55" s="4"/>
      <c r="N55"/>
    </row>
    <row r="56" spans="1:32" s="7" customFormat="1">
      <c r="A56" s="47" t="s">
        <v>553</v>
      </c>
      <c r="B56" s="50">
        <v>314</v>
      </c>
      <c r="C56" s="854">
        <v>524</v>
      </c>
      <c r="D56" s="850">
        <f>C56/B56</f>
        <v>1.6687898089171975</v>
      </c>
      <c r="E56" s="854" t="s">
        <v>48</v>
      </c>
      <c r="F56" s="33"/>
      <c r="G56" s="33"/>
      <c r="H56" s="33"/>
      <c r="I56" s="33"/>
      <c r="J56" s="53"/>
      <c r="K56" s="53"/>
      <c r="L56" s="566"/>
      <c r="M56" s="4"/>
      <c r="N56"/>
      <c r="O56"/>
      <c r="P56"/>
      <c r="Q56"/>
      <c r="R56"/>
      <c r="S56"/>
      <c r="T56"/>
      <c r="U56"/>
      <c r="V56"/>
      <c r="W56"/>
      <c r="X56"/>
      <c r="Y56"/>
      <c r="Z56"/>
      <c r="AA56"/>
      <c r="AB56"/>
      <c r="AC56"/>
      <c r="AD56"/>
      <c r="AE56"/>
      <c r="AF56"/>
    </row>
    <row r="57" spans="1:32" s="7" customFormat="1">
      <c r="A57" s="48" t="s">
        <v>554</v>
      </c>
      <c r="B57" s="50">
        <v>275</v>
      </c>
      <c r="C57" s="855">
        <v>613</v>
      </c>
      <c r="D57" s="850">
        <f>C57/B57</f>
        <v>2.229090909090909</v>
      </c>
      <c r="E57" s="854" t="s">
        <v>48</v>
      </c>
      <c r="F57" s="31"/>
      <c r="G57" s="31"/>
      <c r="H57" s="31"/>
      <c r="I57" s="31"/>
      <c r="J57" s="57"/>
      <c r="K57" s="57"/>
      <c r="L57" s="566"/>
      <c r="M57" s="4"/>
      <c r="N57" s="57"/>
    </row>
    <row r="58" spans="1:32" s="7" customFormat="1" ht="13.8" thickBot="1">
      <c r="A58" s="765" t="s">
        <v>170</v>
      </c>
      <c r="B58" s="779">
        <v>589</v>
      </c>
      <c r="C58" s="779">
        <v>1137</v>
      </c>
      <c r="D58" s="781">
        <f>C58/B58</f>
        <v>1.930390492359932</v>
      </c>
      <c r="E58" s="781" t="s">
        <v>48</v>
      </c>
      <c r="F58" s="24"/>
      <c r="G58" s="24"/>
      <c r="H58" s="24"/>
      <c r="I58" s="24"/>
      <c r="J58" s="317"/>
      <c r="K58" s="317"/>
      <c r="L58" s="566"/>
      <c r="M58" s="4"/>
      <c r="N58" s="56"/>
    </row>
    <row r="59" spans="1:32" s="7" customFormat="1" ht="13.8" thickTop="1">
      <c r="A59" s="550"/>
      <c r="B59" s="522"/>
      <c r="C59" s="522"/>
      <c r="D59" s="111"/>
      <c r="E59" s="111"/>
      <c r="F59" s="24"/>
      <c r="G59" s="24"/>
      <c r="H59" s="24"/>
      <c r="I59" s="24"/>
      <c r="J59" s="317"/>
      <c r="K59" s="317"/>
      <c r="L59" s="566"/>
      <c r="M59" s="4"/>
      <c r="N59" s="56"/>
    </row>
    <row r="60" spans="1:32" s="7" customFormat="1" ht="15">
      <c r="A60" s="137" t="s">
        <v>484</v>
      </c>
      <c r="B60" s="1"/>
      <c r="C60" s="33"/>
      <c r="D60" s="33"/>
      <c r="E60" s="547"/>
      <c r="F60" s="26"/>
      <c r="G60" s="26"/>
      <c r="H60" s="26"/>
      <c r="I60" s="26"/>
      <c r="J60" s="55"/>
      <c r="K60" s="55"/>
      <c r="L60" s="566"/>
      <c r="M60" s="4"/>
      <c r="N60" s="56"/>
    </row>
    <row r="61" spans="1:32" s="7" customFormat="1">
      <c r="A61" s="137" t="s">
        <v>557</v>
      </c>
      <c r="B61" s="2"/>
      <c r="C61" s="31"/>
      <c r="D61" s="31"/>
      <c r="E61" s="31"/>
      <c r="F61" s="31"/>
      <c r="G61" s="31"/>
      <c r="H61" s="31"/>
      <c r="I61" s="31"/>
      <c r="J61" s="55"/>
      <c r="K61" s="55"/>
      <c r="L61" s="566"/>
      <c r="M61" s="4"/>
      <c r="N61" s="56"/>
    </row>
    <row r="62" spans="1:32" s="7" customFormat="1">
      <c r="A62" s="565" t="s">
        <v>559</v>
      </c>
      <c r="B62" s="2"/>
      <c r="C62" s="31"/>
      <c r="D62" s="31"/>
      <c r="E62" s="31"/>
      <c r="F62" s="31"/>
      <c r="G62" s="31"/>
      <c r="H62" s="31"/>
      <c r="I62" s="31"/>
      <c r="J62" s="55"/>
      <c r="K62" s="55"/>
      <c r="L62" s="566"/>
      <c r="M62" s="4"/>
      <c r="N62" s="56"/>
    </row>
    <row r="63" spans="1:32" s="7" customFormat="1" ht="13.5" customHeight="1">
      <c r="A63" s="565" t="s">
        <v>208</v>
      </c>
      <c r="B63" s="2"/>
      <c r="C63" s="31"/>
      <c r="D63" s="31"/>
      <c r="E63" s="31"/>
      <c r="F63" s="31"/>
      <c r="G63" s="31"/>
      <c r="H63" s="31"/>
      <c r="I63" s="31"/>
      <c r="J63" s="55"/>
      <c r="K63" s="55"/>
      <c r="L63" s="566"/>
      <c r="M63" s="4"/>
      <c r="N63" s="56"/>
    </row>
    <row r="64" spans="1:32" s="7" customFormat="1" ht="13.5" customHeight="1">
      <c r="A64" s="565"/>
      <c r="B64" s="565"/>
      <c r="C64" s="565"/>
      <c r="D64" s="565"/>
      <c r="E64" s="565"/>
      <c r="F64" s="27"/>
      <c r="G64" s="27"/>
      <c r="H64" s="27"/>
      <c r="I64" s="27"/>
      <c r="J64" s="55"/>
      <c r="K64" s="55"/>
      <c r="L64" s="566"/>
      <c r="M64" s="4"/>
      <c r="N64" s="56"/>
    </row>
    <row r="65" spans="1:21" ht="5.25" customHeight="1">
      <c r="A65" s="1324"/>
      <c r="B65" s="1324"/>
      <c r="C65" s="1324"/>
      <c r="D65" s="1324"/>
      <c r="E65" s="1324"/>
      <c r="F65" s="1324"/>
      <c r="G65" s="1324"/>
      <c r="H65" s="1324"/>
      <c r="I65" s="1324"/>
      <c r="J65" s="660"/>
      <c r="K65" s="660"/>
      <c r="L65" s="566"/>
      <c r="M65" s="4"/>
      <c r="N65"/>
    </row>
    <row r="66" spans="1:21">
      <c r="B66"/>
      <c r="C66"/>
      <c r="D66"/>
      <c r="E66"/>
      <c r="F66"/>
      <c r="G66"/>
      <c r="H66"/>
      <c r="I66"/>
      <c r="J66" s="4"/>
      <c r="K66" s="4"/>
      <c r="L66" s="566"/>
      <c r="M66" s="4"/>
      <c r="N66"/>
    </row>
    <row r="67" spans="1:21" ht="15.6">
      <c r="A67" s="827" t="s">
        <v>225</v>
      </c>
      <c r="B67" s="4"/>
      <c r="C67" s="4"/>
      <c r="D67" s="4"/>
      <c r="E67" s="4"/>
      <c r="F67" s="4"/>
      <c r="G67" s="4"/>
      <c r="H67" s="4"/>
      <c r="I67" s="4"/>
      <c r="J67" s="561"/>
      <c r="K67" s="561"/>
      <c r="L67" s="566"/>
      <c r="M67" s="4"/>
      <c r="N67"/>
    </row>
    <row r="68" spans="1:21" ht="13.5" customHeight="1">
      <c r="A68" s="827"/>
      <c r="B68" s="4"/>
      <c r="C68" s="4"/>
      <c r="D68" s="4"/>
      <c r="E68" s="4"/>
      <c r="F68" s="4"/>
      <c r="G68" s="4"/>
      <c r="H68" s="4"/>
      <c r="I68" s="4"/>
      <c r="J68" s="561"/>
      <c r="K68" s="561"/>
      <c r="L68" s="566"/>
      <c r="M68" s="4"/>
      <c r="N68"/>
    </row>
    <row r="69" spans="1:21" ht="13.5" customHeight="1">
      <c r="A69" s="1249" t="s">
        <v>560</v>
      </c>
      <c r="B69" s="1249"/>
      <c r="C69" s="1249"/>
      <c r="D69" s="1249"/>
      <c r="E69" s="4"/>
      <c r="F69" s="4"/>
      <c r="G69" s="4"/>
      <c r="H69" s="4"/>
      <c r="I69" s="4"/>
      <c r="J69" s="22"/>
      <c r="K69" s="22"/>
      <c r="L69" s="566"/>
      <c r="M69" s="4"/>
      <c r="N69" s="564"/>
    </row>
    <row r="70" spans="1:21" ht="27" thickBot="1">
      <c r="A70" s="58" t="s">
        <v>296</v>
      </c>
      <c r="B70" s="830" t="s">
        <v>217</v>
      </c>
      <c r="C70" s="830" t="s">
        <v>561</v>
      </c>
      <c r="D70" s="830" t="s">
        <v>562</v>
      </c>
      <c r="E70" s="561"/>
      <c r="F70" s="561"/>
      <c r="G70" s="561"/>
      <c r="H70" s="561"/>
      <c r="I70" s="561"/>
      <c r="J70" s="23"/>
      <c r="K70" s="23"/>
      <c r="L70" s="566"/>
      <c r="M70" s="4"/>
      <c r="N70" s="564"/>
    </row>
    <row r="71" spans="1:21">
      <c r="A71" s="47" t="s">
        <v>553</v>
      </c>
      <c r="B71" s="50">
        <v>782192</v>
      </c>
      <c r="C71" s="50">
        <v>8821</v>
      </c>
      <c r="D71" s="50">
        <v>21470</v>
      </c>
      <c r="E71" s="22"/>
      <c r="F71" s="22"/>
      <c r="G71" s="22"/>
      <c r="H71" s="22"/>
      <c r="I71" s="22"/>
      <c r="J71" s="22"/>
      <c r="K71" s="22"/>
      <c r="L71" s="566"/>
      <c r="M71" s="4"/>
      <c r="N71" s="564"/>
    </row>
    <row r="72" spans="1:21">
      <c r="A72" s="48" t="s">
        <v>554</v>
      </c>
      <c r="B72" s="50">
        <v>1286300</v>
      </c>
      <c r="C72" s="50">
        <v>10849</v>
      </c>
      <c r="D72" s="50">
        <v>28749</v>
      </c>
      <c r="E72" s="23"/>
      <c r="F72" s="22"/>
      <c r="G72" s="22"/>
      <c r="H72" s="22"/>
      <c r="I72" s="23"/>
      <c r="J72" s="561"/>
      <c r="K72" s="561"/>
      <c r="L72" s="566"/>
      <c r="M72" s="4"/>
      <c r="N72" s="562"/>
    </row>
    <row r="73" spans="1:21" ht="13.8" thickBot="1">
      <c r="A73" s="765" t="s">
        <v>170</v>
      </c>
      <c r="B73" s="779">
        <f>B71+B72</f>
        <v>2068492</v>
      </c>
      <c r="C73" s="779">
        <f>C71+C72</f>
        <v>19670</v>
      </c>
      <c r="D73" s="779">
        <f>D71+D72</f>
        <v>50219</v>
      </c>
      <c r="F73" s="588"/>
      <c r="G73" s="588"/>
      <c r="H73" s="588"/>
      <c r="J73" s="547"/>
      <c r="K73" s="547"/>
      <c r="L73" s="566"/>
      <c r="M73" s="4"/>
      <c r="N73" s="548"/>
      <c r="R73" s="543"/>
      <c r="S73" s="545"/>
      <c r="T73" s="546"/>
      <c r="U73" s="544"/>
    </row>
    <row r="74" spans="1:21" ht="13.8" thickTop="1">
      <c r="F74" s="588"/>
      <c r="J74" s="547"/>
      <c r="K74" s="547"/>
      <c r="L74" s="566"/>
      <c r="M74" s="4"/>
      <c r="N74" s="548"/>
      <c r="R74" s="543"/>
      <c r="S74" s="545"/>
      <c r="T74" s="546"/>
      <c r="U74" s="544"/>
    </row>
    <row r="75" spans="1:21">
      <c r="A75" s="137" t="s">
        <v>484</v>
      </c>
      <c r="F75" s="588"/>
      <c r="J75" s="547"/>
      <c r="K75" s="547"/>
      <c r="L75" s="566"/>
      <c r="M75" s="4"/>
      <c r="N75" s="548"/>
      <c r="R75" s="543"/>
      <c r="S75" s="545"/>
      <c r="T75" s="546"/>
      <c r="U75" s="544"/>
    </row>
    <row r="76" spans="1:21">
      <c r="A76" s="137" t="s">
        <v>563</v>
      </c>
      <c r="J76" s="547"/>
      <c r="K76" s="547"/>
      <c r="L76" s="566"/>
      <c r="M76" s="4"/>
      <c r="N76" s="548"/>
      <c r="R76" s="543"/>
      <c r="S76" s="545"/>
      <c r="T76" s="546"/>
      <c r="U76" s="544"/>
    </row>
    <row r="77" spans="1:21">
      <c r="A77" s="565" t="s">
        <v>564</v>
      </c>
      <c r="B77" s="49"/>
      <c r="C77" s="49"/>
      <c r="D77" s="49"/>
      <c r="E77" s="49"/>
      <c r="F77" s="538"/>
      <c r="G77" s="538"/>
      <c r="H77" s="538"/>
      <c r="I77" s="538"/>
      <c r="J77" s="27"/>
      <c r="K77" s="27"/>
      <c r="L77" s="566"/>
      <c r="M77" s="4"/>
      <c r="N77" s="25"/>
      <c r="R77" s="13"/>
    </row>
    <row r="78" spans="1:21" ht="13.5" customHeight="1">
      <c r="C78" s="561"/>
      <c r="D78" s="561"/>
      <c r="E78" s="561"/>
      <c r="F78" s="561"/>
      <c r="G78" s="561"/>
      <c r="H78" s="561"/>
      <c r="I78" s="561"/>
      <c r="J78" s="538"/>
      <c r="K78" s="538"/>
      <c r="L78" s="566"/>
      <c r="M78" s="4"/>
      <c r="N78" s="538"/>
    </row>
    <row r="79" spans="1:21" ht="13.5" customHeight="1">
      <c r="C79" s="561"/>
      <c r="D79" s="561"/>
      <c r="E79" s="561"/>
      <c r="F79" s="561"/>
      <c r="G79" s="561"/>
      <c r="H79" s="561"/>
      <c r="I79" s="561"/>
      <c r="J79" s="33"/>
      <c r="K79" s="33"/>
      <c r="L79" s="566"/>
      <c r="M79" s="4"/>
      <c r="N79" s="30"/>
      <c r="R79" s="13"/>
    </row>
    <row r="80" spans="1:21" ht="13.5" customHeight="1">
      <c r="A80" s="1249" t="s">
        <v>565</v>
      </c>
      <c r="B80" s="1249"/>
      <c r="C80" s="1249"/>
      <c r="D80" s="1249"/>
      <c r="E80" s="4"/>
      <c r="F80" s="4"/>
      <c r="G80" s="4"/>
      <c r="H80" s="4"/>
      <c r="I80" s="4"/>
      <c r="J80" s="33"/>
      <c r="K80" s="33"/>
      <c r="L80" s="566"/>
      <c r="M80" s="4"/>
      <c r="N80" s="30"/>
      <c r="R80" s="13"/>
    </row>
    <row r="81" spans="1:21" ht="27" thickBot="1">
      <c r="A81" s="58" t="s">
        <v>296</v>
      </c>
      <c r="B81" s="830" t="s">
        <v>217</v>
      </c>
      <c r="C81" s="830" t="s">
        <v>561</v>
      </c>
      <c r="D81" s="830" t="s">
        <v>562</v>
      </c>
      <c r="E81" s="561"/>
      <c r="F81" s="561"/>
      <c r="G81" s="561"/>
      <c r="H81" s="561"/>
      <c r="I81" s="561"/>
      <c r="J81" s="547"/>
      <c r="K81" s="547"/>
      <c r="L81" s="566"/>
      <c r="M81" s="4"/>
      <c r="N81" s="548"/>
      <c r="P81" s="7"/>
      <c r="R81" s="543"/>
      <c r="S81" s="545"/>
      <c r="T81" s="546"/>
      <c r="U81" s="544"/>
    </row>
    <row r="82" spans="1:21">
      <c r="A82" s="47" t="s">
        <v>553</v>
      </c>
      <c r="B82" s="50">
        <v>3353334</v>
      </c>
      <c r="C82" s="50">
        <v>25456</v>
      </c>
      <c r="D82" s="50">
        <v>92044</v>
      </c>
      <c r="E82" s="22"/>
      <c r="F82" s="22"/>
      <c r="G82" s="22"/>
      <c r="H82" s="22"/>
      <c r="I82" s="22"/>
      <c r="J82" s="547"/>
      <c r="K82" s="547"/>
      <c r="L82" s="566"/>
      <c r="M82" s="4"/>
      <c r="N82" s="548"/>
      <c r="R82" s="543"/>
      <c r="S82" s="545"/>
      <c r="T82" s="546"/>
      <c r="U82" s="544"/>
    </row>
    <row r="83" spans="1:21">
      <c r="A83" s="48" t="s">
        <v>554</v>
      </c>
      <c r="B83" s="50">
        <v>3476172</v>
      </c>
      <c r="C83" s="50">
        <v>29253</v>
      </c>
      <c r="D83" s="50">
        <v>77693</v>
      </c>
      <c r="E83" s="561"/>
      <c r="F83" s="22"/>
      <c r="G83" s="22"/>
      <c r="H83" s="22"/>
      <c r="I83" s="561"/>
      <c r="J83" s="547"/>
      <c r="K83" s="547"/>
      <c r="L83" s="566"/>
      <c r="M83" s="4"/>
      <c r="N83" s="548"/>
      <c r="R83" s="543"/>
      <c r="S83" s="545"/>
      <c r="T83" s="546"/>
      <c r="U83" s="544"/>
    </row>
    <row r="84" spans="1:21" ht="13.8" thickBot="1">
      <c r="A84" s="765" t="s">
        <v>170</v>
      </c>
      <c r="B84" s="779">
        <f>B82+B83</f>
        <v>6829506</v>
      </c>
      <c r="C84" s="779">
        <f>C82+C83</f>
        <v>54709</v>
      </c>
      <c r="D84" s="779">
        <f>D82+D83</f>
        <v>169737</v>
      </c>
      <c r="F84" s="588"/>
      <c r="G84" s="588"/>
      <c r="H84" s="588"/>
      <c r="J84" s="27"/>
      <c r="K84" s="27"/>
      <c r="L84" s="566"/>
      <c r="M84" s="4"/>
      <c r="N84" s="25"/>
      <c r="R84" s="13"/>
    </row>
    <row r="85" spans="1:21" ht="13.8" thickTop="1">
      <c r="B85" s="498"/>
      <c r="J85" s="33"/>
      <c r="K85" s="33"/>
      <c r="L85" s="566"/>
      <c r="M85" s="4"/>
      <c r="N85" s="30"/>
      <c r="R85" s="13"/>
    </row>
    <row r="86" spans="1:21">
      <c r="A86" s="137" t="s">
        <v>484</v>
      </c>
      <c r="J86" s="33"/>
      <c r="K86" s="33"/>
      <c r="L86" s="566"/>
      <c r="M86" s="4"/>
      <c r="N86" s="30"/>
      <c r="R86" s="13"/>
    </row>
    <row r="87" spans="1:21">
      <c r="A87" s="137" t="s">
        <v>563</v>
      </c>
      <c r="J87" s="33"/>
      <c r="K87" s="33"/>
      <c r="L87" s="566"/>
      <c r="M87" s="4"/>
      <c r="N87" s="30"/>
      <c r="R87" s="13"/>
    </row>
    <row r="88" spans="1:21">
      <c r="A88" s="565" t="s">
        <v>564</v>
      </c>
      <c r="B88" s="49"/>
      <c r="C88" s="49"/>
      <c r="D88" s="49"/>
      <c r="E88" s="49"/>
      <c r="F88" s="538"/>
      <c r="G88" s="538"/>
      <c r="H88" s="538"/>
      <c r="I88" s="538"/>
      <c r="J88" s="27"/>
      <c r="K88" s="27"/>
      <c r="L88" s="566"/>
      <c r="M88" s="4"/>
      <c r="N88" s="25"/>
      <c r="R88" s="543"/>
      <c r="S88" s="545"/>
      <c r="T88" s="546"/>
      <c r="U88" s="544"/>
    </row>
    <row r="89" spans="1:21">
      <c r="A89" s="565"/>
      <c r="B89" s="49"/>
      <c r="C89" s="49"/>
      <c r="D89" s="49"/>
      <c r="E89" s="49"/>
      <c r="F89" s="538"/>
      <c r="G89" s="538"/>
      <c r="H89" s="538"/>
      <c r="I89" s="538"/>
      <c r="J89" s="27"/>
      <c r="K89" s="27"/>
      <c r="L89" s="566"/>
      <c r="M89" s="4"/>
      <c r="N89" s="25"/>
      <c r="R89" s="543"/>
      <c r="S89" s="545"/>
      <c r="T89" s="546"/>
      <c r="U89" s="544"/>
    </row>
    <row r="90" spans="1:21" s="4" customFormat="1" ht="13.5" customHeight="1">
      <c r="B90" s="1"/>
      <c r="C90" s="33"/>
      <c r="D90" s="33"/>
      <c r="E90" s="33"/>
      <c r="F90" s="33"/>
      <c r="G90" s="33"/>
      <c r="H90" s="33"/>
      <c r="I90" s="33"/>
      <c r="J90" s="28"/>
      <c r="K90" s="28"/>
      <c r="L90" s="566"/>
      <c r="N90" s="29"/>
    </row>
    <row r="91" spans="1:21" s="4" customFormat="1" ht="13.5" customHeight="1">
      <c r="A91" s="1249" t="s">
        <v>566</v>
      </c>
      <c r="B91" s="1249"/>
      <c r="C91" s="1249"/>
      <c r="D91" s="1249"/>
      <c r="E91" s="33"/>
      <c r="F91" s="33"/>
      <c r="G91" s="33"/>
      <c r="H91" s="33"/>
      <c r="I91" s="33"/>
      <c r="J91" s="28"/>
      <c r="K91" s="28"/>
      <c r="L91" s="566"/>
      <c r="N91" s="29"/>
    </row>
    <row r="92" spans="1:21" s="7" customFormat="1" ht="27" thickBot="1">
      <c r="A92" s="58" t="s">
        <v>296</v>
      </c>
      <c r="B92" s="830" t="s">
        <v>217</v>
      </c>
      <c r="C92" s="830" t="s">
        <v>561</v>
      </c>
      <c r="D92" s="830" t="s">
        <v>562</v>
      </c>
      <c r="E92" s="33"/>
      <c r="F92" s="33"/>
      <c r="G92" s="33"/>
      <c r="H92" s="33"/>
      <c r="I92" s="33"/>
      <c r="J92" s="28"/>
      <c r="K92" s="28"/>
      <c r="L92" s="566"/>
      <c r="M92" s="4"/>
      <c r="N92" s="56"/>
    </row>
    <row r="93" spans="1:21" ht="13.5" customHeight="1">
      <c r="A93" s="47" t="s">
        <v>553</v>
      </c>
      <c r="B93" s="50">
        <v>134370</v>
      </c>
      <c r="C93" s="50">
        <v>431</v>
      </c>
      <c r="D93" s="50">
        <v>1047</v>
      </c>
      <c r="F93" s="22"/>
      <c r="G93" s="22"/>
      <c r="H93" s="22"/>
      <c r="J93" s="28"/>
      <c r="K93" s="28"/>
      <c r="L93" s="566"/>
      <c r="M93" s="4"/>
    </row>
    <row r="94" spans="1:21">
      <c r="A94" s="48" t="s">
        <v>554</v>
      </c>
      <c r="B94" s="50">
        <v>249418</v>
      </c>
      <c r="C94" s="50">
        <v>529</v>
      </c>
      <c r="D94" s="50">
        <v>1402</v>
      </c>
      <c r="F94" s="22"/>
      <c r="G94" s="22"/>
      <c r="H94" s="22"/>
      <c r="J94" s="28"/>
      <c r="K94" s="28"/>
      <c r="L94" s="566"/>
      <c r="M94" s="4"/>
      <c r="O94" s="33"/>
    </row>
    <row r="95" spans="1:21" ht="13.8" thickBot="1">
      <c r="A95" s="765" t="s">
        <v>170</v>
      </c>
      <c r="B95" s="779">
        <f>B93+B94</f>
        <v>383788</v>
      </c>
      <c r="C95" s="779">
        <f>C93+C94</f>
        <v>960</v>
      </c>
      <c r="D95" s="779">
        <f>D93+D94</f>
        <v>2449</v>
      </c>
      <c r="J95" s="28"/>
      <c r="K95" s="28"/>
      <c r="L95" s="566"/>
      <c r="M95" s="4"/>
      <c r="O95" s="33"/>
    </row>
    <row r="96" spans="1:21" ht="13.8" thickTop="1">
      <c r="J96" s="28"/>
      <c r="K96" s="28"/>
      <c r="L96" s="566"/>
      <c r="M96" s="4"/>
      <c r="O96" s="33"/>
    </row>
    <row r="97" spans="1:15">
      <c r="A97" s="137" t="s">
        <v>484</v>
      </c>
      <c r="J97" s="28"/>
      <c r="K97" s="28"/>
      <c r="L97" s="566"/>
      <c r="M97" s="4"/>
      <c r="O97" s="33"/>
    </row>
    <row r="98" spans="1:15">
      <c r="A98" s="137" t="s">
        <v>567</v>
      </c>
      <c r="J98" s="28"/>
      <c r="K98" s="28"/>
      <c r="L98" s="566"/>
      <c r="M98" s="4"/>
    </row>
    <row r="99" spans="1:15">
      <c r="A99" s="565" t="s">
        <v>568</v>
      </c>
      <c r="B99" s="49"/>
      <c r="C99" s="49"/>
      <c r="D99" s="49"/>
      <c r="J99" s="28"/>
      <c r="K99" s="28"/>
      <c r="L99" s="566"/>
      <c r="M99" s="4"/>
    </row>
    <row r="100" spans="1:15">
      <c r="C100" s="561"/>
      <c r="D100" s="561"/>
      <c r="J100" s="28"/>
      <c r="K100" s="28"/>
      <c r="L100" s="566"/>
      <c r="M100" s="4"/>
    </row>
    <row r="101" spans="1:15" ht="13.5" customHeight="1">
      <c r="C101" s="561"/>
      <c r="D101" s="561"/>
      <c r="J101" s="28"/>
      <c r="K101" s="28"/>
      <c r="L101" s="566"/>
      <c r="M101" s="4"/>
    </row>
    <row r="102" spans="1:15" ht="13.5" customHeight="1">
      <c r="A102" s="1249" t="s">
        <v>569</v>
      </c>
      <c r="B102" s="1249"/>
      <c r="C102" s="1249"/>
      <c r="D102" s="1249"/>
      <c r="J102" s="28"/>
      <c r="K102" s="28"/>
      <c r="L102" s="566"/>
      <c r="M102" s="4"/>
    </row>
    <row r="103" spans="1:15" ht="27" thickBot="1">
      <c r="A103" s="58" t="s">
        <v>296</v>
      </c>
      <c r="B103" s="830" t="s">
        <v>217</v>
      </c>
      <c r="C103" s="830" t="s">
        <v>561</v>
      </c>
      <c r="D103" s="830" t="s">
        <v>562</v>
      </c>
      <c r="J103" s="28"/>
      <c r="K103" s="28"/>
      <c r="L103" s="566"/>
      <c r="M103" s="4"/>
    </row>
    <row r="104" spans="1:15" ht="27" customHeight="1">
      <c r="A104" s="47" t="s">
        <v>553</v>
      </c>
      <c r="B104" s="50">
        <v>576238</v>
      </c>
      <c r="C104" s="50">
        <v>1242</v>
      </c>
      <c r="D104" s="50">
        <v>4490</v>
      </c>
      <c r="J104" s="28"/>
      <c r="K104" s="28"/>
      <c r="L104" s="566"/>
      <c r="M104" s="4"/>
    </row>
    <row r="105" spans="1:15">
      <c r="A105" s="48" t="s">
        <v>554</v>
      </c>
      <c r="B105" s="50">
        <v>674246</v>
      </c>
      <c r="C105" s="50">
        <v>1426</v>
      </c>
      <c r="D105" s="50">
        <v>3790</v>
      </c>
      <c r="J105" s="28"/>
      <c r="K105" s="28"/>
      <c r="L105" s="566"/>
      <c r="M105" s="4"/>
      <c r="N105"/>
    </row>
    <row r="106" spans="1:15" ht="13.8" thickBot="1">
      <c r="A106" s="765" t="s">
        <v>170</v>
      </c>
      <c r="B106" s="779">
        <f>B104+B105</f>
        <v>1250484</v>
      </c>
      <c r="C106" s="779">
        <f>C104+C105</f>
        <v>2668</v>
      </c>
      <c r="D106" s="779">
        <f>D104+D105</f>
        <v>8280</v>
      </c>
      <c r="G106" s="588"/>
      <c r="J106" s="28"/>
      <c r="K106" s="28"/>
      <c r="L106" s="566"/>
      <c r="M106" s="4"/>
      <c r="N106"/>
    </row>
    <row r="107" spans="1:15" ht="13.8" thickTop="1">
      <c r="B107" s="498"/>
      <c r="J107" s="28"/>
      <c r="K107" s="28"/>
      <c r="L107" s="566"/>
      <c r="M107" s="4"/>
      <c r="N107"/>
    </row>
    <row r="108" spans="1:15">
      <c r="A108" s="137" t="s">
        <v>484</v>
      </c>
      <c r="J108" s="28"/>
      <c r="K108" s="28"/>
      <c r="L108" s="566"/>
      <c r="M108" s="4"/>
      <c r="N108"/>
    </row>
    <row r="109" spans="1:15">
      <c r="A109" s="137" t="s">
        <v>567</v>
      </c>
      <c r="J109" s="28"/>
      <c r="K109" s="28"/>
      <c r="L109" s="566"/>
      <c r="M109" s="4"/>
      <c r="N109"/>
    </row>
    <row r="110" spans="1:15">
      <c r="A110" s="565" t="s">
        <v>568</v>
      </c>
      <c r="B110" s="49"/>
      <c r="C110" s="49"/>
      <c r="D110" s="49"/>
      <c r="J110" s="28"/>
      <c r="K110" s="28"/>
      <c r="L110" s="566"/>
      <c r="M110" s="4"/>
      <c r="N110"/>
    </row>
    <row r="111" spans="1:15">
      <c r="A111" s="4"/>
      <c r="J111" s="28"/>
      <c r="K111" s="28"/>
      <c r="L111" s="566"/>
      <c r="M111" s="4"/>
      <c r="O111" s="33"/>
    </row>
    <row r="112" spans="1:15">
      <c r="A112" s="4"/>
      <c r="J112" s="28"/>
      <c r="K112" s="28"/>
      <c r="L112" s="566"/>
      <c r="M112" s="4"/>
      <c r="O112" s="33"/>
    </row>
    <row r="113" spans="1:22">
      <c r="A113" s="1249" t="s">
        <v>570</v>
      </c>
      <c r="B113" s="1249"/>
      <c r="C113" s="1249"/>
      <c r="D113" s="1249"/>
      <c r="J113" s="28"/>
      <c r="K113" s="28"/>
      <c r="L113" s="566"/>
      <c r="M113" s="4"/>
    </row>
    <row r="114" spans="1:22" ht="27" thickBot="1">
      <c r="A114" s="58" t="s">
        <v>296</v>
      </c>
      <c r="B114" s="830" t="s">
        <v>571</v>
      </c>
      <c r="C114" s="830" t="s">
        <v>561</v>
      </c>
      <c r="D114" s="830" t="s">
        <v>562</v>
      </c>
      <c r="J114" s="28"/>
      <c r="K114" s="28"/>
      <c r="L114" s="566"/>
      <c r="M114" s="4"/>
    </row>
    <row r="115" spans="1:22" ht="13.5" customHeight="1">
      <c r="A115" s="47" t="s">
        <v>553</v>
      </c>
      <c r="B115" s="50">
        <v>133559</v>
      </c>
      <c r="C115" s="50">
        <v>1506</v>
      </c>
      <c r="D115" s="50">
        <v>3666</v>
      </c>
      <c r="E115" s="588"/>
      <c r="J115" s="28"/>
      <c r="K115" s="28"/>
      <c r="L115" s="566"/>
      <c r="M115" s="4"/>
    </row>
    <row r="116" spans="1:22" ht="13.5" customHeight="1">
      <c r="A116" s="47" t="s">
        <v>554</v>
      </c>
      <c r="B116" s="50">
        <v>219596</v>
      </c>
      <c r="C116" s="50">
        <v>1852</v>
      </c>
      <c r="D116" s="50">
        <v>4908</v>
      </c>
      <c r="E116" s="588"/>
      <c r="J116" s="28"/>
      <c r="K116" s="28"/>
      <c r="L116" s="566"/>
      <c r="M116" s="4"/>
    </row>
    <row r="117" spans="1:22" ht="13.5" customHeight="1" thickBot="1">
      <c r="A117" s="765" t="s">
        <v>170</v>
      </c>
      <c r="B117" s="779">
        <f>B115+B116</f>
        <v>353155</v>
      </c>
      <c r="C117" s="779">
        <f>C115+C116</f>
        <v>3358</v>
      </c>
      <c r="D117" s="779">
        <f>D115+D116</f>
        <v>8574</v>
      </c>
      <c r="J117" s="28"/>
      <c r="K117" s="28"/>
      <c r="L117" s="566"/>
      <c r="M117" s="4"/>
    </row>
    <row r="118" spans="1:22" ht="13.5" customHeight="1" thickTop="1">
      <c r="A118" s="7"/>
      <c r="B118" s="50"/>
      <c r="C118" s="57"/>
      <c r="D118" s="57"/>
      <c r="J118" s="28"/>
      <c r="K118" s="28"/>
      <c r="L118" s="566"/>
      <c r="M118" s="4"/>
      <c r="O118" s="1249"/>
      <c r="P118" s="1249"/>
      <c r="Q118" s="1249"/>
      <c r="R118" s="1249"/>
      <c r="S118" s="1249"/>
      <c r="T118" s="1249"/>
    </row>
    <row r="119" spans="1:22" ht="37.5" customHeight="1">
      <c r="A119" s="137" t="s">
        <v>484</v>
      </c>
      <c r="B119" s="2"/>
      <c r="C119" s="57"/>
      <c r="D119" s="57"/>
      <c r="J119" s="28"/>
      <c r="K119" s="28"/>
      <c r="L119" s="566"/>
      <c r="M119" s="4"/>
      <c r="O119" s="48"/>
    </row>
    <row r="120" spans="1:22">
      <c r="A120" s="137" t="s">
        <v>572</v>
      </c>
      <c r="B120" s="2"/>
      <c r="C120" s="57"/>
      <c r="D120" s="57"/>
      <c r="J120" s="28"/>
      <c r="K120" s="28"/>
      <c r="L120" s="566"/>
      <c r="M120" s="4"/>
      <c r="O120" s="33"/>
      <c r="V120" s="7"/>
    </row>
    <row r="121" spans="1:22">
      <c r="A121" s="565" t="s">
        <v>568</v>
      </c>
      <c r="B121" s="49"/>
      <c r="C121" s="49"/>
      <c r="D121" s="49"/>
      <c r="J121" s="28"/>
      <c r="K121" s="28"/>
      <c r="L121" s="566"/>
      <c r="M121" s="4"/>
      <c r="O121" s="33"/>
      <c r="V121" s="7"/>
    </row>
    <row r="122" spans="1:22">
      <c r="A122" s="142"/>
      <c r="B122" s="534"/>
      <c r="C122" s="535"/>
      <c r="D122" s="535"/>
      <c r="J122" s="28"/>
      <c r="K122" s="28"/>
      <c r="L122" s="566"/>
      <c r="M122" s="4"/>
      <c r="O122" s="33"/>
    </row>
    <row r="123" spans="1:22">
      <c r="A123" s="142"/>
      <c r="B123" s="534"/>
      <c r="C123" s="535"/>
      <c r="D123" s="535"/>
      <c r="J123" s="28"/>
      <c r="K123" s="28"/>
      <c r="L123" s="566"/>
      <c r="M123" s="4"/>
      <c r="O123" s="33"/>
    </row>
    <row r="124" spans="1:22">
      <c r="A124" s="1249" t="s">
        <v>573</v>
      </c>
      <c r="B124" s="1249"/>
      <c r="C124" s="1249"/>
      <c r="D124" s="1249"/>
      <c r="J124" s="28"/>
      <c r="K124" s="28"/>
      <c r="L124" s="566"/>
      <c r="M124" s="4"/>
      <c r="O124" s="33"/>
    </row>
    <row r="125" spans="1:22" ht="27" thickBot="1">
      <c r="A125" s="58" t="s">
        <v>296</v>
      </c>
      <c r="B125" s="830" t="s">
        <v>571</v>
      </c>
      <c r="C125" s="830" t="s">
        <v>561</v>
      </c>
      <c r="D125" s="830" t="s">
        <v>562</v>
      </c>
      <c r="J125" s="28"/>
      <c r="K125" s="28"/>
      <c r="L125" s="566"/>
      <c r="M125" s="4"/>
      <c r="O125" s="33"/>
      <c r="V125" s="108"/>
    </row>
    <row r="126" spans="1:22">
      <c r="A126" s="47" t="s">
        <v>553</v>
      </c>
      <c r="B126" s="50">
        <v>572527</v>
      </c>
      <c r="C126" s="50">
        <v>4346</v>
      </c>
      <c r="D126" s="50">
        <v>15715</v>
      </c>
      <c r="E126" s="588"/>
      <c r="F126" s="588"/>
      <c r="J126" s="28"/>
      <c r="K126" s="28"/>
      <c r="L126" s="566"/>
      <c r="M126" s="4"/>
      <c r="O126" s="33"/>
    </row>
    <row r="127" spans="1:22">
      <c r="A127" s="47" t="s">
        <v>554</v>
      </c>
      <c r="B127" s="50">
        <v>593463</v>
      </c>
      <c r="C127" s="50">
        <v>4995</v>
      </c>
      <c r="D127" s="50">
        <v>13264</v>
      </c>
      <c r="E127" s="588"/>
      <c r="F127" s="588"/>
      <c r="J127" s="28"/>
      <c r="K127" s="28"/>
      <c r="L127" s="566"/>
      <c r="M127" s="4"/>
      <c r="O127" s="33"/>
    </row>
    <row r="128" spans="1:22" ht="13.8" thickBot="1">
      <c r="A128" s="765" t="s">
        <v>170</v>
      </c>
      <c r="B128" s="779">
        <f>B126+B127</f>
        <v>1165990</v>
      </c>
      <c r="C128" s="779">
        <f>C126+C127</f>
        <v>9341</v>
      </c>
      <c r="D128" s="779">
        <f>D126+D127</f>
        <v>28979</v>
      </c>
      <c r="J128" s="28"/>
      <c r="K128" s="28"/>
      <c r="L128" s="566"/>
      <c r="M128" s="4"/>
      <c r="O128" s="33"/>
    </row>
    <row r="129" spans="1:22" ht="13.8" thickTop="1">
      <c r="B129" s="498"/>
      <c r="D129" s="588"/>
      <c r="J129" s="28"/>
      <c r="K129" s="28"/>
      <c r="L129" s="566"/>
      <c r="M129" s="4"/>
      <c r="O129" s="33"/>
    </row>
    <row r="130" spans="1:22">
      <c r="A130" s="137" t="s">
        <v>484</v>
      </c>
      <c r="J130" s="28"/>
      <c r="K130" s="28"/>
      <c r="L130" s="566"/>
      <c r="M130" s="4"/>
      <c r="O130" s="33"/>
    </row>
    <row r="131" spans="1:22">
      <c r="A131" s="137" t="s">
        <v>572</v>
      </c>
      <c r="J131" s="28"/>
      <c r="K131" s="28"/>
      <c r="L131" s="566"/>
      <c r="M131" s="4"/>
      <c r="O131" s="33"/>
    </row>
    <row r="132" spans="1:22">
      <c r="A132" s="565" t="s">
        <v>568</v>
      </c>
      <c r="B132" s="49"/>
      <c r="C132" s="49"/>
      <c r="D132" s="49"/>
      <c r="J132" s="28"/>
      <c r="K132" s="28"/>
      <c r="L132" s="566"/>
      <c r="M132" s="4"/>
      <c r="O132" s="33"/>
    </row>
    <row r="133" spans="1:22">
      <c r="A133" s="565"/>
      <c r="B133" s="49"/>
      <c r="C133" s="49"/>
      <c r="D133" s="49"/>
      <c r="J133" s="28"/>
      <c r="K133" s="28"/>
      <c r="L133" s="566"/>
      <c r="M133" s="4"/>
      <c r="O133" s="33"/>
    </row>
    <row r="134" spans="1:22">
      <c r="A134" s="34"/>
      <c r="J134" s="33"/>
      <c r="K134" s="33"/>
      <c r="L134" s="566"/>
      <c r="M134" s="4"/>
      <c r="O134" s="33"/>
    </row>
    <row r="135" spans="1:22">
      <c r="A135" s="1249" t="s">
        <v>726</v>
      </c>
      <c r="B135" s="1249"/>
      <c r="C135" s="1249"/>
      <c r="D135" s="1249"/>
      <c r="J135" s="28"/>
      <c r="K135" s="28"/>
      <c r="L135" s="566"/>
      <c r="M135" s="4"/>
      <c r="O135" s="33"/>
    </row>
    <row r="136" spans="1:22" ht="27" thickBot="1">
      <c r="A136" s="58" t="s">
        <v>296</v>
      </c>
      <c r="B136" s="830" t="s">
        <v>727</v>
      </c>
      <c r="C136" s="830" t="s">
        <v>728</v>
      </c>
      <c r="D136" s="830" t="s">
        <v>729</v>
      </c>
      <c r="J136" s="28"/>
      <c r="K136" s="28"/>
      <c r="L136" s="566"/>
      <c r="M136" s="4"/>
      <c r="O136" s="33"/>
      <c r="V136" s="108"/>
    </row>
    <row r="137" spans="1:22">
      <c r="A137" s="1379" t="s">
        <v>553</v>
      </c>
      <c r="B137" s="1379"/>
      <c r="C137" s="1379"/>
      <c r="D137" s="1379"/>
      <c r="E137" s="588"/>
      <c r="F137" s="588"/>
      <c r="J137" s="28"/>
      <c r="K137" s="28"/>
      <c r="L137" s="566"/>
      <c r="M137" s="4"/>
      <c r="O137" s="33"/>
    </row>
    <row r="138" spans="1:22">
      <c r="A138" s="47" t="s">
        <v>730</v>
      </c>
      <c r="B138" s="50">
        <v>16948</v>
      </c>
      <c r="C138" s="50">
        <v>689896</v>
      </c>
      <c r="D138" s="50">
        <v>92</v>
      </c>
      <c r="E138" s="588"/>
      <c r="F138" s="588"/>
      <c r="J138" s="28"/>
      <c r="K138" s="28"/>
      <c r="L138" s="566"/>
      <c r="M138" s="4"/>
      <c r="O138" s="33"/>
    </row>
    <row r="139" spans="1:22">
      <c r="A139" s="47" t="s">
        <v>731</v>
      </c>
      <c r="B139" s="50">
        <v>5569</v>
      </c>
      <c r="C139" s="50">
        <v>226695</v>
      </c>
      <c r="D139" s="50">
        <v>30</v>
      </c>
      <c r="E139" s="588"/>
      <c r="F139" s="588"/>
      <c r="J139" s="28"/>
      <c r="K139" s="28"/>
      <c r="L139" s="566"/>
      <c r="M139" s="4"/>
      <c r="O139" s="33"/>
    </row>
    <row r="140" spans="1:22">
      <c r="A140" s="47" t="s">
        <v>732</v>
      </c>
      <c r="B140" s="50">
        <v>556</v>
      </c>
      <c r="C140" s="50">
        <v>22633</v>
      </c>
      <c r="D140" s="50">
        <v>3</v>
      </c>
      <c r="E140" s="588"/>
      <c r="F140" s="588"/>
      <c r="J140" s="28"/>
      <c r="K140" s="28"/>
      <c r="L140" s="566"/>
      <c r="M140" s="4"/>
      <c r="O140" s="33"/>
    </row>
    <row r="141" spans="1:22">
      <c r="A141" s="856" t="s">
        <v>733</v>
      </c>
      <c r="B141" s="857">
        <v>73460</v>
      </c>
      <c r="C141" s="857">
        <v>2990308</v>
      </c>
      <c r="D141" s="857">
        <v>399</v>
      </c>
      <c r="E141" s="588"/>
      <c r="F141" s="588"/>
      <c r="J141" s="28"/>
      <c r="K141" s="28"/>
      <c r="L141" s="566"/>
      <c r="M141" s="4"/>
      <c r="O141" s="33"/>
    </row>
    <row r="142" spans="1:22">
      <c r="A142" s="858" t="s">
        <v>734</v>
      </c>
      <c r="B142" s="859">
        <f>SUM(B138:B141)</f>
        <v>96533</v>
      </c>
      <c r="C142" s="859">
        <f>SUM(C138:C141)</f>
        <v>3929532</v>
      </c>
      <c r="D142" s="859">
        <f>SUM(D138:D141)</f>
        <v>524</v>
      </c>
      <c r="E142" s="588"/>
      <c r="F142" s="588"/>
      <c r="J142" s="28"/>
      <c r="K142" s="28"/>
      <c r="L142" s="566"/>
      <c r="M142" s="4"/>
      <c r="O142" s="33"/>
    </row>
    <row r="143" spans="1:22">
      <c r="A143" s="1380" t="s">
        <v>554</v>
      </c>
      <c r="B143" s="1380"/>
      <c r="C143" s="1380"/>
      <c r="D143" s="1380"/>
      <c r="E143" s="588"/>
      <c r="F143" s="588"/>
      <c r="J143" s="28"/>
      <c r="K143" s="28"/>
      <c r="L143" s="566"/>
      <c r="M143" s="4"/>
      <c r="O143" s="33"/>
    </row>
    <row r="144" spans="1:22">
      <c r="A144" s="47" t="s">
        <v>730</v>
      </c>
      <c r="B144" s="50">
        <v>5452</v>
      </c>
      <c r="C144" s="50">
        <v>277703</v>
      </c>
      <c r="D144" s="50">
        <v>41</v>
      </c>
      <c r="E144" s="588"/>
      <c r="F144" s="588"/>
      <c r="J144" s="28"/>
      <c r="K144" s="28"/>
      <c r="L144" s="566"/>
      <c r="M144" s="4"/>
      <c r="O144" s="33"/>
    </row>
    <row r="145" spans="1:15">
      <c r="A145" s="47" t="s">
        <v>731</v>
      </c>
      <c r="B145" s="50">
        <v>24698</v>
      </c>
      <c r="C145" s="50">
        <v>1258017</v>
      </c>
      <c r="D145" s="50">
        <v>186</v>
      </c>
      <c r="E145" s="588"/>
      <c r="F145" s="588"/>
      <c r="J145" s="28"/>
      <c r="K145" s="28"/>
      <c r="L145" s="566"/>
      <c r="M145" s="4"/>
      <c r="O145" s="33"/>
    </row>
    <row r="146" spans="1:15">
      <c r="A146" s="47" t="s">
        <v>732</v>
      </c>
      <c r="B146" s="50">
        <v>29068</v>
      </c>
      <c r="C146" s="50">
        <v>1480608</v>
      </c>
      <c r="D146" s="50">
        <v>219</v>
      </c>
      <c r="E146" s="588"/>
      <c r="F146" s="588"/>
      <c r="J146" s="28"/>
      <c r="K146" s="28"/>
      <c r="L146" s="566"/>
      <c r="M146" s="4"/>
      <c r="O146" s="33"/>
    </row>
    <row r="147" spans="1:15">
      <c r="A147" s="856" t="s">
        <v>733</v>
      </c>
      <c r="B147" s="857">
        <v>22264</v>
      </c>
      <c r="C147" s="857">
        <v>1134039</v>
      </c>
      <c r="D147" s="857">
        <v>167</v>
      </c>
      <c r="E147" s="588"/>
      <c r="F147" s="588"/>
      <c r="J147" s="28"/>
      <c r="K147" s="28"/>
      <c r="L147" s="566"/>
      <c r="M147" s="4"/>
      <c r="O147" s="33"/>
    </row>
    <row r="148" spans="1:15">
      <c r="A148" s="601" t="s">
        <v>735</v>
      </c>
      <c r="B148" s="860">
        <f>SUM(B144:B147)</f>
        <v>81482</v>
      </c>
      <c r="C148" s="860">
        <f>SUM(C144:C147)</f>
        <v>4150367</v>
      </c>
      <c r="D148" s="860">
        <f>SUM(D144:D147)</f>
        <v>613</v>
      </c>
      <c r="E148" s="588"/>
      <c r="F148" s="588"/>
      <c r="J148" s="28"/>
      <c r="K148" s="28"/>
      <c r="L148" s="566"/>
      <c r="M148" s="4"/>
      <c r="O148" s="33"/>
    </row>
    <row r="149" spans="1:15" ht="13.8" thickBot="1">
      <c r="A149" s="765" t="s">
        <v>170</v>
      </c>
      <c r="B149" s="779">
        <f>B142+B148</f>
        <v>178015</v>
      </c>
      <c r="C149" s="779">
        <f t="shared" ref="C149:D149" si="0">C142+C148</f>
        <v>8079899</v>
      </c>
      <c r="D149" s="779">
        <f t="shared" si="0"/>
        <v>1137</v>
      </c>
      <c r="F149" s="588"/>
      <c r="J149" s="28"/>
      <c r="K149" s="28"/>
      <c r="L149" s="566"/>
      <c r="M149" s="4"/>
      <c r="O149" s="33"/>
    </row>
    <row r="150" spans="1:15" ht="13.8" thickTop="1">
      <c r="B150" s="498"/>
      <c r="D150" s="588"/>
      <c r="J150" s="28"/>
      <c r="K150" s="28"/>
      <c r="L150" s="566"/>
      <c r="M150" s="4"/>
      <c r="O150" s="33"/>
    </row>
    <row r="151" spans="1:15">
      <c r="A151" s="137" t="s">
        <v>484</v>
      </c>
      <c r="J151" s="28"/>
      <c r="K151" s="28"/>
      <c r="L151" s="566"/>
      <c r="M151" s="4"/>
      <c r="O151" s="33"/>
    </row>
    <row r="152" spans="1:15">
      <c r="A152" s="137" t="s">
        <v>736</v>
      </c>
      <c r="J152" s="28"/>
      <c r="K152" s="28"/>
      <c r="L152" s="566"/>
      <c r="M152" s="4"/>
      <c r="O152" s="33"/>
    </row>
    <row r="153" spans="1:15">
      <c r="A153" s="1093" t="s">
        <v>963</v>
      </c>
      <c r="J153" s="28"/>
      <c r="K153" s="28"/>
      <c r="L153" s="566"/>
      <c r="M153" s="4"/>
      <c r="O153" s="33"/>
    </row>
    <row r="154" spans="1:15">
      <c r="A154" s="565" t="s">
        <v>568</v>
      </c>
      <c r="B154" s="49"/>
      <c r="C154" s="49"/>
      <c r="D154" s="49"/>
      <c r="J154" s="28"/>
      <c r="K154" s="28"/>
      <c r="L154" s="566"/>
      <c r="M154" s="4"/>
      <c r="O154" s="33"/>
    </row>
    <row r="155" spans="1:15">
      <c r="A155" s="565"/>
      <c r="B155" s="49"/>
      <c r="C155" s="49"/>
      <c r="D155" s="49"/>
      <c r="J155" s="28"/>
      <c r="K155" s="28"/>
      <c r="L155" s="566"/>
      <c r="M155" s="4"/>
      <c r="O155" s="33"/>
    </row>
    <row r="156" spans="1:15">
      <c r="A156" s="34"/>
      <c r="J156" s="33"/>
      <c r="K156" s="33"/>
      <c r="L156" s="566"/>
      <c r="M156" s="4"/>
      <c r="O156" s="33"/>
    </row>
    <row r="157" spans="1:15" ht="15.75" customHeight="1">
      <c r="A157" s="1249" t="s">
        <v>574</v>
      </c>
      <c r="B157" s="1249"/>
      <c r="C157" s="1249"/>
      <c r="J157" s="33"/>
      <c r="K157"/>
      <c r="L157" s="566"/>
      <c r="M157" s="4"/>
      <c r="N157"/>
    </row>
    <row r="158" spans="1:15" ht="27" customHeight="1" thickBot="1">
      <c r="A158" s="833" t="s">
        <v>575</v>
      </c>
      <c r="B158" s="830" t="s">
        <v>576</v>
      </c>
      <c r="C158" s="830" t="s">
        <v>577</v>
      </c>
      <c r="D158" s="830" t="s">
        <v>578</v>
      </c>
      <c r="J158" s="33"/>
      <c r="K158"/>
      <c r="L158" s="566"/>
      <c r="M158" s="4"/>
      <c r="N158"/>
    </row>
    <row r="159" spans="1:15">
      <c r="A159" s="598">
        <v>1</v>
      </c>
      <c r="B159" s="599">
        <v>0.78</v>
      </c>
      <c r="C159" s="599">
        <v>0.78</v>
      </c>
      <c r="D159" s="600">
        <v>1</v>
      </c>
      <c r="J159" s="33"/>
      <c r="K159"/>
      <c r="L159" s="566"/>
      <c r="M159" s="4"/>
    </row>
    <row r="160" spans="1:15">
      <c r="A160" s="825">
        <v>2</v>
      </c>
      <c r="B160" s="594">
        <v>0.87</v>
      </c>
      <c r="C160" s="594">
        <v>0.09</v>
      </c>
      <c r="D160" s="1"/>
      <c r="J160" s="33"/>
      <c r="K160"/>
      <c r="L160" s="566"/>
      <c r="M160" s="4"/>
    </row>
    <row r="161" spans="1:13" ht="13.5" customHeight="1">
      <c r="A161" s="825">
        <v>3</v>
      </c>
      <c r="B161" s="594">
        <v>0.93</v>
      </c>
      <c r="C161" s="594">
        <v>0.06</v>
      </c>
      <c r="D161" s="1"/>
      <c r="J161" s="33"/>
      <c r="K161"/>
      <c r="L161" s="566"/>
      <c r="M161" s="4"/>
    </row>
    <row r="162" spans="1:13" ht="13.5" customHeight="1">
      <c r="A162" s="601">
        <v>4</v>
      </c>
      <c r="B162" s="247">
        <v>0.96</v>
      </c>
      <c r="C162" s="247">
        <v>0.03</v>
      </c>
      <c r="D162" s="602"/>
      <c r="J162" s="33"/>
      <c r="K162"/>
      <c r="L162" s="566"/>
      <c r="M162" s="4"/>
    </row>
    <row r="163" spans="1:13" ht="13.5" customHeight="1">
      <c r="A163" s="246" t="s">
        <v>579</v>
      </c>
      <c r="B163" s="248"/>
      <c r="C163" s="247">
        <v>0.88</v>
      </c>
      <c r="D163" s="603">
        <v>0.94</v>
      </c>
      <c r="J163" s="33"/>
      <c r="K163"/>
      <c r="L163" s="566"/>
      <c r="M163" s="4"/>
    </row>
    <row r="164" spans="1:13" ht="27" customHeight="1">
      <c r="A164" s="246" t="s">
        <v>580</v>
      </c>
      <c r="B164" s="248"/>
      <c r="C164" s="247"/>
      <c r="D164" s="249">
        <v>0.94199999999999995</v>
      </c>
      <c r="J164" s="33"/>
      <c r="K164"/>
      <c r="L164" s="566"/>
      <c r="M164" s="4"/>
    </row>
    <row r="165" spans="1:13" ht="27" customHeight="1" thickBot="1">
      <c r="A165" s="765" t="s">
        <v>581</v>
      </c>
      <c r="B165" s="765"/>
      <c r="C165" s="765"/>
      <c r="D165" s="784">
        <v>0.94199999999999995</v>
      </c>
      <c r="J165" s="33"/>
      <c r="K165"/>
      <c r="L165" s="566"/>
      <c r="M165" s="4"/>
    </row>
    <row r="166" spans="1:13" ht="13.8" thickTop="1">
      <c r="A166" s="4"/>
      <c r="B166" s="2"/>
      <c r="C166" s="2"/>
      <c r="J166" s="33"/>
      <c r="K166"/>
      <c r="L166" s="566"/>
      <c r="M166" s="4"/>
    </row>
    <row r="167" spans="1:13">
      <c r="A167" s="34" t="s">
        <v>582</v>
      </c>
      <c r="B167" s="2"/>
      <c r="C167" s="2"/>
      <c r="J167" s="33"/>
      <c r="K167"/>
      <c r="L167" s="566"/>
      <c r="M167" s="4"/>
    </row>
    <row r="168" spans="1:13">
      <c r="A168" s="7"/>
      <c r="B168" s="2"/>
      <c r="C168" s="2"/>
      <c r="D168" s="2"/>
      <c r="J168" s="33"/>
      <c r="K168"/>
      <c r="L168" s="566"/>
      <c r="M168" s="4"/>
    </row>
    <row r="169" spans="1:13">
      <c r="A169" s="1241"/>
      <c r="B169" s="1241"/>
      <c r="C169" s="1241"/>
      <c r="D169" s="1241"/>
      <c r="E169" s="1241"/>
      <c r="F169" s="1241"/>
      <c r="G169" s="1241"/>
      <c r="H169" s="1241"/>
      <c r="I169" s="1241"/>
      <c r="J169" s="33"/>
      <c r="K169"/>
      <c r="L169" s="566"/>
      <c r="M169" s="4"/>
    </row>
    <row r="170" spans="1:13">
      <c r="A170" s="828" t="s">
        <v>583</v>
      </c>
      <c r="B170" s="828"/>
      <c r="C170" s="828"/>
      <c r="D170" s="828"/>
      <c r="J170" s="33"/>
      <c r="K170"/>
      <c r="L170" s="566"/>
      <c r="M170" s="4"/>
    </row>
    <row r="171" spans="1:13" ht="27" thickBot="1">
      <c r="A171" s="833" t="s">
        <v>213</v>
      </c>
      <c r="B171" s="830" t="s">
        <v>584</v>
      </c>
      <c r="C171" s="830" t="s">
        <v>585</v>
      </c>
      <c r="D171" s="830" t="s">
        <v>586</v>
      </c>
      <c r="J171" s="33"/>
      <c r="K171"/>
      <c r="L171" s="566"/>
      <c r="M171" s="4"/>
    </row>
    <row r="172" spans="1:13">
      <c r="A172" s="7" t="s">
        <v>737</v>
      </c>
      <c r="B172" s="861">
        <v>2.67</v>
      </c>
      <c r="C172" s="861">
        <v>1.41</v>
      </c>
      <c r="D172" s="861">
        <f>B172-C172</f>
        <v>1.26</v>
      </c>
      <c r="J172" s="33"/>
      <c r="K172"/>
      <c r="L172" s="566"/>
      <c r="M172" s="4"/>
    </row>
    <row r="173" spans="1:13" ht="13.5" customHeight="1">
      <c r="A173" s="7" t="s">
        <v>738</v>
      </c>
      <c r="B173" s="861">
        <v>4.58</v>
      </c>
      <c r="C173" s="861">
        <v>1.63</v>
      </c>
      <c r="D173" s="861">
        <v>2.95</v>
      </c>
      <c r="J173" s="33"/>
      <c r="K173"/>
      <c r="L173" s="566"/>
      <c r="M173" s="4"/>
    </row>
    <row r="174" spans="1:13" ht="13.5" customHeight="1" thickBot="1">
      <c r="A174" s="765" t="s">
        <v>170</v>
      </c>
      <c r="B174" s="785">
        <v>3.55</v>
      </c>
      <c r="C174" s="785">
        <v>1.51</v>
      </c>
      <c r="D174" s="785">
        <v>2.04</v>
      </c>
      <c r="J174" s="33"/>
      <c r="K174"/>
      <c r="L174" s="566"/>
      <c r="M174" s="4"/>
    </row>
    <row r="175" spans="1:13" ht="13.5" customHeight="1" thickTop="1">
      <c r="J175" s="33"/>
      <c r="K175"/>
      <c r="L175" s="566"/>
      <c r="M175" s="4"/>
    </row>
    <row r="176" spans="1:13" ht="13.5" customHeight="1">
      <c r="A176" s="137" t="s">
        <v>484</v>
      </c>
      <c r="B176" s="121"/>
      <c r="C176" s="77"/>
      <c r="I176" s="77"/>
      <c r="J176" s="33"/>
      <c r="K176"/>
      <c r="L176" s="566"/>
      <c r="M176" s="4"/>
    </row>
    <row r="177" spans="1:13" ht="13.5" customHeight="1">
      <c r="A177" s="436" t="s">
        <v>739</v>
      </c>
      <c r="J177" s="33"/>
      <c r="K177"/>
      <c r="L177" s="566"/>
      <c r="M177" s="4"/>
    </row>
    <row r="178" spans="1:13" ht="15.75" customHeight="1">
      <c r="A178" s="34" t="s">
        <v>587</v>
      </c>
      <c r="D178" s="827"/>
      <c r="J178" s="33"/>
      <c r="K178"/>
      <c r="L178" s="566"/>
      <c r="M178" s="4"/>
    </row>
    <row r="179" spans="1:13">
      <c r="J179" s="33"/>
      <c r="K179"/>
      <c r="L179" s="566"/>
      <c r="M179" s="4"/>
    </row>
    <row r="180" spans="1:13">
      <c r="J180" s="33"/>
      <c r="K180"/>
      <c r="L180" s="566"/>
      <c r="M180" s="4"/>
    </row>
    <row r="181" spans="1:13">
      <c r="J181"/>
      <c r="K181"/>
    </row>
    <row r="182" spans="1:13">
      <c r="J182"/>
      <c r="K182"/>
    </row>
    <row r="183" spans="1:13">
      <c r="J183"/>
      <c r="K183"/>
    </row>
    <row r="184" spans="1:13">
      <c r="J184"/>
      <c r="K184"/>
    </row>
    <row r="185" spans="1:13">
      <c r="J185"/>
      <c r="K185"/>
    </row>
    <row r="186" spans="1:13">
      <c r="J186"/>
      <c r="K186"/>
    </row>
    <row r="187" spans="1:13">
      <c r="J187"/>
      <c r="K187"/>
    </row>
    <row r="188" spans="1:13">
      <c r="J188"/>
      <c r="K188"/>
    </row>
    <row r="189" spans="1:13">
      <c r="J189"/>
      <c r="K189"/>
    </row>
    <row r="190" spans="1:13">
      <c r="J190"/>
      <c r="K190"/>
    </row>
    <row r="191" spans="1:13">
      <c r="J191"/>
      <c r="K191"/>
    </row>
    <row r="192" spans="1:13">
      <c r="J192"/>
      <c r="K192"/>
    </row>
    <row r="193" spans="10:11">
      <c r="J193"/>
      <c r="K193"/>
    </row>
    <row r="194" spans="10:11">
      <c r="J194"/>
      <c r="K194"/>
    </row>
    <row r="195" spans="10:11">
      <c r="J195"/>
      <c r="K195"/>
    </row>
    <row r="196" spans="10:11">
      <c r="J196"/>
      <c r="K196"/>
    </row>
    <row r="197" spans="10:11">
      <c r="J197"/>
      <c r="K197"/>
    </row>
    <row r="198" spans="10:11">
      <c r="J198"/>
      <c r="K198"/>
    </row>
    <row r="199" spans="10:11">
      <c r="J199"/>
      <c r="K199"/>
    </row>
    <row r="200" spans="10:11">
      <c r="J200"/>
      <c r="K200"/>
    </row>
    <row r="201" spans="10:11">
      <c r="J201"/>
      <c r="K201"/>
    </row>
    <row r="202" spans="10:11">
      <c r="J202"/>
      <c r="K202"/>
    </row>
    <row r="203" spans="10:11">
      <c r="J203"/>
      <c r="K203"/>
    </row>
    <row r="204" spans="10:11">
      <c r="J204"/>
      <c r="K204"/>
    </row>
    <row r="205" spans="10:11">
      <c r="J205"/>
      <c r="K205"/>
    </row>
    <row r="206" spans="10:11">
      <c r="J206"/>
      <c r="K206"/>
    </row>
    <row r="207" spans="10:11">
      <c r="J207"/>
      <c r="K207"/>
    </row>
    <row r="208" spans="10:11">
      <c r="J208"/>
      <c r="K208"/>
    </row>
    <row r="209" spans="10:11">
      <c r="J209"/>
      <c r="K209"/>
    </row>
    <row r="210" spans="10:11">
      <c r="J210"/>
      <c r="K210"/>
    </row>
    <row r="211" spans="10:11">
      <c r="J211"/>
      <c r="K211"/>
    </row>
    <row r="212" spans="10:11">
      <c r="J212"/>
      <c r="K212"/>
    </row>
    <row r="213" spans="10:11">
      <c r="J213"/>
      <c r="K213"/>
    </row>
    <row r="214" spans="10:11">
      <c r="J214"/>
      <c r="K214"/>
    </row>
    <row r="215" spans="10:11">
      <c r="J215"/>
      <c r="K215"/>
    </row>
    <row r="216" spans="10:11">
      <c r="J216"/>
      <c r="K216"/>
    </row>
    <row r="217" spans="10:11">
      <c r="J217"/>
      <c r="K217"/>
    </row>
    <row r="218" spans="10:11">
      <c r="J218"/>
      <c r="K218"/>
    </row>
    <row r="219" spans="10:11">
      <c r="J219"/>
      <c r="K219"/>
    </row>
    <row r="220" spans="10:11">
      <c r="J220"/>
      <c r="K220"/>
    </row>
    <row r="221" spans="10:11">
      <c r="J221"/>
      <c r="K221"/>
    </row>
    <row r="222" spans="10:11">
      <c r="J222"/>
      <c r="K222"/>
    </row>
    <row r="223" spans="10:11">
      <c r="J223"/>
      <c r="K223"/>
    </row>
    <row r="224" spans="10:11">
      <c r="J224"/>
      <c r="K224"/>
    </row>
    <row r="225" spans="10:11">
      <c r="J225"/>
      <c r="K225"/>
    </row>
    <row r="226" spans="10:11">
      <c r="J226"/>
      <c r="K226"/>
    </row>
    <row r="227" spans="10:11">
      <c r="J227"/>
      <c r="K227"/>
    </row>
    <row r="228" spans="10:11">
      <c r="J228"/>
      <c r="K228"/>
    </row>
    <row r="229" spans="10:11">
      <c r="J229"/>
      <c r="K229"/>
    </row>
    <row r="230" spans="10:11">
      <c r="J230"/>
      <c r="K230"/>
    </row>
    <row r="231" spans="10:11">
      <c r="J231"/>
      <c r="K231"/>
    </row>
    <row r="232" spans="10:11">
      <c r="J232"/>
      <c r="K232"/>
    </row>
    <row r="233" spans="10:11">
      <c r="J233"/>
      <c r="K233"/>
    </row>
    <row r="234" spans="10:11">
      <c r="J234"/>
      <c r="K234"/>
    </row>
    <row r="235" spans="10:11">
      <c r="J235"/>
      <c r="K235"/>
    </row>
    <row r="236" spans="10:11">
      <c r="J236"/>
      <c r="K236"/>
    </row>
    <row r="237" spans="10:11">
      <c r="J237"/>
      <c r="K237"/>
    </row>
    <row r="238" spans="10:11">
      <c r="J238"/>
      <c r="K238"/>
    </row>
    <row r="239" spans="10:11">
      <c r="J239"/>
      <c r="K239"/>
    </row>
    <row r="240" spans="10:11">
      <c r="J240"/>
      <c r="K240"/>
    </row>
    <row r="241" spans="10:11">
      <c r="J241"/>
      <c r="K241"/>
    </row>
    <row r="242" spans="10:11">
      <c r="J242"/>
      <c r="K242"/>
    </row>
    <row r="243" spans="10:11">
      <c r="J243"/>
      <c r="K243"/>
    </row>
    <row r="244" spans="10:11">
      <c r="J244"/>
      <c r="K244"/>
    </row>
    <row r="245" spans="10:11">
      <c r="J245"/>
      <c r="K245"/>
    </row>
    <row r="246" spans="10:11">
      <c r="J246"/>
      <c r="K246"/>
    </row>
    <row r="247" spans="10:11">
      <c r="J247"/>
      <c r="K247"/>
    </row>
    <row r="248" spans="10:11">
      <c r="J248"/>
      <c r="K248"/>
    </row>
    <row r="249" spans="10:11">
      <c r="J249"/>
      <c r="K249"/>
    </row>
    <row r="250" spans="10:11">
      <c r="J250"/>
      <c r="K250"/>
    </row>
    <row r="251" spans="10:11">
      <c r="J251"/>
      <c r="K251"/>
    </row>
    <row r="252" spans="10:11">
      <c r="J252"/>
      <c r="K252"/>
    </row>
    <row r="253" spans="10:11">
      <c r="J253"/>
      <c r="K253"/>
    </row>
    <row r="254" spans="10:11">
      <c r="J254"/>
      <c r="K254"/>
    </row>
    <row r="255" spans="10:11">
      <c r="J255"/>
      <c r="K255"/>
    </row>
    <row r="256" spans="10:11">
      <c r="J256"/>
      <c r="K256"/>
    </row>
    <row r="257" spans="10:11">
      <c r="J257"/>
      <c r="K257"/>
    </row>
    <row r="258" spans="10:11">
      <c r="J258"/>
      <c r="K258"/>
    </row>
    <row r="259" spans="10:11">
      <c r="J259"/>
      <c r="K259"/>
    </row>
    <row r="260" spans="10:11">
      <c r="J260"/>
      <c r="K260"/>
    </row>
    <row r="261" spans="10:11">
      <c r="J261"/>
      <c r="K261"/>
    </row>
    <row r="262" spans="10:11">
      <c r="J262"/>
      <c r="K262"/>
    </row>
    <row r="263" spans="10:11">
      <c r="J263"/>
      <c r="K263"/>
    </row>
    <row r="264" spans="10:11">
      <c r="J264"/>
      <c r="K264"/>
    </row>
    <row r="265" spans="10:11">
      <c r="J265"/>
      <c r="K265"/>
    </row>
    <row r="266" spans="10:11">
      <c r="J266"/>
      <c r="K266"/>
    </row>
    <row r="267" spans="10:11">
      <c r="J267"/>
      <c r="K267"/>
    </row>
    <row r="268" spans="10:11">
      <c r="J268"/>
      <c r="K268"/>
    </row>
    <row r="269" spans="10:11">
      <c r="J269"/>
      <c r="K269"/>
    </row>
    <row r="270" spans="10:11">
      <c r="J270"/>
      <c r="K270"/>
    </row>
    <row r="271" spans="10:11">
      <c r="J271"/>
      <c r="K271"/>
    </row>
    <row r="272" spans="10:11">
      <c r="J272"/>
      <c r="K272"/>
    </row>
    <row r="273" spans="10:11">
      <c r="J273"/>
      <c r="K273"/>
    </row>
    <row r="274" spans="10:11">
      <c r="J274"/>
      <c r="K274"/>
    </row>
    <row r="275" spans="10:11">
      <c r="J275"/>
      <c r="K275"/>
    </row>
    <row r="276" spans="10:11">
      <c r="J276"/>
      <c r="K276"/>
    </row>
    <row r="277" spans="10:11">
      <c r="J277"/>
      <c r="K277"/>
    </row>
    <row r="278" spans="10:11">
      <c r="J278"/>
      <c r="K278"/>
    </row>
    <row r="279" spans="10:11">
      <c r="J279"/>
      <c r="K279"/>
    </row>
    <row r="280" spans="10:11">
      <c r="J280"/>
      <c r="K280"/>
    </row>
    <row r="281" spans="10:11">
      <c r="J281"/>
      <c r="K281"/>
    </row>
    <row r="282" spans="10:11">
      <c r="J282"/>
      <c r="K282"/>
    </row>
    <row r="283" spans="10:11">
      <c r="J283"/>
      <c r="K283"/>
    </row>
    <row r="284" spans="10:11">
      <c r="J284"/>
      <c r="K284"/>
    </row>
    <row r="285" spans="10:11">
      <c r="J285"/>
      <c r="K285"/>
    </row>
    <row r="286" spans="10:11">
      <c r="J286"/>
      <c r="K286"/>
    </row>
    <row r="287" spans="10:11">
      <c r="J287"/>
      <c r="K287"/>
    </row>
    <row r="288" spans="10:11">
      <c r="J288"/>
      <c r="K288"/>
    </row>
    <row r="289" spans="10:11">
      <c r="J289"/>
      <c r="K289"/>
    </row>
    <row r="290" spans="10:11">
      <c r="J290"/>
      <c r="K290"/>
    </row>
    <row r="291" spans="10:11">
      <c r="J291"/>
      <c r="K291"/>
    </row>
    <row r="292" spans="10:11">
      <c r="J292"/>
      <c r="K292"/>
    </row>
    <row r="293" spans="10:11">
      <c r="J293"/>
      <c r="K293"/>
    </row>
    <row r="294" spans="10:11">
      <c r="J294"/>
      <c r="K294"/>
    </row>
    <row r="295" spans="10:11">
      <c r="J295"/>
      <c r="K295"/>
    </row>
    <row r="296" spans="10:11">
      <c r="J296"/>
      <c r="K296"/>
    </row>
    <row r="297" spans="10:11">
      <c r="J297"/>
      <c r="K297"/>
    </row>
    <row r="298" spans="10:11">
      <c r="J298"/>
      <c r="K298"/>
    </row>
    <row r="299" spans="10:11">
      <c r="J299"/>
      <c r="K299"/>
    </row>
    <row r="300" spans="10:11">
      <c r="J300"/>
      <c r="K300"/>
    </row>
    <row r="301" spans="10:11">
      <c r="J301"/>
      <c r="K301"/>
    </row>
    <row r="302" spans="10:11">
      <c r="J302"/>
      <c r="K302"/>
    </row>
    <row r="303" spans="10:11">
      <c r="J303"/>
      <c r="K303"/>
    </row>
    <row r="304" spans="10:11">
      <c r="J304"/>
      <c r="K304"/>
    </row>
    <row r="305" spans="10:11">
      <c r="J305"/>
      <c r="K305"/>
    </row>
    <row r="306" spans="10:11">
      <c r="J306"/>
      <c r="K306"/>
    </row>
    <row r="307" spans="10:11">
      <c r="J307"/>
      <c r="K307"/>
    </row>
    <row r="308" spans="10:11">
      <c r="J308"/>
      <c r="K308"/>
    </row>
    <row r="309" spans="10:11">
      <c r="J309"/>
      <c r="K309"/>
    </row>
    <row r="310" spans="10:11">
      <c r="J310"/>
      <c r="K310"/>
    </row>
    <row r="311" spans="10:11">
      <c r="J311"/>
      <c r="K311"/>
    </row>
    <row r="312" spans="10:11">
      <c r="J312"/>
      <c r="K312"/>
    </row>
    <row r="313" spans="10:11">
      <c r="J313"/>
      <c r="K313"/>
    </row>
    <row r="314" spans="10:11">
      <c r="J314"/>
      <c r="K314"/>
    </row>
    <row r="315" spans="10:11">
      <c r="J315"/>
      <c r="K315"/>
    </row>
    <row r="316" spans="10:11">
      <c r="J316"/>
      <c r="K316"/>
    </row>
    <row r="317" spans="10:11">
      <c r="J317"/>
      <c r="K317"/>
    </row>
    <row r="318" spans="10:11">
      <c r="J318"/>
      <c r="K318"/>
    </row>
    <row r="319" spans="10:11">
      <c r="J319"/>
      <c r="K319"/>
    </row>
    <row r="320" spans="10:11">
      <c r="J320"/>
      <c r="K320"/>
    </row>
    <row r="321" spans="10:11">
      <c r="J321"/>
      <c r="K321"/>
    </row>
    <row r="322" spans="10:11">
      <c r="J322"/>
      <c r="K322"/>
    </row>
    <row r="323" spans="10:11">
      <c r="J323"/>
      <c r="K323"/>
    </row>
    <row r="324" spans="10:11">
      <c r="J324"/>
      <c r="K324"/>
    </row>
    <row r="325" spans="10:11">
      <c r="J325"/>
      <c r="K325"/>
    </row>
    <row r="326" spans="10:11">
      <c r="J326"/>
      <c r="K326"/>
    </row>
    <row r="327" spans="10:11">
      <c r="J327"/>
      <c r="K327"/>
    </row>
    <row r="328" spans="10:11">
      <c r="J328"/>
      <c r="K328"/>
    </row>
    <row r="329" spans="10:11">
      <c r="J329"/>
      <c r="K329"/>
    </row>
    <row r="330" spans="10:11">
      <c r="J330"/>
      <c r="K330"/>
    </row>
    <row r="331" spans="10:11">
      <c r="J331"/>
      <c r="K331"/>
    </row>
    <row r="332" spans="10:11">
      <c r="J332"/>
      <c r="K332"/>
    </row>
    <row r="333" spans="10:11">
      <c r="J333"/>
      <c r="K333"/>
    </row>
    <row r="334" spans="10:11">
      <c r="J334"/>
      <c r="K334"/>
    </row>
    <row r="335" spans="10:11">
      <c r="J335"/>
      <c r="K335"/>
    </row>
    <row r="336" spans="10:11">
      <c r="J336"/>
      <c r="K336"/>
    </row>
    <row r="337" spans="10:11">
      <c r="J337"/>
      <c r="K337"/>
    </row>
    <row r="338" spans="10:11">
      <c r="J338"/>
      <c r="K338"/>
    </row>
    <row r="339" spans="10:11">
      <c r="J339"/>
      <c r="K339"/>
    </row>
    <row r="340" spans="10:11">
      <c r="J340"/>
      <c r="K340"/>
    </row>
    <row r="341" spans="10:11">
      <c r="J341"/>
      <c r="K341"/>
    </row>
    <row r="342" spans="10:11">
      <c r="J342"/>
      <c r="K342"/>
    </row>
    <row r="343" spans="10:11">
      <c r="J343"/>
      <c r="K343"/>
    </row>
    <row r="344" spans="10:11">
      <c r="J344"/>
      <c r="K344"/>
    </row>
    <row r="345" spans="10:11">
      <c r="J345"/>
      <c r="K345"/>
    </row>
    <row r="346" spans="10:11">
      <c r="J346"/>
      <c r="K346"/>
    </row>
    <row r="347" spans="10:11">
      <c r="J347"/>
      <c r="K347"/>
    </row>
    <row r="348" spans="10:11">
      <c r="J348"/>
      <c r="K348"/>
    </row>
    <row r="349" spans="10:11">
      <c r="J349"/>
      <c r="K349"/>
    </row>
    <row r="350" spans="10:11">
      <c r="J350"/>
      <c r="K350"/>
    </row>
    <row r="351" spans="10:11">
      <c r="J351"/>
      <c r="K351"/>
    </row>
    <row r="352" spans="10:11">
      <c r="J352"/>
      <c r="K352"/>
    </row>
    <row r="353" spans="10:11">
      <c r="J353"/>
      <c r="K353"/>
    </row>
    <row r="354" spans="10:11">
      <c r="J354"/>
      <c r="K354"/>
    </row>
    <row r="355" spans="10:11">
      <c r="J355"/>
      <c r="K355"/>
    </row>
    <row r="356" spans="10:11">
      <c r="J356"/>
      <c r="K356"/>
    </row>
    <row r="357" spans="10:11">
      <c r="J357"/>
      <c r="K357"/>
    </row>
    <row r="358" spans="10:11">
      <c r="J358"/>
      <c r="K358"/>
    </row>
    <row r="359" spans="10:11">
      <c r="J359"/>
      <c r="K359"/>
    </row>
    <row r="360" spans="10:11">
      <c r="J360"/>
      <c r="K360"/>
    </row>
    <row r="361" spans="10:11">
      <c r="J361"/>
      <c r="K361"/>
    </row>
    <row r="362" spans="10:11">
      <c r="J362"/>
      <c r="K362"/>
    </row>
    <row r="363" spans="10:11">
      <c r="J363"/>
      <c r="K363"/>
    </row>
    <row r="364" spans="10:11">
      <c r="J364"/>
      <c r="K364"/>
    </row>
    <row r="365" spans="10:11">
      <c r="J365"/>
      <c r="K365"/>
    </row>
    <row r="366" spans="10:11">
      <c r="J366"/>
      <c r="K366"/>
    </row>
    <row r="367" spans="10:11">
      <c r="J367"/>
      <c r="K367"/>
    </row>
    <row r="368" spans="10:11">
      <c r="J368"/>
      <c r="K368"/>
    </row>
    <row r="369" spans="10:11">
      <c r="J369"/>
      <c r="K369"/>
    </row>
    <row r="370" spans="10:11">
      <c r="J370"/>
      <c r="K370"/>
    </row>
    <row r="371" spans="10:11">
      <c r="J371"/>
      <c r="K371"/>
    </row>
    <row r="372" spans="10:11">
      <c r="J372"/>
      <c r="K372"/>
    </row>
    <row r="373" spans="10:11">
      <c r="J373"/>
      <c r="K373"/>
    </row>
    <row r="374" spans="10:11">
      <c r="J374"/>
      <c r="K374"/>
    </row>
    <row r="375" spans="10:11">
      <c r="J375"/>
      <c r="K375"/>
    </row>
    <row r="376" spans="10:11">
      <c r="J376"/>
      <c r="K376"/>
    </row>
    <row r="377" spans="10:11">
      <c r="J377"/>
      <c r="K377"/>
    </row>
    <row r="378" spans="10:11">
      <c r="J378"/>
      <c r="K378"/>
    </row>
    <row r="379" spans="10:11">
      <c r="J379"/>
      <c r="K379"/>
    </row>
    <row r="380" spans="10:11">
      <c r="J380"/>
      <c r="K380"/>
    </row>
    <row r="381" spans="10:11">
      <c r="J381"/>
      <c r="K381"/>
    </row>
    <row r="382" spans="10:11">
      <c r="J382"/>
      <c r="K382"/>
    </row>
    <row r="383" spans="10:11">
      <c r="J383"/>
      <c r="K383"/>
    </row>
    <row r="384" spans="10:11">
      <c r="J384"/>
      <c r="K384"/>
    </row>
    <row r="385" spans="10:11">
      <c r="J385"/>
      <c r="K385"/>
    </row>
    <row r="386" spans="10:11">
      <c r="J386"/>
      <c r="K386"/>
    </row>
    <row r="387" spans="10:11">
      <c r="J387"/>
      <c r="K387"/>
    </row>
    <row r="388" spans="10:11">
      <c r="J388"/>
      <c r="K388"/>
    </row>
    <row r="389" spans="10:11">
      <c r="J389"/>
      <c r="K389"/>
    </row>
    <row r="390" spans="10:11">
      <c r="J390"/>
      <c r="K390"/>
    </row>
    <row r="391" spans="10:11">
      <c r="J391"/>
      <c r="K391"/>
    </row>
    <row r="392" spans="10:11">
      <c r="J392"/>
      <c r="K392"/>
    </row>
    <row r="393" spans="10:11">
      <c r="J393"/>
      <c r="K393"/>
    </row>
    <row r="394" spans="10:11">
      <c r="J394"/>
      <c r="K394"/>
    </row>
    <row r="395" spans="10:11">
      <c r="J395"/>
      <c r="K395"/>
    </row>
    <row r="396" spans="10:11">
      <c r="J396"/>
      <c r="K396"/>
    </row>
    <row r="397" spans="10:11">
      <c r="J397"/>
      <c r="K397"/>
    </row>
    <row r="398" spans="10:11">
      <c r="J398"/>
      <c r="K398"/>
    </row>
    <row r="399" spans="10:11">
      <c r="J399"/>
      <c r="K399"/>
    </row>
    <row r="400" spans="10:11">
      <c r="J400"/>
      <c r="K400"/>
    </row>
    <row r="401" spans="10:11">
      <c r="J401"/>
      <c r="K401"/>
    </row>
    <row r="402" spans="10:11">
      <c r="J402"/>
      <c r="K402"/>
    </row>
    <row r="403" spans="10:11">
      <c r="J403"/>
      <c r="K403"/>
    </row>
    <row r="404" spans="10:11">
      <c r="J404"/>
      <c r="K404"/>
    </row>
    <row r="405" spans="10:11">
      <c r="J405"/>
      <c r="K405"/>
    </row>
    <row r="406" spans="10:11">
      <c r="J406"/>
      <c r="K406"/>
    </row>
    <row r="407" spans="10:11">
      <c r="J407"/>
      <c r="K407"/>
    </row>
    <row r="408" spans="10:11">
      <c r="J408"/>
      <c r="K408"/>
    </row>
    <row r="409" spans="10:11">
      <c r="J409"/>
      <c r="K409"/>
    </row>
    <row r="410" spans="10:11">
      <c r="J410"/>
      <c r="K410"/>
    </row>
    <row r="411" spans="10:11">
      <c r="J411"/>
      <c r="K411"/>
    </row>
    <row r="412" spans="10:11">
      <c r="J412"/>
      <c r="K412"/>
    </row>
    <row r="413" spans="10:11">
      <c r="J413"/>
      <c r="K413"/>
    </row>
    <row r="414" spans="10:11">
      <c r="J414"/>
      <c r="K414"/>
    </row>
    <row r="415" spans="10:11">
      <c r="J415"/>
      <c r="K415"/>
    </row>
    <row r="416" spans="10:11">
      <c r="J416"/>
      <c r="K416"/>
    </row>
    <row r="417" spans="10:11">
      <c r="J417"/>
      <c r="K417"/>
    </row>
    <row r="418" spans="10:11">
      <c r="J418"/>
      <c r="K418"/>
    </row>
    <row r="419" spans="10:11">
      <c r="J419"/>
      <c r="K419"/>
    </row>
    <row r="420" spans="10:11">
      <c r="J420"/>
      <c r="K420"/>
    </row>
    <row r="421" spans="10:11">
      <c r="J421"/>
      <c r="K421"/>
    </row>
    <row r="422" spans="10:11">
      <c r="J422"/>
      <c r="K422"/>
    </row>
    <row r="423" spans="10:11">
      <c r="J423"/>
      <c r="K423"/>
    </row>
    <row r="424" spans="10:11">
      <c r="J424"/>
      <c r="K424"/>
    </row>
    <row r="425" spans="10:11">
      <c r="J425"/>
      <c r="K425"/>
    </row>
    <row r="426" spans="10:11">
      <c r="J426"/>
      <c r="K426"/>
    </row>
    <row r="427" spans="10:11">
      <c r="J427"/>
      <c r="K427"/>
    </row>
    <row r="428" spans="10:11">
      <c r="J428"/>
      <c r="K428"/>
    </row>
    <row r="429" spans="10:11">
      <c r="J429"/>
      <c r="K429"/>
    </row>
    <row r="430" spans="10:11">
      <c r="J430"/>
      <c r="K430"/>
    </row>
    <row r="431" spans="10:11">
      <c r="J431"/>
      <c r="K431"/>
    </row>
    <row r="432" spans="10:11">
      <c r="J432"/>
      <c r="K432"/>
    </row>
    <row r="433" spans="10:11">
      <c r="J433"/>
      <c r="K433"/>
    </row>
    <row r="434" spans="10:11">
      <c r="J434"/>
      <c r="K434"/>
    </row>
    <row r="435" spans="10:11">
      <c r="J435"/>
      <c r="K435"/>
    </row>
    <row r="436" spans="10:11">
      <c r="J436"/>
      <c r="K436"/>
    </row>
    <row r="437" spans="10:11">
      <c r="J437"/>
      <c r="K437"/>
    </row>
    <row r="438" spans="10:11">
      <c r="J438"/>
      <c r="K438"/>
    </row>
    <row r="439" spans="10:11">
      <c r="J439"/>
      <c r="K439"/>
    </row>
    <row r="440" spans="10:11">
      <c r="J440"/>
      <c r="K440"/>
    </row>
    <row r="441" spans="10:11">
      <c r="J441"/>
      <c r="K441"/>
    </row>
    <row r="442" spans="10:11">
      <c r="J442"/>
      <c r="K442"/>
    </row>
    <row r="443" spans="10:11">
      <c r="J443"/>
      <c r="K443"/>
    </row>
    <row r="444" spans="10:11">
      <c r="J444"/>
      <c r="K444"/>
    </row>
    <row r="445" spans="10:11">
      <c r="J445"/>
      <c r="K445"/>
    </row>
    <row r="446" spans="10:11">
      <c r="J446"/>
      <c r="K446"/>
    </row>
    <row r="447" spans="10:11">
      <c r="J447"/>
      <c r="K447"/>
    </row>
    <row r="448" spans="10:11">
      <c r="J448"/>
      <c r="K448"/>
    </row>
    <row r="449" spans="10:11">
      <c r="J449"/>
      <c r="K449"/>
    </row>
    <row r="450" spans="10:11">
      <c r="J450"/>
      <c r="K450"/>
    </row>
    <row r="451" spans="10:11">
      <c r="J451"/>
      <c r="K451"/>
    </row>
    <row r="452" spans="10:11">
      <c r="J452"/>
      <c r="K452"/>
    </row>
    <row r="453" spans="10:11">
      <c r="J453"/>
      <c r="K453"/>
    </row>
    <row r="454" spans="10:11">
      <c r="J454"/>
      <c r="K454"/>
    </row>
    <row r="455" spans="10:11">
      <c r="J455"/>
      <c r="K455"/>
    </row>
    <row r="456" spans="10:11">
      <c r="J456"/>
      <c r="K456"/>
    </row>
    <row r="457" spans="10:11">
      <c r="J457"/>
      <c r="K457"/>
    </row>
    <row r="458" spans="10:11">
      <c r="J458"/>
      <c r="K458"/>
    </row>
    <row r="459" spans="10:11">
      <c r="J459"/>
      <c r="K459"/>
    </row>
    <row r="460" spans="10:11">
      <c r="J460"/>
      <c r="K460"/>
    </row>
    <row r="461" spans="10:11">
      <c r="J461"/>
      <c r="K461"/>
    </row>
    <row r="462" spans="10:11">
      <c r="J462"/>
      <c r="K462"/>
    </row>
    <row r="463" spans="10:11">
      <c r="J463"/>
      <c r="K463"/>
    </row>
    <row r="464" spans="10:11">
      <c r="J464"/>
      <c r="K464"/>
    </row>
    <row r="465" spans="10:11">
      <c r="J465"/>
      <c r="K465"/>
    </row>
    <row r="466" spans="10:11">
      <c r="J466"/>
      <c r="K466"/>
    </row>
    <row r="467" spans="10:11">
      <c r="J467"/>
      <c r="K467"/>
    </row>
    <row r="468" spans="10:11">
      <c r="J468"/>
      <c r="K468"/>
    </row>
    <row r="469" spans="10:11">
      <c r="J469"/>
      <c r="K469"/>
    </row>
    <row r="470" spans="10:11">
      <c r="J470"/>
      <c r="K470"/>
    </row>
    <row r="471" spans="10:11">
      <c r="J471"/>
      <c r="K471"/>
    </row>
    <row r="472" spans="10:11">
      <c r="J472"/>
      <c r="K472"/>
    </row>
    <row r="473" spans="10:11">
      <c r="J473"/>
      <c r="K473"/>
    </row>
    <row r="474" spans="10:11">
      <c r="J474"/>
      <c r="K474"/>
    </row>
    <row r="475" spans="10:11">
      <c r="J475"/>
      <c r="K475"/>
    </row>
    <row r="476" spans="10:11">
      <c r="J476"/>
      <c r="K476"/>
    </row>
    <row r="477" spans="10:11">
      <c r="J477"/>
      <c r="K477"/>
    </row>
    <row r="478" spans="10:11">
      <c r="J478"/>
      <c r="K478"/>
    </row>
    <row r="479" spans="10:11">
      <c r="J479"/>
      <c r="K479"/>
    </row>
    <row r="480" spans="10:11">
      <c r="J480"/>
      <c r="K480"/>
    </row>
    <row r="481" spans="10:11">
      <c r="J481"/>
      <c r="K481"/>
    </row>
    <row r="482" spans="10:11">
      <c r="J482"/>
      <c r="K482"/>
    </row>
    <row r="483" spans="10:11">
      <c r="J483"/>
      <c r="K483"/>
    </row>
    <row r="484" spans="10:11">
      <c r="J484"/>
      <c r="K484"/>
    </row>
    <row r="485" spans="10:11">
      <c r="J485"/>
      <c r="K485"/>
    </row>
    <row r="486" spans="10:11">
      <c r="J486"/>
      <c r="K486"/>
    </row>
    <row r="487" spans="10:11">
      <c r="J487"/>
      <c r="K487"/>
    </row>
    <row r="488" spans="10:11">
      <c r="J488"/>
      <c r="K488"/>
    </row>
    <row r="489" spans="10:11">
      <c r="J489"/>
      <c r="K489"/>
    </row>
    <row r="490" spans="10:11">
      <c r="J490"/>
      <c r="K490"/>
    </row>
    <row r="491" spans="10:11">
      <c r="J491"/>
      <c r="K491"/>
    </row>
    <row r="492" spans="10:11">
      <c r="J492"/>
      <c r="K492"/>
    </row>
    <row r="493" spans="10:11">
      <c r="J493"/>
      <c r="K493"/>
    </row>
    <row r="494" spans="10:11">
      <c r="J494"/>
      <c r="K494"/>
    </row>
    <row r="495" spans="10:11">
      <c r="J495"/>
      <c r="K495"/>
    </row>
    <row r="496" spans="10:11">
      <c r="J496"/>
      <c r="K496"/>
    </row>
    <row r="497" spans="10:11">
      <c r="J497"/>
      <c r="K497"/>
    </row>
    <row r="498" spans="10:11">
      <c r="J498"/>
      <c r="K498"/>
    </row>
    <row r="499" spans="10:11">
      <c r="J499"/>
      <c r="K499"/>
    </row>
    <row r="500" spans="10:11">
      <c r="J500"/>
      <c r="K500"/>
    </row>
    <row r="501" spans="10:11">
      <c r="J501"/>
      <c r="K501"/>
    </row>
    <row r="502" spans="10:11">
      <c r="J502"/>
      <c r="K502"/>
    </row>
    <row r="503" spans="10:11">
      <c r="J503"/>
      <c r="K503"/>
    </row>
    <row r="504" spans="10:11">
      <c r="J504"/>
      <c r="K504"/>
    </row>
    <row r="505" spans="10:11">
      <c r="J505"/>
      <c r="K505"/>
    </row>
    <row r="506" spans="10:11">
      <c r="J506"/>
      <c r="K506"/>
    </row>
    <row r="507" spans="10:11">
      <c r="J507"/>
      <c r="K507"/>
    </row>
    <row r="508" spans="10:11">
      <c r="J508"/>
      <c r="K508"/>
    </row>
    <row r="509" spans="10:11">
      <c r="J509"/>
      <c r="K509"/>
    </row>
    <row r="510" spans="10:11">
      <c r="J510"/>
      <c r="K510"/>
    </row>
    <row r="511" spans="10:11">
      <c r="J511"/>
      <c r="K511"/>
    </row>
    <row r="512" spans="10:11">
      <c r="J512"/>
      <c r="K512"/>
    </row>
    <row r="513" spans="10:11">
      <c r="J513"/>
      <c r="K513"/>
    </row>
    <row r="514" spans="10:11">
      <c r="J514"/>
      <c r="K514"/>
    </row>
    <row r="515" spans="10:11">
      <c r="J515"/>
      <c r="K515"/>
    </row>
    <row r="516" spans="10:11">
      <c r="J516"/>
      <c r="K516"/>
    </row>
    <row r="517" spans="10:11">
      <c r="J517"/>
      <c r="K517"/>
    </row>
    <row r="518" spans="10:11">
      <c r="J518"/>
      <c r="K518"/>
    </row>
    <row r="519" spans="10:11">
      <c r="J519"/>
      <c r="K519"/>
    </row>
    <row r="520" spans="10:11">
      <c r="J520"/>
      <c r="K520"/>
    </row>
    <row r="521" spans="10:11">
      <c r="J521"/>
      <c r="K521"/>
    </row>
    <row r="522" spans="10:11">
      <c r="J522"/>
      <c r="K522"/>
    </row>
    <row r="523" spans="10:11">
      <c r="J523"/>
      <c r="K523"/>
    </row>
    <row r="524" spans="10:11">
      <c r="J524"/>
      <c r="K524"/>
    </row>
    <row r="525" spans="10:11">
      <c r="J525"/>
      <c r="K525"/>
    </row>
    <row r="526" spans="10:11">
      <c r="J526"/>
      <c r="K526"/>
    </row>
    <row r="527" spans="10:11">
      <c r="J527"/>
      <c r="K527"/>
    </row>
    <row r="528" spans="10:11">
      <c r="J528"/>
      <c r="K528"/>
    </row>
    <row r="529" spans="10:11">
      <c r="J529"/>
      <c r="K529"/>
    </row>
    <row r="530" spans="10:11">
      <c r="J530"/>
      <c r="K530"/>
    </row>
    <row r="531" spans="10:11">
      <c r="J531"/>
      <c r="K531"/>
    </row>
    <row r="532" spans="10:11">
      <c r="J532"/>
      <c r="K532"/>
    </row>
    <row r="533" spans="10:11">
      <c r="J533"/>
      <c r="K533"/>
    </row>
    <row r="534" spans="10:11">
      <c r="J534"/>
      <c r="K534"/>
    </row>
    <row r="535" spans="10:11">
      <c r="J535"/>
      <c r="K535"/>
    </row>
    <row r="536" spans="10:11">
      <c r="J536"/>
      <c r="K536"/>
    </row>
    <row r="537" spans="10:11">
      <c r="J537"/>
      <c r="K537"/>
    </row>
    <row r="538" spans="10:11">
      <c r="J538"/>
      <c r="K538"/>
    </row>
    <row r="539" spans="10:11">
      <c r="J539"/>
      <c r="K539"/>
    </row>
    <row r="540" spans="10:11">
      <c r="J540"/>
      <c r="K540"/>
    </row>
    <row r="541" spans="10:11">
      <c r="J541"/>
      <c r="K541"/>
    </row>
    <row r="542" spans="10:11">
      <c r="J542"/>
      <c r="K542"/>
    </row>
    <row r="543" spans="10:11">
      <c r="J543"/>
      <c r="K543"/>
    </row>
    <row r="544" spans="10:11">
      <c r="J544"/>
      <c r="K544"/>
    </row>
    <row r="545" spans="10:11">
      <c r="J545"/>
      <c r="K545"/>
    </row>
    <row r="546" spans="10:11">
      <c r="J546"/>
      <c r="K546"/>
    </row>
    <row r="547" spans="10:11">
      <c r="J547"/>
      <c r="K547"/>
    </row>
    <row r="548" spans="10:11">
      <c r="J548"/>
      <c r="K548"/>
    </row>
    <row r="549" spans="10:11">
      <c r="J549"/>
      <c r="K549"/>
    </row>
    <row r="550" spans="10:11">
      <c r="J550"/>
      <c r="K550"/>
    </row>
    <row r="551" spans="10:11">
      <c r="J551"/>
      <c r="K551"/>
    </row>
    <row r="552" spans="10:11">
      <c r="J552"/>
      <c r="K552"/>
    </row>
    <row r="553" spans="10:11">
      <c r="J553"/>
      <c r="K553"/>
    </row>
    <row r="554" spans="10:11">
      <c r="J554"/>
      <c r="K554"/>
    </row>
    <row r="555" spans="10:11">
      <c r="J555"/>
      <c r="K555"/>
    </row>
    <row r="556" spans="10:11">
      <c r="J556"/>
      <c r="K556"/>
    </row>
    <row r="557" spans="10:11">
      <c r="J557"/>
      <c r="K557"/>
    </row>
    <row r="558" spans="10:11">
      <c r="J558"/>
      <c r="K558"/>
    </row>
    <row r="559" spans="10:11">
      <c r="J559"/>
      <c r="K559"/>
    </row>
    <row r="560" spans="10:11">
      <c r="J560"/>
      <c r="K560"/>
    </row>
    <row r="561" spans="10:11">
      <c r="J561"/>
      <c r="K561"/>
    </row>
    <row r="562" spans="10:11">
      <c r="J562"/>
      <c r="K562"/>
    </row>
    <row r="563" spans="10:11">
      <c r="J563"/>
      <c r="K563"/>
    </row>
    <row r="564" spans="10:11">
      <c r="J564"/>
      <c r="K564"/>
    </row>
    <row r="565" spans="10:11">
      <c r="J565"/>
      <c r="K565"/>
    </row>
    <row r="566" spans="10:11">
      <c r="J566"/>
      <c r="K566"/>
    </row>
    <row r="567" spans="10:11">
      <c r="J567"/>
      <c r="K567"/>
    </row>
    <row r="568" spans="10:11">
      <c r="J568"/>
      <c r="K568"/>
    </row>
    <row r="569" spans="10:11">
      <c r="J569"/>
      <c r="K569"/>
    </row>
    <row r="570" spans="10:11">
      <c r="J570"/>
      <c r="K570"/>
    </row>
    <row r="571" spans="10:11">
      <c r="J571"/>
      <c r="K571"/>
    </row>
    <row r="572" spans="10:11">
      <c r="J572"/>
      <c r="K572"/>
    </row>
    <row r="573" spans="10:11">
      <c r="J573"/>
      <c r="K573"/>
    </row>
    <row r="574" spans="10:11">
      <c r="J574"/>
      <c r="K574"/>
    </row>
    <row r="575" spans="10:11">
      <c r="J575"/>
      <c r="K575"/>
    </row>
    <row r="576" spans="10:11">
      <c r="J576"/>
      <c r="K576"/>
    </row>
    <row r="577" spans="10:11">
      <c r="J577"/>
      <c r="K577"/>
    </row>
    <row r="578" spans="10:11">
      <c r="J578"/>
      <c r="K578"/>
    </row>
    <row r="579" spans="10:11">
      <c r="J579"/>
      <c r="K579"/>
    </row>
    <row r="580" spans="10:11">
      <c r="J580"/>
      <c r="K580"/>
    </row>
    <row r="581" spans="10:11">
      <c r="J581"/>
      <c r="K581"/>
    </row>
    <row r="582" spans="10:11">
      <c r="J582"/>
      <c r="K582"/>
    </row>
    <row r="583" spans="10:11">
      <c r="J583"/>
      <c r="K583"/>
    </row>
    <row r="584" spans="10:11">
      <c r="J584"/>
      <c r="K584"/>
    </row>
    <row r="585" spans="10:11">
      <c r="J585"/>
      <c r="K585"/>
    </row>
    <row r="586" spans="10:11">
      <c r="J586"/>
      <c r="K586"/>
    </row>
    <row r="587" spans="10:11">
      <c r="J587"/>
      <c r="K587"/>
    </row>
    <row r="588" spans="10:11">
      <c r="J588"/>
      <c r="K588"/>
    </row>
    <row r="589" spans="10:11">
      <c r="J589"/>
      <c r="K589"/>
    </row>
    <row r="590" spans="10:11">
      <c r="J590"/>
      <c r="K590"/>
    </row>
    <row r="591" spans="10:11">
      <c r="J591"/>
      <c r="K591"/>
    </row>
    <row r="592" spans="10:11">
      <c r="J592"/>
      <c r="K592"/>
    </row>
    <row r="593" spans="10:11">
      <c r="J593"/>
      <c r="K593"/>
    </row>
    <row r="594" spans="10:11">
      <c r="J594"/>
      <c r="K594"/>
    </row>
    <row r="595" spans="10:11">
      <c r="J595"/>
      <c r="K595"/>
    </row>
    <row r="596" spans="10:11">
      <c r="J596"/>
      <c r="K596"/>
    </row>
    <row r="597" spans="10:11">
      <c r="J597"/>
      <c r="K597"/>
    </row>
    <row r="598" spans="10:11">
      <c r="J598"/>
      <c r="K598"/>
    </row>
    <row r="599" spans="10:11">
      <c r="J599"/>
      <c r="K599"/>
    </row>
    <row r="600" spans="10:11">
      <c r="J600"/>
      <c r="K600"/>
    </row>
    <row r="601" spans="10:11">
      <c r="J601"/>
      <c r="K601"/>
    </row>
    <row r="602" spans="10:11">
      <c r="J602"/>
      <c r="K602"/>
    </row>
    <row r="603" spans="10:11">
      <c r="J603"/>
      <c r="K603"/>
    </row>
    <row r="604" spans="10:11">
      <c r="J604"/>
      <c r="K604"/>
    </row>
    <row r="605" spans="10:11">
      <c r="J605"/>
      <c r="K605"/>
    </row>
    <row r="606" spans="10:11">
      <c r="J606"/>
      <c r="K606"/>
    </row>
    <row r="607" spans="10:11">
      <c r="J607"/>
      <c r="K607"/>
    </row>
    <row r="608" spans="10:11">
      <c r="J608"/>
      <c r="K608"/>
    </row>
    <row r="609" spans="10:11">
      <c r="J609"/>
      <c r="K609"/>
    </row>
    <row r="610" spans="10:11">
      <c r="J610"/>
      <c r="K610"/>
    </row>
    <row r="611" spans="10:11">
      <c r="J611"/>
      <c r="K611"/>
    </row>
    <row r="612" spans="10:11">
      <c r="J612"/>
      <c r="K612"/>
    </row>
    <row r="613" spans="10:11">
      <c r="J613"/>
      <c r="K613"/>
    </row>
    <row r="614" spans="10:11">
      <c r="J614"/>
      <c r="K614"/>
    </row>
    <row r="615" spans="10:11">
      <c r="J615"/>
      <c r="K615"/>
    </row>
    <row r="616" spans="10:11">
      <c r="J616"/>
      <c r="K616"/>
    </row>
    <row r="617" spans="10:11">
      <c r="J617"/>
      <c r="K617"/>
    </row>
    <row r="618" spans="10:11">
      <c r="J618"/>
      <c r="K618"/>
    </row>
    <row r="619" spans="10:11">
      <c r="J619"/>
      <c r="K619"/>
    </row>
    <row r="620" spans="10:11">
      <c r="J620"/>
      <c r="K620"/>
    </row>
    <row r="621" spans="10:11">
      <c r="J621"/>
      <c r="K621"/>
    </row>
    <row r="622" spans="10:11">
      <c r="J622"/>
      <c r="K622"/>
    </row>
    <row r="623" spans="10:11">
      <c r="J623"/>
      <c r="K623"/>
    </row>
    <row r="624" spans="10:11">
      <c r="J624"/>
      <c r="K624"/>
    </row>
    <row r="625" spans="10:11">
      <c r="J625"/>
      <c r="K625"/>
    </row>
    <row r="626" spans="10:11">
      <c r="J626"/>
      <c r="K626"/>
    </row>
    <row r="627" spans="10:11">
      <c r="J627"/>
      <c r="K627"/>
    </row>
    <row r="628" spans="10:11">
      <c r="J628"/>
      <c r="K628"/>
    </row>
    <row r="629" spans="10:11">
      <c r="J629"/>
      <c r="K629"/>
    </row>
    <row r="630" spans="10:11">
      <c r="J630"/>
      <c r="K630"/>
    </row>
    <row r="631" spans="10:11">
      <c r="J631"/>
      <c r="K631"/>
    </row>
    <row r="632" spans="10:11">
      <c r="J632"/>
      <c r="K632"/>
    </row>
    <row r="633" spans="10:11">
      <c r="J633"/>
      <c r="K633"/>
    </row>
    <row r="634" spans="10:11">
      <c r="J634"/>
      <c r="K634"/>
    </row>
    <row r="635" spans="10:11">
      <c r="J635"/>
      <c r="K635"/>
    </row>
    <row r="636" spans="10:11">
      <c r="J636"/>
      <c r="K636"/>
    </row>
    <row r="637" spans="10:11">
      <c r="J637"/>
      <c r="K637"/>
    </row>
    <row r="638" spans="10:11">
      <c r="J638"/>
      <c r="K638"/>
    </row>
    <row r="639" spans="10:11">
      <c r="J639"/>
      <c r="K639"/>
    </row>
    <row r="640" spans="10:11">
      <c r="J640"/>
      <c r="K640"/>
    </row>
    <row r="641" spans="10:11">
      <c r="J641"/>
      <c r="K641"/>
    </row>
    <row r="642" spans="10:11">
      <c r="J642"/>
      <c r="K642"/>
    </row>
    <row r="643" spans="10:11">
      <c r="J643"/>
      <c r="K643"/>
    </row>
    <row r="644" spans="10:11">
      <c r="J644"/>
      <c r="K644"/>
    </row>
    <row r="645" spans="10:11">
      <c r="J645"/>
      <c r="K645"/>
    </row>
    <row r="646" spans="10:11">
      <c r="J646"/>
      <c r="K646"/>
    </row>
    <row r="647" spans="10:11">
      <c r="J647"/>
      <c r="K647"/>
    </row>
    <row r="648" spans="10:11">
      <c r="J648"/>
      <c r="K648"/>
    </row>
    <row r="649" spans="10:11">
      <c r="J649"/>
      <c r="K649"/>
    </row>
    <row r="650" spans="10:11">
      <c r="J650"/>
      <c r="K650"/>
    </row>
    <row r="651" spans="10:11">
      <c r="J651"/>
      <c r="K651"/>
    </row>
    <row r="652" spans="10:11">
      <c r="J652"/>
      <c r="K652"/>
    </row>
    <row r="653" spans="10:11">
      <c r="J653"/>
      <c r="K653"/>
    </row>
    <row r="654" spans="10:11">
      <c r="J654"/>
      <c r="K654"/>
    </row>
    <row r="655" spans="10:11">
      <c r="J655"/>
      <c r="K655"/>
    </row>
    <row r="656" spans="10:11">
      <c r="J656"/>
      <c r="K656"/>
    </row>
    <row r="657" spans="10:11">
      <c r="J657"/>
      <c r="K657"/>
    </row>
    <row r="658" spans="10:11">
      <c r="J658"/>
      <c r="K658"/>
    </row>
    <row r="659" spans="10:11">
      <c r="J659"/>
      <c r="K659"/>
    </row>
    <row r="660" spans="10:11">
      <c r="J660"/>
      <c r="K660"/>
    </row>
    <row r="661" spans="10:11">
      <c r="J661"/>
      <c r="K661"/>
    </row>
    <row r="662" spans="10:11">
      <c r="J662"/>
      <c r="K662"/>
    </row>
    <row r="663" spans="10:11">
      <c r="J663"/>
      <c r="K663"/>
    </row>
    <row r="664" spans="10:11">
      <c r="J664"/>
      <c r="K664"/>
    </row>
    <row r="665" spans="10:11">
      <c r="J665"/>
      <c r="K665"/>
    </row>
    <row r="666" spans="10:11">
      <c r="J666"/>
      <c r="K666"/>
    </row>
    <row r="667" spans="10:11">
      <c r="J667"/>
      <c r="K667"/>
    </row>
    <row r="668" spans="10:11">
      <c r="J668"/>
      <c r="K668"/>
    </row>
    <row r="669" spans="10:11">
      <c r="J669"/>
      <c r="K669"/>
    </row>
    <row r="670" spans="10:11">
      <c r="J670"/>
      <c r="K670"/>
    </row>
    <row r="671" spans="10:11">
      <c r="J671"/>
      <c r="K671"/>
    </row>
    <row r="672" spans="10:11">
      <c r="J672"/>
      <c r="K672"/>
    </row>
    <row r="673" spans="10:11">
      <c r="J673"/>
      <c r="K673"/>
    </row>
    <row r="674" spans="10:11">
      <c r="J674"/>
      <c r="K674"/>
    </row>
    <row r="675" spans="10:11">
      <c r="J675"/>
      <c r="K675"/>
    </row>
    <row r="676" spans="10:11">
      <c r="J676"/>
      <c r="K676"/>
    </row>
    <row r="677" spans="10:11">
      <c r="J677"/>
      <c r="K677"/>
    </row>
    <row r="678" spans="10:11">
      <c r="J678"/>
      <c r="K678"/>
    </row>
    <row r="679" spans="10:11">
      <c r="J679"/>
      <c r="K679"/>
    </row>
    <row r="680" spans="10:11">
      <c r="J680"/>
      <c r="K680"/>
    </row>
    <row r="681" spans="10:11">
      <c r="J681"/>
      <c r="K681"/>
    </row>
    <row r="682" spans="10:11">
      <c r="J682"/>
      <c r="K682"/>
    </row>
    <row r="683" spans="10:11">
      <c r="J683"/>
      <c r="K683"/>
    </row>
    <row r="684" spans="10:11">
      <c r="J684"/>
      <c r="K684"/>
    </row>
    <row r="685" spans="10:11">
      <c r="J685"/>
      <c r="K685"/>
    </row>
    <row r="686" spans="10:11">
      <c r="J686"/>
      <c r="K686"/>
    </row>
    <row r="687" spans="10:11">
      <c r="J687"/>
      <c r="K687"/>
    </row>
    <row r="688" spans="10:11">
      <c r="J688"/>
      <c r="K688"/>
    </row>
    <row r="689" spans="10:11">
      <c r="J689"/>
      <c r="K689"/>
    </row>
    <row r="690" spans="10:11">
      <c r="J690"/>
      <c r="K690"/>
    </row>
    <row r="691" spans="10:11">
      <c r="J691"/>
      <c r="K691"/>
    </row>
    <row r="692" spans="10:11">
      <c r="J692"/>
      <c r="K692"/>
    </row>
    <row r="693" spans="10:11">
      <c r="J693"/>
      <c r="K693"/>
    </row>
    <row r="694" spans="10:11">
      <c r="J694"/>
      <c r="K694"/>
    </row>
    <row r="695" spans="10:11">
      <c r="J695"/>
      <c r="K695"/>
    </row>
    <row r="696" spans="10:11">
      <c r="J696"/>
      <c r="K696"/>
    </row>
    <row r="697" spans="10:11">
      <c r="J697"/>
      <c r="K697"/>
    </row>
    <row r="698" spans="10:11">
      <c r="J698"/>
      <c r="K698"/>
    </row>
    <row r="699" spans="10:11">
      <c r="J699"/>
      <c r="K699"/>
    </row>
    <row r="700" spans="10:11">
      <c r="J700"/>
      <c r="K700"/>
    </row>
    <row r="701" spans="10:11">
      <c r="J701"/>
      <c r="K701"/>
    </row>
    <row r="702" spans="10:11">
      <c r="J702"/>
      <c r="K702"/>
    </row>
    <row r="703" spans="10:11">
      <c r="J703"/>
      <c r="K703"/>
    </row>
    <row r="704" spans="10:11">
      <c r="J704"/>
      <c r="K704"/>
    </row>
    <row r="705" spans="10:11">
      <c r="J705"/>
      <c r="K705"/>
    </row>
    <row r="706" spans="10:11">
      <c r="J706"/>
      <c r="K706"/>
    </row>
    <row r="707" spans="10:11">
      <c r="J707"/>
      <c r="K707"/>
    </row>
    <row r="708" spans="10:11">
      <c r="J708"/>
      <c r="K708"/>
    </row>
    <row r="709" spans="10:11">
      <c r="J709"/>
      <c r="K709"/>
    </row>
    <row r="710" spans="10:11">
      <c r="J710"/>
      <c r="K710"/>
    </row>
    <row r="711" spans="10:11">
      <c r="J711"/>
      <c r="K711"/>
    </row>
    <row r="712" spans="10:11">
      <c r="J712"/>
      <c r="K712"/>
    </row>
    <row r="713" spans="10:11">
      <c r="J713"/>
      <c r="K713"/>
    </row>
    <row r="714" spans="10:11">
      <c r="J714"/>
      <c r="K714"/>
    </row>
    <row r="715" spans="10:11">
      <c r="J715"/>
      <c r="K715"/>
    </row>
    <row r="716" spans="10:11">
      <c r="J716"/>
      <c r="K716"/>
    </row>
    <row r="717" spans="10:11">
      <c r="J717"/>
      <c r="K717"/>
    </row>
    <row r="718" spans="10:11">
      <c r="J718"/>
      <c r="K718"/>
    </row>
    <row r="719" spans="10:11">
      <c r="J719"/>
      <c r="K719"/>
    </row>
    <row r="720" spans="10:11">
      <c r="J720"/>
      <c r="K720"/>
    </row>
    <row r="721" spans="10:11">
      <c r="J721"/>
      <c r="K721"/>
    </row>
    <row r="722" spans="10:11">
      <c r="J722"/>
      <c r="K722"/>
    </row>
    <row r="723" spans="10:11">
      <c r="J723"/>
      <c r="K723"/>
    </row>
    <row r="724" spans="10:11">
      <c r="J724"/>
      <c r="K724"/>
    </row>
    <row r="725" spans="10:11">
      <c r="J725"/>
      <c r="K725"/>
    </row>
    <row r="726" spans="10:11">
      <c r="J726"/>
      <c r="K726"/>
    </row>
    <row r="727" spans="10:11">
      <c r="J727"/>
      <c r="K727"/>
    </row>
    <row r="728" spans="10:11">
      <c r="J728"/>
      <c r="K728"/>
    </row>
    <row r="729" spans="10:11">
      <c r="J729"/>
      <c r="K729"/>
    </row>
    <row r="730" spans="10:11">
      <c r="J730"/>
      <c r="K730"/>
    </row>
    <row r="731" spans="10:11">
      <c r="J731"/>
      <c r="K731"/>
    </row>
    <row r="732" spans="10:11">
      <c r="J732"/>
      <c r="K732"/>
    </row>
    <row r="733" spans="10:11">
      <c r="J733"/>
      <c r="K733"/>
    </row>
    <row r="734" spans="10:11">
      <c r="J734"/>
      <c r="K734"/>
    </row>
    <row r="735" spans="10:11">
      <c r="J735"/>
      <c r="K735"/>
    </row>
    <row r="736" spans="10:11">
      <c r="J736"/>
      <c r="K736"/>
    </row>
    <row r="737" spans="10:11">
      <c r="J737"/>
      <c r="K737"/>
    </row>
    <row r="738" spans="10:11">
      <c r="J738"/>
      <c r="K738"/>
    </row>
    <row r="739" spans="10:11">
      <c r="J739"/>
      <c r="K739"/>
    </row>
    <row r="740" spans="10:11">
      <c r="J740"/>
      <c r="K740"/>
    </row>
    <row r="741" spans="10:11">
      <c r="J741"/>
      <c r="K741"/>
    </row>
    <row r="742" spans="10:11">
      <c r="J742"/>
      <c r="K742"/>
    </row>
    <row r="743" spans="10:11">
      <c r="J743"/>
      <c r="K743"/>
    </row>
    <row r="744" spans="10:11">
      <c r="J744"/>
      <c r="K744"/>
    </row>
    <row r="745" spans="10:11">
      <c r="J745"/>
      <c r="K745"/>
    </row>
    <row r="746" spans="10:11">
      <c r="J746"/>
      <c r="K746"/>
    </row>
    <row r="747" spans="10:11">
      <c r="J747"/>
      <c r="K747"/>
    </row>
    <row r="748" spans="10:11">
      <c r="J748"/>
      <c r="K748"/>
    </row>
    <row r="749" spans="10:11">
      <c r="J749"/>
      <c r="K749"/>
    </row>
    <row r="750" spans="10:11">
      <c r="J750"/>
      <c r="K750"/>
    </row>
    <row r="751" spans="10:11">
      <c r="J751"/>
      <c r="K751"/>
    </row>
    <row r="752" spans="10:11">
      <c r="J752"/>
      <c r="K752"/>
    </row>
    <row r="753" spans="10:11">
      <c r="J753"/>
      <c r="K753"/>
    </row>
    <row r="754" spans="10:11">
      <c r="J754"/>
      <c r="K754"/>
    </row>
    <row r="755" spans="10:11">
      <c r="J755"/>
      <c r="K755"/>
    </row>
    <row r="756" spans="10:11">
      <c r="J756"/>
      <c r="K756"/>
    </row>
    <row r="757" spans="10:11">
      <c r="J757"/>
      <c r="K757"/>
    </row>
    <row r="758" spans="10:11">
      <c r="J758"/>
      <c r="K758"/>
    </row>
    <row r="759" spans="10:11">
      <c r="J759"/>
      <c r="K759"/>
    </row>
    <row r="760" spans="10:11">
      <c r="J760"/>
      <c r="K760"/>
    </row>
    <row r="761" spans="10:11">
      <c r="J761"/>
      <c r="K761"/>
    </row>
    <row r="762" spans="10:11">
      <c r="J762"/>
      <c r="K762"/>
    </row>
    <row r="763" spans="10:11">
      <c r="J763"/>
      <c r="K763"/>
    </row>
    <row r="764" spans="10:11">
      <c r="J764"/>
      <c r="K764"/>
    </row>
    <row r="765" spans="10:11">
      <c r="J765"/>
      <c r="K765"/>
    </row>
    <row r="766" spans="10:11">
      <c r="J766"/>
      <c r="K766"/>
    </row>
    <row r="767" spans="10:11">
      <c r="J767"/>
      <c r="K767"/>
    </row>
    <row r="768" spans="10:11">
      <c r="J768"/>
      <c r="K768"/>
    </row>
    <row r="769" spans="10:11">
      <c r="J769"/>
      <c r="K769"/>
    </row>
    <row r="770" spans="10:11">
      <c r="J770"/>
      <c r="K770"/>
    </row>
    <row r="771" spans="10:11">
      <c r="J771"/>
      <c r="K771"/>
    </row>
    <row r="772" spans="10:11">
      <c r="J772"/>
      <c r="K772"/>
    </row>
    <row r="773" spans="10:11">
      <c r="J773"/>
      <c r="K773"/>
    </row>
    <row r="774" spans="10:11">
      <c r="J774"/>
      <c r="K774"/>
    </row>
    <row r="775" spans="10:11">
      <c r="J775"/>
      <c r="K775"/>
    </row>
    <row r="776" spans="10:11">
      <c r="J776"/>
      <c r="K776"/>
    </row>
    <row r="777" spans="10:11">
      <c r="J777"/>
      <c r="K777"/>
    </row>
    <row r="778" spans="10:11">
      <c r="J778"/>
      <c r="K778"/>
    </row>
    <row r="779" spans="10:11">
      <c r="J779"/>
      <c r="K779"/>
    </row>
    <row r="780" spans="10:11">
      <c r="J780"/>
      <c r="K780"/>
    </row>
    <row r="781" spans="10:11">
      <c r="J781"/>
      <c r="K781"/>
    </row>
    <row r="782" spans="10:11">
      <c r="J782"/>
      <c r="K782"/>
    </row>
    <row r="783" spans="10:11">
      <c r="J783"/>
      <c r="K783"/>
    </row>
    <row r="784" spans="10:11">
      <c r="J784"/>
      <c r="K784"/>
    </row>
    <row r="785" spans="10:11">
      <c r="J785"/>
      <c r="K785"/>
    </row>
    <row r="786" spans="10:11">
      <c r="J786"/>
      <c r="K786"/>
    </row>
    <row r="787" spans="10:11">
      <c r="J787"/>
      <c r="K787"/>
    </row>
    <row r="788" spans="10:11">
      <c r="J788"/>
      <c r="K788"/>
    </row>
    <row r="789" spans="10:11">
      <c r="J789"/>
      <c r="K789"/>
    </row>
    <row r="790" spans="10:11">
      <c r="J790"/>
      <c r="K790"/>
    </row>
    <row r="791" spans="10:11">
      <c r="J791"/>
      <c r="K791"/>
    </row>
    <row r="792" spans="10:11">
      <c r="J792"/>
      <c r="K792"/>
    </row>
    <row r="793" spans="10:11">
      <c r="J793"/>
      <c r="K793"/>
    </row>
    <row r="794" spans="10:11">
      <c r="J794"/>
      <c r="K794"/>
    </row>
    <row r="795" spans="10:11">
      <c r="J795"/>
      <c r="K795"/>
    </row>
    <row r="796" spans="10:11">
      <c r="J796"/>
      <c r="K796"/>
    </row>
    <row r="797" spans="10:11">
      <c r="J797"/>
      <c r="K797"/>
    </row>
    <row r="798" spans="10:11">
      <c r="J798"/>
      <c r="K798"/>
    </row>
    <row r="799" spans="10:11">
      <c r="J799"/>
      <c r="K799"/>
    </row>
    <row r="800" spans="10:11">
      <c r="J800"/>
      <c r="K800"/>
    </row>
    <row r="801" spans="10:11">
      <c r="J801"/>
      <c r="K801"/>
    </row>
    <row r="802" spans="10:11">
      <c r="J802"/>
      <c r="K802"/>
    </row>
    <row r="803" spans="10:11">
      <c r="J803"/>
      <c r="K803"/>
    </row>
    <row r="804" spans="10:11">
      <c r="J804"/>
      <c r="K804"/>
    </row>
    <row r="805" spans="10:11">
      <c r="J805"/>
      <c r="K805"/>
    </row>
    <row r="806" spans="10:11">
      <c r="J806"/>
      <c r="K806"/>
    </row>
    <row r="807" spans="10:11">
      <c r="J807"/>
      <c r="K807"/>
    </row>
    <row r="808" spans="10:11">
      <c r="J808"/>
      <c r="K808"/>
    </row>
    <row r="809" spans="10:11">
      <c r="J809"/>
      <c r="K809"/>
    </row>
    <row r="810" spans="10:11">
      <c r="J810"/>
      <c r="K810"/>
    </row>
    <row r="811" spans="10:11">
      <c r="J811"/>
      <c r="K811"/>
    </row>
    <row r="812" spans="10:11">
      <c r="J812"/>
      <c r="K812"/>
    </row>
    <row r="813" spans="10:11">
      <c r="J813"/>
      <c r="K813"/>
    </row>
    <row r="814" spans="10:11">
      <c r="J814"/>
      <c r="K814"/>
    </row>
    <row r="815" spans="10:11">
      <c r="J815"/>
      <c r="K815"/>
    </row>
    <row r="816" spans="10:11">
      <c r="J816"/>
      <c r="K816"/>
    </row>
    <row r="817" spans="10:11">
      <c r="J817"/>
      <c r="K817"/>
    </row>
    <row r="818" spans="10:11">
      <c r="J818"/>
      <c r="K818"/>
    </row>
    <row r="819" spans="10:11">
      <c r="J819"/>
      <c r="K819"/>
    </row>
    <row r="820" spans="10:11">
      <c r="J820"/>
      <c r="K820"/>
    </row>
    <row r="821" spans="10:11">
      <c r="J821"/>
      <c r="K821"/>
    </row>
    <row r="822" spans="10:11">
      <c r="J822"/>
      <c r="K822"/>
    </row>
    <row r="823" spans="10:11">
      <c r="J823"/>
      <c r="K823"/>
    </row>
    <row r="824" spans="10:11">
      <c r="J824"/>
      <c r="K824"/>
    </row>
    <row r="825" spans="10:11">
      <c r="J825"/>
      <c r="K825"/>
    </row>
    <row r="826" spans="10:11">
      <c r="J826"/>
      <c r="K826"/>
    </row>
    <row r="827" spans="10:11">
      <c r="J827"/>
      <c r="K827"/>
    </row>
    <row r="828" spans="10:11">
      <c r="J828"/>
      <c r="K828"/>
    </row>
    <row r="829" spans="10:11">
      <c r="J829"/>
      <c r="K829"/>
    </row>
    <row r="830" spans="10:11">
      <c r="J830"/>
      <c r="K830"/>
    </row>
    <row r="831" spans="10:11">
      <c r="J831"/>
      <c r="K831"/>
    </row>
    <row r="832" spans="10:11">
      <c r="J832"/>
      <c r="K832"/>
    </row>
    <row r="833" spans="10:11">
      <c r="J833"/>
      <c r="K833"/>
    </row>
    <row r="834" spans="10:11">
      <c r="J834"/>
      <c r="K834"/>
    </row>
    <row r="835" spans="10:11">
      <c r="J835"/>
      <c r="K835"/>
    </row>
    <row r="836" spans="10:11">
      <c r="J836"/>
      <c r="K836"/>
    </row>
    <row r="837" spans="10:11">
      <c r="J837"/>
      <c r="K837"/>
    </row>
    <row r="838" spans="10:11">
      <c r="J838"/>
      <c r="K838"/>
    </row>
    <row r="839" spans="10:11">
      <c r="J839"/>
      <c r="K839"/>
    </row>
    <row r="840" spans="10:11">
      <c r="J840"/>
      <c r="K840"/>
    </row>
    <row r="841" spans="10:11">
      <c r="J841"/>
      <c r="K841"/>
    </row>
    <row r="842" spans="10:11">
      <c r="J842"/>
      <c r="K842"/>
    </row>
    <row r="843" spans="10:11">
      <c r="J843"/>
      <c r="K843"/>
    </row>
    <row r="844" spans="10:11">
      <c r="J844"/>
      <c r="K844"/>
    </row>
    <row r="845" spans="10:11">
      <c r="J845"/>
      <c r="K845"/>
    </row>
    <row r="846" spans="10:11">
      <c r="J846"/>
      <c r="K846"/>
    </row>
    <row r="847" spans="10:11">
      <c r="J847"/>
      <c r="K847"/>
    </row>
    <row r="848" spans="10:11">
      <c r="J848"/>
      <c r="K848"/>
    </row>
    <row r="849" spans="10:11">
      <c r="J849"/>
      <c r="K849"/>
    </row>
    <row r="850" spans="10:11">
      <c r="J850"/>
      <c r="K850"/>
    </row>
    <row r="851" spans="10:11">
      <c r="J851"/>
      <c r="K851"/>
    </row>
    <row r="852" spans="10:11">
      <c r="J852"/>
      <c r="K852"/>
    </row>
    <row r="853" spans="10:11">
      <c r="J853"/>
      <c r="K853"/>
    </row>
    <row r="854" spans="10:11">
      <c r="J854"/>
      <c r="K854"/>
    </row>
    <row r="855" spans="10:11">
      <c r="J855"/>
      <c r="K855"/>
    </row>
    <row r="856" spans="10:11">
      <c r="J856"/>
      <c r="K856"/>
    </row>
    <row r="857" spans="10:11">
      <c r="J857"/>
      <c r="K857"/>
    </row>
    <row r="858" spans="10:11">
      <c r="J858"/>
      <c r="K858"/>
    </row>
    <row r="859" spans="10:11">
      <c r="J859"/>
      <c r="K859"/>
    </row>
    <row r="860" spans="10:11">
      <c r="J860"/>
      <c r="K860"/>
    </row>
    <row r="861" spans="10:11">
      <c r="J861"/>
      <c r="K861"/>
    </row>
    <row r="862" spans="10:11">
      <c r="J862"/>
      <c r="K862"/>
    </row>
    <row r="863" spans="10:11">
      <c r="J863"/>
      <c r="K863"/>
    </row>
    <row r="864" spans="10:11">
      <c r="J864"/>
      <c r="K864"/>
    </row>
    <row r="865" spans="10:11">
      <c r="J865"/>
      <c r="K865"/>
    </row>
    <row r="866" spans="10:11">
      <c r="J866"/>
      <c r="K866"/>
    </row>
    <row r="867" spans="10:11">
      <c r="J867"/>
      <c r="K867"/>
    </row>
    <row r="868" spans="10:11">
      <c r="J868"/>
      <c r="K868"/>
    </row>
    <row r="869" spans="10:11">
      <c r="J869"/>
      <c r="K869"/>
    </row>
    <row r="870" spans="10:11">
      <c r="J870"/>
      <c r="K870"/>
    </row>
    <row r="871" spans="10:11">
      <c r="J871"/>
      <c r="K871"/>
    </row>
    <row r="872" spans="10:11">
      <c r="J872"/>
      <c r="K872"/>
    </row>
    <row r="873" spans="10:11">
      <c r="J873"/>
      <c r="K873"/>
    </row>
    <row r="874" spans="10:11">
      <c r="J874"/>
      <c r="K874"/>
    </row>
    <row r="875" spans="10:11">
      <c r="J875"/>
      <c r="K875"/>
    </row>
    <row r="876" spans="10:11">
      <c r="J876"/>
      <c r="K876"/>
    </row>
    <row r="877" spans="10:11">
      <c r="J877"/>
      <c r="K877"/>
    </row>
    <row r="878" spans="10:11">
      <c r="J878"/>
      <c r="K878"/>
    </row>
    <row r="879" spans="10:11">
      <c r="J879"/>
      <c r="K879"/>
    </row>
    <row r="880" spans="10:11">
      <c r="J880"/>
      <c r="K880"/>
    </row>
    <row r="881" spans="10:11">
      <c r="J881"/>
      <c r="K881"/>
    </row>
    <row r="882" spans="10:11">
      <c r="J882"/>
      <c r="K882"/>
    </row>
    <row r="883" spans="10:11">
      <c r="J883"/>
      <c r="K883"/>
    </row>
    <row r="884" spans="10:11">
      <c r="J884"/>
      <c r="K884"/>
    </row>
    <row r="885" spans="10:11">
      <c r="J885"/>
      <c r="K885"/>
    </row>
    <row r="886" spans="10:11">
      <c r="J886"/>
      <c r="K886"/>
    </row>
    <row r="887" spans="10:11">
      <c r="J887"/>
      <c r="K887"/>
    </row>
    <row r="888" spans="10:11">
      <c r="J888"/>
      <c r="K888"/>
    </row>
    <row r="889" spans="10:11">
      <c r="J889"/>
      <c r="K889"/>
    </row>
    <row r="890" spans="10:11">
      <c r="J890"/>
      <c r="K890"/>
    </row>
    <row r="891" spans="10:11">
      <c r="J891"/>
      <c r="K891"/>
    </row>
    <row r="892" spans="10:11">
      <c r="J892"/>
      <c r="K892"/>
    </row>
    <row r="893" spans="10:11">
      <c r="J893"/>
      <c r="K893"/>
    </row>
    <row r="894" spans="10:11">
      <c r="J894"/>
      <c r="K894"/>
    </row>
    <row r="895" spans="10:11">
      <c r="J895"/>
      <c r="K895"/>
    </row>
    <row r="896" spans="10:11">
      <c r="J896"/>
      <c r="K896"/>
    </row>
    <row r="897" spans="10:11">
      <c r="J897"/>
      <c r="K897"/>
    </row>
    <row r="898" spans="10:11">
      <c r="J898"/>
      <c r="K898"/>
    </row>
    <row r="899" spans="10:11">
      <c r="J899"/>
      <c r="K899"/>
    </row>
    <row r="900" spans="10:11">
      <c r="J900"/>
      <c r="K900"/>
    </row>
    <row r="901" spans="10:11">
      <c r="J901"/>
      <c r="K901"/>
    </row>
    <row r="902" spans="10:11">
      <c r="J902"/>
      <c r="K902"/>
    </row>
    <row r="903" spans="10:11">
      <c r="J903"/>
      <c r="K903"/>
    </row>
    <row r="904" spans="10:11">
      <c r="J904"/>
      <c r="K904"/>
    </row>
    <row r="905" spans="10:11">
      <c r="J905"/>
      <c r="K905"/>
    </row>
    <row r="906" spans="10:11">
      <c r="J906"/>
      <c r="K906"/>
    </row>
    <row r="907" spans="10:11">
      <c r="J907"/>
      <c r="K907"/>
    </row>
    <row r="908" spans="10:11">
      <c r="J908"/>
      <c r="K908"/>
    </row>
    <row r="909" spans="10:11">
      <c r="J909"/>
      <c r="K909"/>
    </row>
    <row r="910" spans="10:11">
      <c r="J910"/>
      <c r="K910"/>
    </row>
    <row r="911" spans="10:11">
      <c r="J911"/>
      <c r="K911"/>
    </row>
    <row r="912" spans="10:11">
      <c r="J912"/>
      <c r="K912"/>
    </row>
    <row r="913" spans="10:11">
      <c r="J913"/>
      <c r="K913"/>
    </row>
    <row r="914" spans="10:11">
      <c r="J914"/>
      <c r="K914"/>
    </row>
    <row r="915" spans="10:11">
      <c r="J915"/>
      <c r="K915"/>
    </row>
    <row r="916" spans="10:11">
      <c r="J916"/>
      <c r="K916"/>
    </row>
    <row r="917" spans="10:11">
      <c r="J917"/>
      <c r="K917"/>
    </row>
    <row r="918" spans="10:11">
      <c r="J918"/>
      <c r="K918"/>
    </row>
    <row r="919" spans="10:11">
      <c r="J919"/>
      <c r="K919"/>
    </row>
    <row r="920" spans="10:11">
      <c r="J920"/>
      <c r="K920"/>
    </row>
    <row r="921" spans="10:11">
      <c r="J921"/>
      <c r="K921"/>
    </row>
    <row r="922" spans="10:11">
      <c r="J922"/>
      <c r="K922"/>
    </row>
    <row r="923" spans="10:11">
      <c r="J923"/>
      <c r="K923"/>
    </row>
    <row r="924" spans="10:11">
      <c r="J924"/>
      <c r="K924"/>
    </row>
    <row r="925" spans="10:11">
      <c r="J925"/>
      <c r="K925"/>
    </row>
    <row r="926" spans="10:11">
      <c r="J926"/>
      <c r="K926"/>
    </row>
    <row r="927" spans="10:11">
      <c r="J927"/>
      <c r="K927"/>
    </row>
    <row r="928" spans="10:11">
      <c r="J928"/>
      <c r="K928"/>
    </row>
    <row r="929" spans="10:11">
      <c r="J929"/>
      <c r="K929"/>
    </row>
    <row r="930" spans="10:11">
      <c r="J930"/>
      <c r="K930"/>
    </row>
    <row r="931" spans="10:11">
      <c r="J931"/>
      <c r="K931"/>
    </row>
    <row r="932" spans="10:11">
      <c r="J932"/>
      <c r="K932"/>
    </row>
    <row r="933" spans="10:11">
      <c r="J933"/>
      <c r="K933"/>
    </row>
    <row r="934" spans="10:11">
      <c r="J934"/>
      <c r="K934"/>
    </row>
    <row r="935" spans="10:11">
      <c r="J935"/>
      <c r="K935"/>
    </row>
    <row r="936" spans="10:11">
      <c r="J936"/>
      <c r="K936"/>
    </row>
    <row r="937" spans="10:11">
      <c r="J937"/>
      <c r="K937"/>
    </row>
    <row r="938" spans="10:11">
      <c r="J938"/>
      <c r="K938"/>
    </row>
    <row r="939" spans="10:11">
      <c r="J939"/>
      <c r="K939"/>
    </row>
    <row r="940" spans="10:11">
      <c r="J940"/>
      <c r="K940"/>
    </row>
    <row r="941" spans="10:11">
      <c r="J941"/>
      <c r="K941"/>
    </row>
    <row r="942" spans="10:11">
      <c r="J942"/>
      <c r="K942"/>
    </row>
    <row r="943" spans="10:11">
      <c r="J943"/>
      <c r="K943"/>
    </row>
    <row r="944" spans="10:11">
      <c r="J944"/>
      <c r="K944"/>
    </row>
    <row r="945" spans="10:11">
      <c r="J945"/>
      <c r="K945"/>
    </row>
    <row r="946" spans="10:11">
      <c r="J946"/>
      <c r="K946"/>
    </row>
    <row r="947" spans="10:11">
      <c r="J947"/>
      <c r="K947"/>
    </row>
    <row r="948" spans="10:11">
      <c r="J948"/>
      <c r="K948"/>
    </row>
    <row r="949" spans="10:11">
      <c r="J949"/>
      <c r="K949"/>
    </row>
    <row r="950" spans="10:11">
      <c r="J950"/>
      <c r="K950"/>
    </row>
    <row r="951" spans="10:11">
      <c r="J951"/>
      <c r="K951"/>
    </row>
    <row r="952" spans="10:11">
      <c r="J952"/>
      <c r="K952"/>
    </row>
    <row r="953" spans="10:11">
      <c r="J953"/>
      <c r="K953"/>
    </row>
    <row r="954" spans="10:11">
      <c r="J954"/>
      <c r="K954"/>
    </row>
    <row r="955" spans="10:11">
      <c r="J955"/>
      <c r="K955"/>
    </row>
    <row r="956" spans="10:11">
      <c r="J956"/>
      <c r="K956"/>
    </row>
    <row r="957" spans="10:11">
      <c r="J957"/>
      <c r="K957"/>
    </row>
    <row r="958" spans="10:11">
      <c r="J958"/>
      <c r="K958"/>
    </row>
    <row r="959" spans="10:11">
      <c r="J959"/>
      <c r="K959"/>
    </row>
    <row r="960" spans="10:11">
      <c r="J960"/>
      <c r="K960"/>
    </row>
    <row r="961" spans="10:11">
      <c r="J961"/>
      <c r="K961"/>
    </row>
    <row r="962" spans="10:11">
      <c r="J962"/>
      <c r="K962"/>
    </row>
    <row r="963" spans="10:11">
      <c r="J963"/>
      <c r="K963"/>
    </row>
    <row r="964" spans="10:11">
      <c r="J964"/>
      <c r="K964"/>
    </row>
    <row r="965" spans="10:11">
      <c r="J965"/>
      <c r="K965"/>
    </row>
    <row r="966" spans="10:11">
      <c r="J966"/>
      <c r="K966"/>
    </row>
    <row r="967" spans="10:11">
      <c r="J967"/>
      <c r="K967"/>
    </row>
    <row r="968" spans="10:11">
      <c r="J968"/>
      <c r="K968"/>
    </row>
    <row r="969" spans="10:11">
      <c r="J969"/>
      <c r="K969"/>
    </row>
    <row r="970" spans="10:11">
      <c r="J970"/>
      <c r="K970"/>
    </row>
    <row r="971" spans="10:11">
      <c r="J971"/>
      <c r="K971"/>
    </row>
    <row r="972" spans="10:11">
      <c r="J972"/>
      <c r="K972"/>
    </row>
    <row r="973" spans="10:11">
      <c r="J973"/>
      <c r="K973"/>
    </row>
    <row r="974" spans="10:11">
      <c r="J974"/>
      <c r="K974"/>
    </row>
    <row r="975" spans="10:11">
      <c r="J975"/>
      <c r="K975"/>
    </row>
    <row r="976" spans="10:11">
      <c r="J976"/>
      <c r="K976"/>
    </row>
    <row r="977" spans="10:11">
      <c r="J977"/>
      <c r="K977"/>
    </row>
    <row r="978" spans="10:11">
      <c r="J978"/>
      <c r="K978"/>
    </row>
    <row r="979" spans="10:11">
      <c r="J979"/>
      <c r="K979"/>
    </row>
    <row r="980" spans="10:11">
      <c r="J980"/>
      <c r="K980"/>
    </row>
    <row r="981" spans="10:11">
      <c r="J981"/>
      <c r="K981"/>
    </row>
    <row r="982" spans="10:11">
      <c r="J982"/>
      <c r="K982"/>
    </row>
    <row r="983" spans="10:11">
      <c r="J983"/>
      <c r="K983"/>
    </row>
    <row r="984" spans="10:11">
      <c r="J984"/>
      <c r="K984"/>
    </row>
    <row r="985" spans="10:11">
      <c r="J985"/>
      <c r="K985"/>
    </row>
    <row r="986" spans="10:11">
      <c r="J986"/>
      <c r="K986"/>
    </row>
    <row r="987" spans="10:11">
      <c r="J987"/>
      <c r="K987"/>
    </row>
    <row r="988" spans="10:11">
      <c r="J988"/>
      <c r="K988"/>
    </row>
    <row r="989" spans="10:11">
      <c r="J989"/>
      <c r="K989"/>
    </row>
    <row r="990" spans="10:11">
      <c r="J990"/>
      <c r="K990"/>
    </row>
    <row r="991" spans="10:11">
      <c r="J991"/>
      <c r="K991"/>
    </row>
    <row r="992" spans="10:11">
      <c r="J992"/>
      <c r="K992"/>
    </row>
    <row r="993" spans="10:11">
      <c r="J993"/>
      <c r="K993"/>
    </row>
    <row r="994" spans="10:11">
      <c r="J994"/>
      <c r="K994"/>
    </row>
    <row r="995" spans="10:11">
      <c r="J995"/>
      <c r="K995"/>
    </row>
    <row r="996" spans="10:11">
      <c r="J996"/>
      <c r="K996"/>
    </row>
    <row r="997" spans="10:11">
      <c r="J997"/>
      <c r="K997"/>
    </row>
    <row r="998" spans="10:11">
      <c r="J998"/>
      <c r="K998"/>
    </row>
    <row r="999" spans="10:11">
      <c r="J999"/>
      <c r="K999"/>
    </row>
    <row r="1000" spans="10:11">
      <c r="J1000"/>
      <c r="K1000"/>
    </row>
    <row r="1001" spans="10:11">
      <c r="J1001"/>
      <c r="K1001"/>
    </row>
    <row r="1002" spans="10:11">
      <c r="J1002"/>
      <c r="K1002"/>
    </row>
    <row r="1003" spans="10:11">
      <c r="J1003"/>
      <c r="K1003"/>
    </row>
    <row r="1004" spans="10:11">
      <c r="J1004"/>
      <c r="K1004"/>
    </row>
    <row r="1005" spans="10:11">
      <c r="J1005"/>
      <c r="K1005"/>
    </row>
    <row r="1006" spans="10:11">
      <c r="J1006"/>
      <c r="K1006"/>
    </row>
    <row r="1007" spans="10:11">
      <c r="J1007"/>
      <c r="K1007"/>
    </row>
    <row r="1008" spans="10:11">
      <c r="J1008"/>
      <c r="K1008"/>
    </row>
    <row r="1009" spans="10:11">
      <c r="J1009"/>
      <c r="K1009"/>
    </row>
    <row r="1010" spans="10:11">
      <c r="J1010"/>
      <c r="K1010"/>
    </row>
    <row r="1011" spans="10:11">
      <c r="J1011"/>
      <c r="K1011"/>
    </row>
    <row r="1012" spans="10:11">
      <c r="J1012"/>
      <c r="K1012"/>
    </row>
    <row r="1013" spans="10:11">
      <c r="J1013"/>
      <c r="K1013"/>
    </row>
    <row r="1014" spans="10:11">
      <c r="J1014"/>
      <c r="K1014"/>
    </row>
    <row r="1015" spans="10:11">
      <c r="J1015"/>
      <c r="K1015"/>
    </row>
    <row r="1016" spans="10:11">
      <c r="J1016"/>
      <c r="K1016"/>
    </row>
    <row r="1017" spans="10:11">
      <c r="J1017"/>
      <c r="K1017"/>
    </row>
    <row r="1018" spans="10:11">
      <c r="J1018"/>
      <c r="K1018"/>
    </row>
    <row r="1019" spans="10:11">
      <c r="J1019"/>
      <c r="K1019"/>
    </row>
    <row r="1020" spans="10:11">
      <c r="J1020"/>
      <c r="K1020"/>
    </row>
    <row r="1021" spans="10:11">
      <c r="J1021"/>
      <c r="K1021"/>
    </row>
    <row r="1022" spans="10:11">
      <c r="J1022"/>
      <c r="K1022"/>
    </row>
    <row r="1023" spans="10:11">
      <c r="J1023"/>
      <c r="K1023"/>
    </row>
    <row r="1024" spans="10:11">
      <c r="J1024"/>
      <c r="K1024"/>
    </row>
    <row r="1025" spans="10:11">
      <c r="J1025"/>
      <c r="K1025"/>
    </row>
    <row r="1026" spans="10:11">
      <c r="J1026"/>
      <c r="K1026"/>
    </row>
    <row r="1027" spans="10:11">
      <c r="J1027"/>
      <c r="K1027"/>
    </row>
    <row r="1028" spans="10:11">
      <c r="J1028"/>
      <c r="K1028"/>
    </row>
    <row r="1029" spans="10:11">
      <c r="J1029"/>
      <c r="K1029"/>
    </row>
    <row r="1030" spans="10:11">
      <c r="J1030"/>
      <c r="K1030"/>
    </row>
    <row r="1031" spans="10:11">
      <c r="J1031"/>
      <c r="K1031"/>
    </row>
    <row r="1032" spans="10:11">
      <c r="J1032"/>
      <c r="K1032"/>
    </row>
    <row r="1033" spans="10:11">
      <c r="J1033"/>
      <c r="K1033"/>
    </row>
    <row r="1034" spans="10:11">
      <c r="J1034"/>
      <c r="K1034"/>
    </row>
    <row r="1035" spans="10:11">
      <c r="J1035"/>
      <c r="K1035"/>
    </row>
    <row r="1036" spans="10:11">
      <c r="J1036"/>
      <c r="K1036"/>
    </row>
    <row r="1037" spans="10:11">
      <c r="J1037"/>
      <c r="K1037"/>
    </row>
    <row r="1038" spans="10:11">
      <c r="J1038"/>
      <c r="K1038"/>
    </row>
    <row r="1039" spans="10:11">
      <c r="J1039"/>
      <c r="K1039"/>
    </row>
    <row r="1040" spans="10:11">
      <c r="J1040"/>
      <c r="K1040"/>
    </row>
    <row r="1041" spans="10:11">
      <c r="J1041"/>
      <c r="K1041"/>
    </row>
    <row r="1042" spans="10:11">
      <c r="J1042"/>
      <c r="K1042"/>
    </row>
    <row r="1043" spans="10:11">
      <c r="J1043"/>
      <c r="K1043"/>
    </row>
    <row r="1044" spans="10:11">
      <c r="J1044"/>
      <c r="K1044"/>
    </row>
    <row r="1045" spans="10:11">
      <c r="J1045"/>
      <c r="K1045"/>
    </row>
    <row r="1046" spans="10:11">
      <c r="J1046"/>
      <c r="K1046"/>
    </row>
    <row r="1047" spans="10:11">
      <c r="J1047"/>
      <c r="K1047"/>
    </row>
    <row r="1048" spans="10:11">
      <c r="J1048"/>
      <c r="K1048"/>
    </row>
    <row r="1049" spans="10:11">
      <c r="J1049"/>
      <c r="K1049"/>
    </row>
    <row r="1050" spans="10:11">
      <c r="J1050"/>
      <c r="K1050"/>
    </row>
    <row r="1051" spans="10:11">
      <c r="J1051"/>
      <c r="K1051"/>
    </row>
    <row r="1052" spans="10:11">
      <c r="J1052"/>
      <c r="K1052"/>
    </row>
    <row r="1053" spans="10:11">
      <c r="J1053"/>
      <c r="K1053"/>
    </row>
    <row r="1054" spans="10:11">
      <c r="J1054"/>
      <c r="K1054"/>
    </row>
    <row r="1055" spans="10:11">
      <c r="J1055"/>
      <c r="K1055"/>
    </row>
    <row r="1056" spans="10:11">
      <c r="J1056"/>
      <c r="K1056"/>
    </row>
    <row r="1057" spans="10:11">
      <c r="J1057"/>
      <c r="K1057"/>
    </row>
    <row r="1058" spans="10:11">
      <c r="J1058"/>
      <c r="K1058"/>
    </row>
    <row r="1059" spans="10:11">
      <c r="J1059"/>
      <c r="K1059"/>
    </row>
    <row r="1060" spans="10:11">
      <c r="J1060"/>
      <c r="K1060"/>
    </row>
    <row r="1061" spans="10:11">
      <c r="J1061"/>
      <c r="K1061"/>
    </row>
    <row r="1062" spans="10:11">
      <c r="J1062"/>
      <c r="K1062"/>
    </row>
    <row r="1063" spans="10:11">
      <c r="J1063"/>
      <c r="K1063"/>
    </row>
    <row r="1064" spans="10:11">
      <c r="J1064"/>
      <c r="K1064"/>
    </row>
    <row r="1065" spans="10:11">
      <c r="J1065"/>
      <c r="K1065"/>
    </row>
    <row r="1066" spans="10:11">
      <c r="J1066"/>
      <c r="K1066"/>
    </row>
    <row r="1067" spans="10:11">
      <c r="J1067"/>
      <c r="K1067"/>
    </row>
    <row r="1068" spans="10:11">
      <c r="J1068"/>
      <c r="K1068"/>
    </row>
    <row r="1069" spans="10:11">
      <c r="J1069"/>
      <c r="K1069"/>
    </row>
    <row r="1070" spans="10:11">
      <c r="J1070"/>
      <c r="K1070"/>
    </row>
    <row r="1071" spans="10:11">
      <c r="J1071"/>
      <c r="K1071"/>
    </row>
    <row r="1072" spans="10:11">
      <c r="J1072"/>
      <c r="K1072"/>
    </row>
    <row r="1073" spans="10:11">
      <c r="J1073"/>
      <c r="K1073"/>
    </row>
    <row r="1074" spans="10:11">
      <c r="J1074"/>
      <c r="K1074"/>
    </row>
    <row r="1075" spans="10:11">
      <c r="J1075"/>
      <c r="K1075"/>
    </row>
    <row r="1076" spans="10:11">
      <c r="J1076"/>
      <c r="K1076"/>
    </row>
    <row r="1077" spans="10:11">
      <c r="J1077"/>
      <c r="K1077"/>
    </row>
    <row r="1078" spans="10:11">
      <c r="J1078"/>
      <c r="K1078"/>
    </row>
    <row r="1079" spans="10:11">
      <c r="J1079"/>
      <c r="K1079"/>
    </row>
    <row r="1080" spans="10:11">
      <c r="J1080"/>
      <c r="K1080"/>
    </row>
    <row r="1081" spans="10:11">
      <c r="J1081"/>
      <c r="K1081"/>
    </row>
    <row r="1082" spans="10:11">
      <c r="J1082"/>
      <c r="K1082"/>
    </row>
    <row r="1083" spans="10:11">
      <c r="J1083"/>
      <c r="K1083"/>
    </row>
    <row r="1084" spans="10:11">
      <c r="J1084"/>
      <c r="K1084"/>
    </row>
    <row r="1085" spans="10:11">
      <c r="J1085"/>
      <c r="K1085"/>
    </row>
    <row r="1086" spans="10:11">
      <c r="J1086"/>
      <c r="K1086"/>
    </row>
    <row r="1087" spans="10:11">
      <c r="J1087"/>
      <c r="K1087"/>
    </row>
    <row r="1088" spans="10:11">
      <c r="J1088"/>
      <c r="K1088"/>
    </row>
    <row r="1089" spans="10:11">
      <c r="J1089"/>
      <c r="K1089"/>
    </row>
    <row r="1090" spans="10:11">
      <c r="J1090"/>
      <c r="K1090"/>
    </row>
    <row r="1091" spans="10:11">
      <c r="J1091"/>
      <c r="K1091"/>
    </row>
    <row r="1092" spans="10:11">
      <c r="J1092"/>
      <c r="K1092"/>
    </row>
    <row r="1093" spans="10:11">
      <c r="J1093"/>
      <c r="K1093"/>
    </row>
    <row r="1094" spans="10:11">
      <c r="J1094"/>
      <c r="K1094"/>
    </row>
    <row r="1095" spans="10:11">
      <c r="J1095"/>
      <c r="K1095"/>
    </row>
    <row r="1096" spans="10:11">
      <c r="J1096"/>
      <c r="K1096"/>
    </row>
    <row r="1097" spans="10:11">
      <c r="J1097"/>
      <c r="K1097"/>
    </row>
    <row r="1098" spans="10:11">
      <c r="J1098"/>
      <c r="K1098"/>
    </row>
    <row r="1099" spans="10:11">
      <c r="J1099"/>
      <c r="K1099"/>
    </row>
    <row r="1100" spans="10:11">
      <c r="J1100"/>
      <c r="K1100"/>
    </row>
    <row r="1101" spans="10:11">
      <c r="J1101"/>
      <c r="K1101"/>
    </row>
    <row r="1102" spans="10:11">
      <c r="J1102"/>
      <c r="K1102"/>
    </row>
    <row r="1103" spans="10:11">
      <c r="J1103"/>
      <c r="K1103"/>
    </row>
    <row r="1104" spans="10:11">
      <c r="J1104"/>
      <c r="K1104"/>
    </row>
    <row r="1105" spans="10:11">
      <c r="J1105"/>
      <c r="K1105"/>
    </row>
    <row r="1106" spans="10:11">
      <c r="J1106"/>
      <c r="K1106"/>
    </row>
    <row r="1107" spans="10:11">
      <c r="J1107"/>
      <c r="K1107"/>
    </row>
    <row r="1108" spans="10:11">
      <c r="J1108"/>
      <c r="K1108"/>
    </row>
    <row r="1109" spans="10:11">
      <c r="J1109"/>
      <c r="K1109"/>
    </row>
    <row r="1110" spans="10:11">
      <c r="J1110"/>
      <c r="K1110"/>
    </row>
    <row r="1111" spans="10:11">
      <c r="J1111"/>
      <c r="K1111"/>
    </row>
    <row r="1112" spans="10:11">
      <c r="J1112"/>
      <c r="K1112"/>
    </row>
    <row r="1113" spans="10:11">
      <c r="J1113"/>
      <c r="K1113"/>
    </row>
    <row r="1114" spans="10:11">
      <c r="J1114"/>
      <c r="K1114"/>
    </row>
    <row r="1115" spans="10:11">
      <c r="J1115"/>
      <c r="K1115"/>
    </row>
    <row r="1116" spans="10:11">
      <c r="J1116"/>
      <c r="K1116"/>
    </row>
    <row r="1117" spans="10:11">
      <c r="J1117"/>
      <c r="K1117"/>
    </row>
    <row r="1118" spans="10:11">
      <c r="J1118"/>
      <c r="K1118"/>
    </row>
    <row r="1119" spans="10:11">
      <c r="J1119"/>
      <c r="K1119"/>
    </row>
    <row r="1120" spans="10:11">
      <c r="J1120"/>
      <c r="K1120"/>
    </row>
    <row r="1121" spans="10:11">
      <c r="J1121"/>
      <c r="K1121"/>
    </row>
    <row r="1122" spans="10:11">
      <c r="J1122"/>
      <c r="K1122"/>
    </row>
    <row r="1123" spans="10:11">
      <c r="J1123"/>
      <c r="K1123"/>
    </row>
    <row r="1124" spans="10:11">
      <c r="J1124"/>
      <c r="K1124"/>
    </row>
    <row r="1125" spans="10:11">
      <c r="J1125"/>
      <c r="K1125"/>
    </row>
    <row r="1126" spans="10:11">
      <c r="J1126"/>
      <c r="K1126"/>
    </row>
    <row r="1127" spans="10:11">
      <c r="J1127"/>
      <c r="K1127"/>
    </row>
    <row r="1128" spans="10:11">
      <c r="J1128"/>
      <c r="K1128"/>
    </row>
    <row r="1129" spans="10:11">
      <c r="J1129"/>
      <c r="K1129"/>
    </row>
    <row r="1130" spans="10:11">
      <c r="J1130"/>
      <c r="K1130"/>
    </row>
    <row r="1131" spans="10:11">
      <c r="J1131"/>
      <c r="K1131"/>
    </row>
    <row r="1132" spans="10:11">
      <c r="J1132"/>
      <c r="K1132"/>
    </row>
    <row r="1133" spans="10:11">
      <c r="J1133"/>
      <c r="K1133"/>
    </row>
    <row r="1134" spans="10:11">
      <c r="J1134"/>
      <c r="K1134"/>
    </row>
    <row r="1135" spans="10:11">
      <c r="J1135"/>
      <c r="K1135"/>
    </row>
    <row r="1136" spans="10:11">
      <c r="J1136"/>
      <c r="K1136"/>
    </row>
    <row r="1137" spans="10:11">
      <c r="J1137"/>
      <c r="K1137"/>
    </row>
    <row r="1138" spans="10:11">
      <c r="J1138"/>
      <c r="K1138"/>
    </row>
    <row r="1139" spans="10:11">
      <c r="J1139"/>
      <c r="K1139"/>
    </row>
    <row r="1140" spans="10:11">
      <c r="J1140"/>
      <c r="K1140"/>
    </row>
    <row r="1141" spans="10:11">
      <c r="J1141"/>
      <c r="K1141"/>
    </row>
    <row r="1142" spans="10:11">
      <c r="J1142"/>
      <c r="K1142"/>
    </row>
    <row r="1143" spans="10:11">
      <c r="J1143"/>
      <c r="K1143"/>
    </row>
    <row r="1144" spans="10:11">
      <c r="J1144"/>
      <c r="K1144"/>
    </row>
    <row r="1145" spans="10:11">
      <c r="J1145"/>
      <c r="K1145"/>
    </row>
    <row r="1146" spans="10:11">
      <c r="J1146"/>
      <c r="K1146"/>
    </row>
    <row r="1147" spans="10:11">
      <c r="J1147"/>
      <c r="K1147"/>
    </row>
    <row r="1148" spans="10:11">
      <c r="J1148"/>
      <c r="K1148"/>
    </row>
    <row r="1149" spans="10:11">
      <c r="J1149"/>
      <c r="K1149"/>
    </row>
    <row r="1150" spans="10:11">
      <c r="J1150"/>
      <c r="K1150"/>
    </row>
    <row r="1151" spans="10:11">
      <c r="J1151"/>
      <c r="K1151"/>
    </row>
    <row r="1152" spans="10:11">
      <c r="J1152"/>
      <c r="K1152"/>
    </row>
    <row r="1153" spans="10:11">
      <c r="J1153"/>
      <c r="K1153"/>
    </row>
    <row r="1154" spans="10:11">
      <c r="J1154"/>
      <c r="K1154"/>
    </row>
    <row r="1155" spans="10:11">
      <c r="J1155"/>
      <c r="K1155"/>
    </row>
    <row r="1156" spans="10:11">
      <c r="J1156"/>
      <c r="K1156"/>
    </row>
    <row r="1157" spans="10:11">
      <c r="J1157"/>
      <c r="K1157"/>
    </row>
    <row r="1158" spans="10:11">
      <c r="J1158"/>
      <c r="K1158"/>
    </row>
    <row r="1159" spans="10:11">
      <c r="J1159"/>
      <c r="K1159"/>
    </row>
    <row r="1160" spans="10:11">
      <c r="J1160"/>
      <c r="K1160"/>
    </row>
    <row r="1161" spans="10:11">
      <c r="J1161"/>
      <c r="K1161"/>
    </row>
    <row r="1162" spans="10:11">
      <c r="J1162"/>
      <c r="K1162"/>
    </row>
    <row r="1163" spans="10:11">
      <c r="J1163"/>
      <c r="K1163"/>
    </row>
    <row r="1164" spans="10:11">
      <c r="J1164"/>
      <c r="K1164"/>
    </row>
    <row r="1165" spans="10:11">
      <c r="J1165"/>
      <c r="K1165"/>
    </row>
    <row r="1166" spans="10:11">
      <c r="J1166"/>
      <c r="K1166"/>
    </row>
    <row r="1167" spans="10:11">
      <c r="J1167"/>
      <c r="K1167"/>
    </row>
    <row r="1168" spans="10:11">
      <c r="J1168"/>
      <c r="K1168"/>
    </row>
    <row r="1169" spans="10:11">
      <c r="J1169"/>
      <c r="K1169"/>
    </row>
    <row r="1170" spans="10:11">
      <c r="J1170"/>
      <c r="K1170"/>
    </row>
    <row r="1171" spans="10:11">
      <c r="J1171"/>
      <c r="K1171"/>
    </row>
    <row r="1172" spans="10:11">
      <c r="J1172"/>
      <c r="K1172"/>
    </row>
    <row r="1173" spans="10:11">
      <c r="J1173"/>
      <c r="K1173"/>
    </row>
    <row r="1174" spans="10:11">
      <c r="J1174"/>
      <c r="K1174"/>
    </row>
    <row r="1175" spans="10:11">
      <c r="J1175"/>
      <c r="K1175"/>
    </row>
    <row r="1176" spans="10:11">
      <c r="J1176"/>
      <c r="K1176"/>
    </row>
    <row r="1177" spans="10:11">
      <c r="J1177"/>
      <c r="K1177"/>
    </row>
    <row r="1178" spans="10:11">
      <c r="J1178"/>
      <c r="K1178"/>
    </row>
    <row r="1179" spans="10:11">
      <c r="J1179"/>
      <c r="K1179"/>
    </row>
    <row r="1180" spans="10:11">
      <c r="J1180"/>
      <c r="K1180"/>
    </row>
    <row r="1181" spans="10:11">
      <c r="J1181"/>
      <c r="K1181"/>
    </row>
    <row r="1182" spans="10:11">
      <c r="J1182"/>
      <c r="K1182"/>
    </row>
    <row r="1183" spans="10:11">
      <c r="J1183"/>
      <c r="K1183"/>
    </row>
    <row r="1184" spans="10:11">
      <c r="J1184"/>
      <c r="K1184"/>
    </row>
    <row r="1185" spans="10:11">
      <c r="J1185"/>
      <c r="K1185"/>
    </row>
    <row r="1186" spans="10:11">
      <c r="J1186"/>
      <c r="K1186"/>
    </row>
    <row r="1187" spans="10:11">
      <c r="J1187"/>
      <c r="K1187"/>
    </row>
    <row r="1188" spans="10:11">
      <c r="J1188"/>
      <c r="K1188"/>
    </row>
    <row r="1189" spans="10:11">
      <c r="J1189"/>
      <c r="K1189"/>
    </row>
    <row r="1190" spans="10:11">
      <c r="J1190"/>
      <c r="K1190"/>
    </row>
    <row r="1191" spans="10:11">
      <c r="J1191"/>
      <c r="K1191"/>
    </row>
    <row r="1192" spans="10:11">
      <c r="J1192"/>
      <c r="K1192"/>
    </row>
    <row r="1193" spans="10:11">
      <c r="J1193"/>
      <c r="K1193"/>
    </row>
    <row r="1194" spans="10:11">
      <c r="J1194"/>
      <c r="K1194"/>
    </row>
    <row r="1195" spans="10:11">
      <c r="J1195"/>
      <c r="K1195"/>
    </row>
    <row r="1196" spans="10:11">
      <c r="J1196"/>
      <c r="K1196"/>
    </row>
    <row r="1197" spans="10:11">
      <c r="J1197"/>
      <c r="K1197"/>
    </row>
    <row r="1198" spans="10:11">
      <c r="J1198"/>
      <c r="K1198"/>
    </row>
    <row r="1199" spans="10:11">
      <c r="J1199"/>
      <c r="K1199"/>
    </row>
    <row r="1200" spans="10:11">
      <c r="J1200"/>
      <c r="K1200"/>
    </row>
    <row r="1201" spans="10:11">
      <c r="J1201"/>
      <c r="K1201"/>
    </row>
    <row r="1202" spans="10:11">
      <c r="J1202"/>
      <c r="K1202"/>
    </row>
    <row r="1203" spans="10:11">
      <c r="J1203"/>
      <c r="K1203"/>
    </row>
    <row r="1204" spans="10:11">
      <c r="J1204"/>
      <c r="K1204"/>
    </row>
    <row r="1205" spans="10:11">
      <c r="J1205"/>
      <c r="K1205"/>
    </row>
    <row r="1206" spans="10:11">
      <c r="J1206"/>
      <c r="K1206"/>
    </row>
    <row r="1207" spans="10:11">
      <c r="J1207"/>
      <c r="K1207"/>
    </row>
    <row r="1208" spans="10:11">
      <c r="J1208"/>
      <c r="K1208"/>
    </row>
    <row r="1209" spans="10:11">
      <c r="J1209"/>
      <c r="K1209"/>
    </row>
    <row r="1210" spans="10:11">
      <c r="J1210"/>
      <c r="K1210"/>
    </row>
    <row r="1211" spans="10:11">
      <c r="J1211"/>
      <c r="K1211"/>
    </row>
    <row r="1212" spans="10:11">
      <c r="J1212"/>
      <c r="K1212"/>
    </row>
    <row r="1213" spans="10:11">
      <c r="J1213"/>
      <c r="K1213"/>
    </row>
    <row r="1214" spans="10:11">
      <c r="J1214"/>
      <c r="K1214"/>
    </row>
    <row r="1215" spans="10:11">
      <c r="J1215"/>
      <c r="K1215"/>
    </row>
    <row r="1216" spans="10:11">
      <c r="J1216"/>
      <c r="K1216"/>
    </row>
    <row r="1217" spans="10:11">
      <c r="J1217"/>
      <c r="K1217"/>
    </row>
    <row r="1218" spans="10:11">
      <c r="J1218"/>
      <c r="K1218"/>
    </row>
    <row r="1219" spans="10:11">
      <c r="J1219"/>
      <c r="K1219"/>
    </row>
    <row r="1220" spans="10:11">
      <c r="J1220"/>
      <c r="K1220"/>
    </row>
    <row r="1221" spans="10:11">
      <c r="J1221"/>
      <c r="K1221"/>
    </row>
    <row r="1222" spans="10:11">
      <c r="J1222"/>
      <c r="K1222"/>
    </row>
    <row r="1223" spans="10:11">
      <c r="J1223"/>
      <c r="K1223"/>
    </row>
    <row r="1224" spans="10:11">
      <c r="J1224"/>
      <c r="K1224"/>
    </row>
    <row r="1225" spans="10:11">
      <c r="J1225"/>
      <c r="K1225"/>
    </row>
    <row r="1226" spans="10:11">
      <c r="J1226"/>
      <c r="K1226"/>
    </row>
    <row r="1227" spans="10:11">
      <c r="J1227"/>
      <c r="K1227"/>
    </row>
    <row r="1228" spans="10:11">
      <c r="J1228"/>
      <c r="K1228"/>
    </row>
    <row r="1229" spans="10:11">
      <c r="J1229"/>
      <c r="K1229"/>
    </row>
    <row r="1230" spans="10:11">
      <c r="J1230"/>
      <c r="K1230"/>
    </row>
    <row r="1231" spans="10:11">
      <c r="J1231"/>
      <c r="K1231"/>
    </row>
    <row r="1232" spans="10:11">
      <c r="J1232"/>
      <c r="K1232"/>
    </row>
    <row r="1233" spans="10:11">
      <c r="J1233"/>
      <c r="K1233"/>
    </row>
    <row r="1234" spans="10:11">
      <c r="J1234"/>
      <c r="K1234"/>
    </row>
    <row r="1235" spans="10:11">
      <c r="J1235"/>
      <c r="K1235"/>
    </row>
    <row r="1236" spans="10:11">
      <c r="J1236"/>
      <c r="K1236"/>
    </row>
    <row r="1237" spans="10:11">
      <c r="J1237"/>
      <c r="K1237"/>
    </row>
    <row r="1238" spans="10:11">
      <c r="J1238"/>
      <c r="K1238"/>
    </row>
    <row r="1239" spans="10:11">
      <c r="J1239"/>
      <c r="K1239"/>
    </row>
    <row r="1240" spans="10:11">
      <c r="J1240"/>
      <c r="K1240"/>
    </row>
    <row r="1241" spans="10:11">
      <c r="J1241"/>
      <c r="K1241"/>
    </row>
    <row r="1242" spans="10:11">
      <c r="J1242"/>
      <c r="K1242"/>
    </row>
    <row r="1243" spans="10:11">
      <c r="J1243"/>
      <c r="K1243"/>
    </row>
    <row r="1244" spans="10:11">
      <c r="J1244"/>
      <c r="K1244"/>
    </row>
    <row r="1245" spans="10:11">
      <c r="J1245"/>
      <c r="K1245"/>
    </row>
    <row r="1246" spans="10:11">
      <c r="J1246"/>
      <c r="K1246"/>
    </row>
    <row r="1247" spans="10:11">
      <c r="J1247"/>
      <c r="K1247"/>
    </row>
    <row r="1248" spans="10:11">
      <c r="J1248"/>
      <c r="K1248"/>
    </row>
    <row r="1249" spans="10:11">
      <c r="J1249"/>
      <c r="K1249"/>
    </row>
    <row r="1250" spans="10:11">
      <c r="J1250"/>
      <c r="K1250"/>
    </row>
    <row r="1251" spans="10:11">
      <c r="J1251"/>
      <c r="K1251"/>
    </row>
    <row r="1252" spans="10:11">
      <c r="J1252"/>
      <c r="K1252"/>
    </row>
    <row r="1253" spans="10:11">
      <c r="J1253"/>
      <c r="K1253"/>
    </row>
    <row r="1254" spans="10:11">
      <c r="J1254"/>
      <c r="K1254"/>
    </row>
    <row r="1255" spans="10:11">
      <c r="J1255"/>
      <c r="K1255"/>
    </row>
    <row r="1256" spans="10:11">
      <c r="J1256"/>
      <c r="K1256"/>
    </row>
    <row r="1257" spans="10:11">
      <c r="J1257"/>
      <c r="K1257"/>
    </row>
    <row r="1258" spans="10:11">
      <c r="J1258"/>
      <c r="K1258"/>
    </row>
    <row r="1259" spans="10:11">
      <c r="J1259"/>
      <c r="K1259"/>
    </row>
    <row r="1260" spans="10:11">
      <c r="J1260"/>
      <c r="K1260"/>
    </row>
    <row r="1261" spans="10:11">
      <c r="J1261"/>
      <c r="K1261"/>
    </row>
    <row r="1262" spans="10:11">
      <c r="J1262"/>
      <c r="K1262"/>
    </row>
    <row r="1263" spans="10:11">
      <c r="J1263"/>
      <c r="K1263"/>
    </row>
    <row r="1264" spans="10:11">
      <c r="J1264"/>
      <c r="K1264"/>
    </row>
    <row r="1265" spans="10:11">
      <c r="J1265"/>
      <c r="K1265"/>
    </row>
    <row r="1266" spans="10:11">
      <c r="J1266"/>
      <c r="K1266"/>
    </row>
    <row r="1267" spans="10:11">
      <c r="J1267"/>
      <c r="K1267"/>
    </row>
    <row r="1268" spans="10:11">
      <c r="J1268"/>
      <c r="K1268"/>
    </row>
    <row r="1269" spans="10:11">
      <c r="J1269"/>
      <c r="K1269"/>
    </row>
    <row r="1270" spans="10:11">
      <c r="J1270"/>
      <c r="K1270"/>
    </row>
    <row r="1271" spans="10:11">
      <c r="J1271"/>
      <c r="K1271"/>
    </row>
    <row r="1272" spans="10:11">
      <c r="J1272"/>
      <c r="K1272"/>
    </row>
    <row r="1273" spans="10:11">
      <c r="J1273"/>
      <c r="K1273"/>
    </row>
    <row r="1274" spans="10:11">
      <c r="J1274"/>
      <c r="K1274"/>
    </row>
    <row r="1275" spans="10:11">
      <c r="J1275"/>
      <c r="K1275"/>
    </row>
    <row r="1276" spans="10:11">
      <c r="J1276"/>
      <c r="K1276"/>
    </row>
    <row r="1277" spans="10:11">
      <c r="J1277"/>
      <c r="K1277"/>
    </row>
    <row r="1278" spans="10:11">
      <c r="J1278"/>
      <c r="K1278"/>
    </row>
    <row r="1279" spans="10:11">
      <c r="J1279"/>
      <c r="K1279"/>
    </row>
    <row r="1280" spans="10:11">
      <c r="J1280"/>
      <c r="K1280"/>
    </row>
    <row r="1281" spans="10:11">
      <c r="J1281"/>
      <c r="K1281"/>
    </row>
    <row r="1282" spans="10:11">
      <c r="J1282"/>
      <c r="K1282"/>
    </row>
    <row r="1283" spans="10:11">
      <c r="J1283"/>
      <c r="K1283"/>
    </row>
    <row r="1284" spans="10:11">
      <c r="J1284"/>
      <c r="K1284"/>
    </row>
    <row r="1285" spans="10:11">
      <c r="J1285"/>
      <c r="K1285"/>
    </row>
    <row r="1286" spans="10:11">
      <c r="J1286"/>
      <c r="K1286"/>
    </row>
    <row r="1287" spans="10:11">
      <c r="J1287"/>
      <c r="K1287"/>
    </row>
    <row r="1288" spans="10:11">
      <c r="J1288"/>
      <c r="K1288"/>
    </row>
    <row r="1289" spans="10:11">
      <c r="J1289"/>
      <c r="K1289"/>
    </row>
    <row r="1290" spans="10:11">
      <c r="J1290"/>
      <c r="K1290"/>
    </row>
    <row r="1291" spans="10:11">
      <c r="J1291"/>
      <c r="K1291"/>
    </row>
    <row r="1292" spans="10:11">
      <c r="J1292"/>
      <c r="K1292"/>
    </row>
    <row r="1293" spans="10:11">
      <c r="J1293"/>
      <c r="K1293"/>
    </row>
    <row r="1294" spans="10:11">
      <c r="J1294"/>
      <c r="K1294"/>
    </row>
    <row r="1295" spans="10:11">
      <c r="J1295"/>
      <c r="K1295"/>
    </row>
    <row r="1296" spans="10:11">
      <c r="J1296"/>
      <c r="K1296"/>
    </row>
    <row r="1297" spans="10:11">
      <c r="J1297"/>
      <c r="K1297"/>
    </row>
    <row r="1298" spans="10:11">
      <c r="J1298"/>
      <c r="K1298"/>
    </row>
    <row r="1299" spans="10:11">
      <c r="J1299"/>
      <c r="K1299"/>
    </row>
    <row r="1300" spans="10:11">
      <c r="J1300"/>
      <c r="K1300"/>
    </row>
    <row r="1301" spans="10:11">
      <c r="J1301"/>
      <c r="K1301"/>
    </row>
    <row r="1302" spans="10:11">
      <c r="J1302"/>
      <c r="K1302"/>
    </row>
    <row r="1303" spans="10:11">
      <c r="J1303"/>
      <c r="K1303"/>
    </row>
    <row r="1304" spans="10:11">
      <c r="J1304"/>
      <c r="K1304"/>
    </row>
    <row r="1305" spans="10:11">
      <c r="J1305"/>
      <c r="K1305"/>
    </row>
    <row r="1306" spans="10:11">
      <c r="J1306"/>
      <c r="K1306"/>
    </row>
    <row r="1307" spans="10:11">
      <c r="J1307"/>
      <c r="K1307"/>
    </row>
    <row r="1308" spans="10:11">
      <c r="J1308"/>
      <c r="K1308"/>
    </row>
    <row r="1309" spans="10:11">
      <c r="J1309"/>
      <c r="K1309"/>
    </row>
    <row r="1310" spans="10:11">
      <c r="J1310"/>
      <c r="K1310"/>
    </row>
    <row r="1311" spans="10:11">
      <c r="J1311"/>
      <c r="K1311"/>
    </row>
    <row r="1312" spans="10:11">
      <c r="J1312"/>
      <c r="K1312"/>
    </row>
    <row r="1313" spans="10:11">
      <c r="J1313"/>
      <c r="K1313"/>
    </row>
    <row r="1314" spans="10:11">
      <c r="J1314"/>
      <c r="K1314"/>
    </row>
    <row r="1315" spans="10:11">
      <c r="J1315"/>
      <c r="K1315"/>
    </row>
    <row r="1316" spans="10:11">
      <c r="J1316"/>
      <c r="K1316"/>
    </row>
    <row r="1317" spans="10:11">
      <c r="J1317"/>
      <c r="K1317"/>
    </row>
    <row r="1318" spans="10:11">
      <c r="J1318"/>
      <c r="K1318"/>
    </row>
    <row r="1319" spans="10:11">
      <c r="J1319"/>
      <c r="K1319"/>
    </row>
    <row r="1320" spans="10:11">
      <c r="J1320"/>
      <c r="K1320"/>
    </row>
    <row r="1321" spans="10:11">
      <c r="J1321"/>
      <c r="K1321"/>
    </row>
    <row r="1322" spans="10:11">
      <c r="J1322"/>
      <c r="K1322"/>
    </row>
    <row r="1323" spans="10:11">
      <c r="J1323"/>
      <c r="K1323"/>
    </row>
    <row r="1324" spans="10:11">
      <c r="J1324"/>
      <c r="K1324"/>
    </row>
    <row r="1325" spans="10:11">
      <c r="J1325"/>
      <c r="K1325"/>
    </row>
    <row r="1326" spans="10:11">
      <c r="J1326"/>
      <c r="K1326"/>
    </row>
    <row r="1327" spans="10:11">
      <c r="J1327"/>
      <c r="K1327"/>
    </row>
    <row r="1328" spans="10:11">
      <c r="J1328"/>
      <c r="K1328"/>
    </row>
    <row r="1329" spans="10:11">
      <c r="J1329"/>
      <c r="K1329"/>
    </row>
    <row r="1330" spans="10:11">
      <c r="J1330"/>
      <c r="K1330"/>
    </row>
    <row r="1331" spans="10:11">
      <c r="J1331"/>
      <c r="K1331"/>
    </row>
    <row r="1332" spans="10:11">
      <c r="J1332"/>
      <c r="K1332"/>
    </row>
    <row r="1333" spans="10:11">
      <c r="J1333"/>
      <c r="K1333"/>
    </row>
    <row r="1334" spans="10:11">
      <c r="J1334"/>
      <c r="K1334"/>
    </row>
    <row r="1335" spans="10:11">
      <c r="J1335"/>
      <c r="K1335"/>
    </row>
    <row r="1336" spans="10:11">
      <c r="J1336"/>
      <c r="K1336"/>
    </row>
    <row r="1337" spans="10:11">
      <c r="J1337"/>
      <c r="K1337"/>
    </row>
    <row r="1338" spans="10:11">
      <c r="J1338"/>
      <c r="K1338"/>
    </row>
    <row r="1339" spans="10:11">
      <c r="J1339"/>
      <c r="K1339"/>
    </row>
    <row r="1340" spans="10:11">
      <c r="J1340"/>
      <c r="K1340"/>
    </row>
    <row r="1341" spans="10:11">
      <c r="J1341"/>
      <c r="K1341"/>
    </row>
    <row r="1342" spans="10:11">
      <c r="J1342"/>
      <c r="K1342"/>
    </row>
    <row r="1343" spans="10:11">
      <c r="J1343"/>
      <c r="K1343"/>
    </row>
    <row r="1344" spans="10:11">
      <c r="J1344"/>
      <c r="K1344"/>
    </row>
    <row r="1345" spans="10:11">
      <c r="J1345"/>
      <c r="K1345"/>
    </row>
    <row r="1346" spans="10:11">
      <c r="J1346"/>
      <c r="K1346"/>
    </row>
    <row r="1347" spans="10:11">
      <c r="J1347"/>
      <c r="K1347"/>
    </row>
    <row r="1348" spans="10:11">
      <c r="J1348"/>
      <c r="K1348"/>
    </row>
    <row r="1349" spans="10:11">
      <c r="J1349"/>
      <c r="K1349"/>
    </row>
    <row r="1350" spans="10:11">
      <c r="J1350"/>
      <c r="K1350"/>
    </row>
    <row r="1351" spans="10:11">
      <c r="J1351"/>
      <c r="K1351"/>
    </row>
    <row r="1352" spans="10:11">
      <c r="J1352"/>
      <c r="K1352"/>
    </row>
    <row r="1353" spans="10:11">
      <c r="J1353"/>
      <c r="K1353"/>
    </row>
    <row r="1354" spans="10:11">
      <c r="J1354"/>
      <c r="K1354"/>
    </row>
    <row r="1355" spans="10:11">
      <c r="J1355"/>
      <c r="K1355"/>
    </row>
    <row r="1356" spans="10:11">
      <c r="J1356"/>
      <c r="K1356"/>
    </row>
    <row r="1357" spans="10:11">
      <c r="J1357"/>
      <c r="K1357"/>
    </row>
    <row r="1358" spans="10:11">
      <c r="J1358"/>
      <c r="K1358"/>
    </row>
    <row r="1359" spans="10:11">
      <c r="J1359"/>
      <c r="K1359"/>
    </row>
    <row r="1360" spans="10:11">
      <c r="J1360"/>
      <c r="K1360"/>
    </row>
    <row r="1361" spans="10:11">
      <c r="J1361"/>
      <c r="K1361"/>
    </row>
    <row r="1362" spans="10:11">
      <c r="J1362"/>
      <c r="K1362"/>
    </row>
    <row r="1363" spans="10:11">
      <c r="J1363"/>
      <c r="K1363"/>
    </row>
    <row r="1364" spans="10:11">
      <c r="J1364"/>
      <c r="K1364"/>
    </row>
    <row r="1365" spans="10:11">
      <c r="J1365"/>
      <c r="K1365"/>
    </row>
    <row r="1366" spans="10:11">
      <c r="J1366"/>
      <c r="K1366"/>
    </row>
    <row r="1367" spans="10:11">
      <c r="J1367"/>
      <c r="K1367"/>
    </row>
    <row r="1368" spans="10:11">
      <c r="J1368"/>
      <c r="K1368"/>
    </row>
    <row r="1369" spans="10:11">
      <c r="J1369"/>
      <c r="K1369"/>
    </row>
    <row r="1370" spans="10:11">
      <c r="J1370"/>
      <c r="K1370"/>
    </row>
    <row r="1371" spans="10:11">
      <c r="J1371"/>
      <c r="K1371"/>
    </row>
    <row r="1372" spans="10:11">
      <c r="J1372"/>
      <c r="K1372"/>
    </row>
    <row r="1373" spans="10:11">
      <c r="J1373"/>
      <c r="K1373"/>
    </row>
    <row r="1374" spans="10:11">
      <c r="J1374"/>
      <c r="K1374"/>
    </row>
    <row r="1375" spans="10:11">
      <c r="J1375"/>
      <c r="K1375"/>
    </row>
    <row r="1376" spans="10:11">
      <c r="J1376"/>
      <c r="K1376"/>
    </row>
    <row r="1377" spans="10:11">
      <c r="J1377"/>
      <c r="K1377"/>
    </row>
    <row r="1378" spans="10:11">
      <c r="J1378"/>
      <c r="K1378"/>
    </row>
    <row r="1379" spans="10:11">
      <c r="J1379"/>
      <c r="K1379"/>
    </row>
    <row r="1380" spans="10:11">
      <c r="J1380"/>
      <c r="K1380"/>
    </row>
    <row r="1381" spans="10:11">
      <c r="J1381"/>
      <c r="K1381"/>
    </row>
    <row r="1382" spans="10:11">
      <c r="J1382"/>
      <c r="K1382"/>
    </row>
    <row r="1383" spans="10:11">
      <c r="J1383"/>
      <c r="K1383"/>
    </row>
    <row r="1384" spans="10:11">
      <c r="J1384"/>
      <c r="K1384"/>
    </row>
    <row r="1385" spans="10:11">
      <c r="J1385"/>
      <c r="K1385"/>
    </row>
    <row r="1386" spans="10:11">
      <c r="J1386"/>
      <c r="K1386"/>
    </row>
    <row r="1387" spans="10:11">
      <c r="J1387"/>
      <c r="K1387"/>
    </row>
    <row r="1388" spans="10:11">
      <c r="J1388"/>
      <c r="K1388"/>
    </row>
    <row r="1389" spans="10:11">
      <c r="J1389"/>
      <c r="K1389"/>
    </row>
    <row r="1390" spans="10:11">
      <c r="J1390"/>
      <c r="K1390"/>
    </row>
    <row r="1391" spans="10:11">
      <c r="J1391"/>
      <c r="K1391"/>
    </row>
    <row r="1392" spans="10:11">
      <c r="J1392"/>
      <c r="K1392"/>
    </row>
    <row r="1393" spans="10:11">
      <c r="J1393"/>
      <c r="K1393"/>
    </row>
    <row r="1394" spans="10:11">
      <c r="J1394"/>
      <c r="K1394"/>
    </row>
    <row r="1395" spans="10:11">
      <c r="J1395"/>
      <c r="K1395"/>
    </row>
    <row r="1396" spans="10:11">
      <c r="J1396"/>
      <c r="K1396"/>
    </row>
    <row r="1397" spans="10:11">
      <c r="J1397"/>
      <c r="K1397"/>
    </row>
    <row r="1398" spans="10:11">
      <c r="J1398"/>
      <c r="K1398"/>
    </row>
    <row r="1399" spans="10:11">
      <c r="J1399"/>
      <c r="K1399"/>
    </row>
    <row r="1400" spans="10:11">
      <c r="J1400"/>
      <c r="K1400"/>
    </row>
    <row r="1401" spans="10:11">
      <c r="J1401"/>
      <c r="K1401"/>
    </row>
    <row r="1402" spans="10:11">
      <c r="J1402"/>
      <c r="K1402"/>
    </row>
    <row r="1403" spans="10:11">
      <c r="J1403"/>
      <c r="K1403"/>
    </row>
    <row r="1404" spans="10:11">
      <c r="J1404"/>
      <c r="K1404"/>
    </row>
    <row r="1405" spans="10:11">
      <c r="J1405"/>
      <c r="K1405"/>
    </row>
    <row r="1406" spans="10:11">
      <c r="J1406"/>
      <c r="K1406"/>
    </row>
    <row r="1407" spans="10:11">
      <c r="J1407"/>
      <c r="K1407"/>
    </row>
    <row r="1408" spans="10:11">
      <c r="J1408"/>
      <c r="K1408"/>
    </row>
    <row r="1409" spans="10:11">
      <c r="J1409"/>
      <c r="K1409"/>
    </row>
    <row r="1410" spans="10:11">
      <c r="J1410"/>
      <c r="K1410"/>
    </row>
    <row r="1411" spans="10:11">
      <c r="J1411"/>
      <c r="K1411"/>
    </row>
    <row r="1412" spans="10:11">
      <c r="J1412"/>
      <c r="K1412"/>
    </row>
    <row r="1413" spans="10:11">
      <c r="J1413"/>
      <c r="K1413"/>
    </row>
    <row r="1414" spans="10:11">
      <c r="J1414"/>
      <c r="K1414"/>
    </row>
    <row r="1415" spans="10:11">
      <c r="J1415"/>
      <c r="K1415"/>
    </row>
    <row r="1416" spans="10:11">
      <c r="J1416"/>
      <c r="K1416"/>
    </row>
    <row r="1417" spans="10:11">
      <c r="J1417"/>
      <c r="K1417"/>
    </row>
    <row r="1418" spans="10:11">
      <c r="J1418"/>
      <c r="K1418"/>
    </row>
    <row r="1419" spans="10:11">
      <c r="J1419"/>
      <c r="K1419"/>
    </row>
    <row r="1420" spans="10:11">
      <c r="J1420"/>
      <c r="K1420"/>
    </row>
    <row r="1421" spans="10:11">
      <c r="J1421"/>
      <c r="K1421"/>
    </row>
    <row r="1422" spans="10:11">
      <c r="J1422"/>
      <c r="K1422"/>
    </row>
    <row r="1423" spans="10:11">
      <c r="J1423"/>
      <c r="K1423"/>
    </row>
    <row r="1424" spans="10:11">
      <c r="J1424"/>
      <c r="K1424"/>
    </row>
    <row r="1425" spans="10:11">
      <c r="J1425"/>
      <c r="K1425"/>
    </row>
    <row r="1426" spans="10:11">
      <c r="J1426"/>
      <c r="K1426"/>
    </row>
    <row r="1427" spans="10:11">
      <c r="J1427"/>
      <c r="K1427"/>
    </row>
    <row r="1428" spans="10:11">
      <c r="J1428"/>
      <c r="K1428"/>
    </row>
    <row r="1429" spans="10:11">
      <c r="J1429"/>
      <c r="K1429"/>
    </row>
    <row r="1430" spans="10:11">
      <c r="J1430"/>
      <c r="K1430"/>
    </row>
    <row r="1431" spans="10:11">
      <c r="J1431"/>
      <c r="K1431"/>
    </row>
    <row r="1432" spans="10:11">
      <c r="J1432"/>
      <c r="K1432"/>
    </row>
    <row r="1433" spans="10:11">
      <c r="J1433"/>
      <c r="K1433"/>
    </row>
    <row r="1434" spans="10:11">
      <c r="J1434"/>
      <c r="K1434"/>
    </row>
    <row r="1435" spans="10:11">
      <c r="J1435"/>
      <c r="K1435"/>
    </row>
    <row r="1436" spans="10:11">
      <c r="J1436"/>
      <c r="K1436"/>
    </row>
    <row r="1437" spans="10:11">
      <c r="J1437"/>
      <c r="K1437"/>
    </row>
    <row r="1438" spans="10:11">
      <c r="J1438"/>
      <c r="K1438"/>
    </row>
    <row r="1439" spans="10:11">
      <c r="J1439"/>
      <c r="K1439"/>
    </row>
    <row r="1440" spans="10:11">
      <c r="J1440"/>
      <c r="K1440"/>
    </row>
    <row r="1441" spans="10:11">
      <c r="J1441"/>
      <c r="K1441"/>
    </row>
    <row r="1442" spans="10:11">
      <c r="J1442"/>
      <c r="K1442"/>
    </row>
    <row r="1443" spans="10:11">
      <c r="J1443"/>
      <c r="K1443"/>
    </row>
    <row r="1444" spans="10:11">
      <c r="J1444"/>
      <c r="K1444"/>
    </row>
    <row r="1445" spans="10:11">
      <c r="J1445"/>
      <c r="K1445"/>
    </row>
    <row r="1446" spans="10:11">
      <c r="J1446"/>
      <c r="K1446"/>
    </row>
    <row r="1447" spans="10:11">
      <c r="J1447"/>
      <c r="K1447"/>
    </row>
    <row r="1448" spans="10:11">
      <c r="J1448"/>
      <c r="K1448"/>
    </row>
    <row r="1449" spans="10:11">
      <c r="J1449"/>
      <c r="K1449"/>
    </row>
    <row r="1450" spans="10:11">
      <c r="J1450"/>
      <c r="K1450"/>
    </row>
    <row r="1451" spans="10:11">
      <c r="J1451"/>
      <c r="K1451"/>
    </row>
    <row r="1452" spans="10:11">
      <c r="J1452"/>
      <c r="K1452"/>
    </row>
    <row r="1453" spans="10:11">
      <c r="J1453"/>
      <c r="K1453"/>
    </row>
    <row r="1454" spans="10:11">
      <c r="J1454"/>
      <c r="K1454"/>
    </row>
    <row r="1455" spans="10:11">
      <c r="J1455"/>
      <c r="K1455"/>
    </row>
    <row r="1456" spans="10:11">
      <c r="J1456"/>
      <c r="K1456"/>
    </row>
    <row r="1457" spans="10:11">
      <c r="J1457"/>
      <c r="K1457"/>
    </row>
    <row r="1458" spans="10:11">
      <c r="J1458"/>
      <c r="K1458"/>
    </row>
    <row r="1459" spans="10:11">
      <c r="J1459"/>
      <c r="K1459"/>
    </row>
    <row r="1460" spans="10:11">
      <c r="J1460"/>
      <c r="K1460"/>
    </row>
    <row r="1461" spans="10:11">
      <c r="J1461"/>
      <c r="K1461"/>
    </row>
    <row r="1462" spans="10:11">
      <c r="J1462"/>
      <c r="K1462"/>
    </row>
    <row r="1463" spans="10:11">
      <c r="J1463"/>
      <c r="K1463"/>
    </row>
    <row r="1464" spans="10:11">
      <c r="J1464"/>
      <c r="K1464"/>
    </row>
    <row r="1465" spans="10:11">
      <c r="J1465"/>
      <c r="K1465"/>
    </row>
    <row r="1466" spans="10:11">
      <c r="J1466"/>
      <c r="K1466"/>
    </row>
    <row r="1467" spans="10:11">
      <c r="J1467"/>
      <c r="K1467"/>
    </row>
    <row r="1468" spans="10:11">
      <c r="J1468"/>
      <c r="K1468"/>
    </row>
    <row r="1469" spans="10:11">
      <c r="J1469"/>
      <c r="K1469"/>
    </row>
    <row r="1470" spans="10:11">
      <c r="J1470"/>
      <c r="K1470"/>
    </row>
    <row r="1471" spans="10:11">
      <c r="J1471"/>
      <c r="K1471"/>
    </row>
    <row r="1472" spans="10:11">
      <c r="J1472"/>
      <c r="K1472"/>
    </row>
    <row r="1473" spans="10:11">
      <c r="J1473"/>
      <c r="K1473"/>
    </row>
    <row r="1474" spans="10:11">
      <c r="J1474"/>
      <c r="K1474"/>
    </row>
    <row r="1475" spans="10:11">
      <c r="J1475"/>
      <c r="K1475"/>
    </row>
    <row r="1476" spans="10:11">
      <c r="J1476"/>
      <c r="K1476"/>
    </row>
    <row r="1477" spans="10:11">
      <c r="J1477"/>
      <c r="K1477"/>
    </row>
    <row r="1478" spans="10:11">
      <c r="J1478"/>
      <c r="K1478"/>
    </row>
    <row r="1479" spans="10:11">
      <c r="J1479"/>
      <c r="K1479"/>
    </row>
    <row r="1480" spans="10:11">
      <c r="J1480"/>
      <c r="K1480"/>
    </row>
    <row r="1481" spans="10:11">
      <c r="J1481"/>
      <c r="K1481"/>
    </row>
    <row r="1482" spans="10:11">
      <c r="J1482"/>
      <c r="K1482"/>
    </row>
    <row r="1483" spans="10:11">
      <c r="J1483"/>
      <c r="K1483"/>
    </row>
    <row r="1484" spans="10:11">
      <c r="J1484"/>
      <c r="K1484"/>
    </row>
    <row r="1485" spans="10:11">
      <c r="J1485"/>
      <c r="K1485"/>
    </row>
    <row r="1486" spans="10:11">
      <c r="J1486"/>
      <c r="K1486"/>
    </row>
    <row r="1487" spans="10:11">
      <c r="J1487"/>
      <c r="K1487"/>
    </row>
    <row r="1488" spans="10:11">
      <c r="J1488"/>
      <c r="K1488"/>
    </row>
    <row r="1489" spans="10:11">
      <c r="J1489"/>
      <c r="K1489"/>
    </row>
    <row r="1490" spans="10:11">
      <c r="J1490"/>
      <c r="K1490"/>
    </row>
    <row r="1491" spans="10:11">
      <c r="J1491"/>
      <c r="K1491"/>
    </row>
    <row r="1492" spans="10:11">
      <c r="J1492"/>
      <c r="K1492"/>
    </row>
    <row r="1493" spans="10:11">
      <c r="J1493"/>
      <c r="K1493"/>
    </row>
    <row r="1494" spans="10:11">
      <c r="J1494"/>
      <c r="K1494"/>
    </row>
    <row r="1495" spans="10:11">
      <c r="J1495"/>
      <c r="K1495"/>
    </row>
    <row r="1496" spans="10:11">
      <c r="J1496"/>
      <c r="K1496"/>
    </row>
    <row r="1497" spans="10:11">
      <c r="J1497"/>
      <c r="K1497"/>
    </row>
    <row r="1498" spans="10:11">
      <c r="J1498"/>
      <c r="K1498"/>
    </row>
    <row r="1499" spans="10:11">
      <c r="J1499"/>
      <c r="K1499"/>
    </row>
    <row r="1500" spans="10:11">
      <c r="J1500"/>
      <c r="K1500"/>
    </row>
    <row r="1501" spans="10:11">
      <c r="J1501"/>
      <c r="K1501"/>
    </row>
    <row r="1502" spans="10:11">
      <c r="J1502"/>
      <c r="K1502"/>
    </row>
    <row r="1503" spans="10:11">
      <c r="J1503"/>
      <c r="K1503"/>
    </row>
    <row r="1504" spans="10:11">
      <c r="J1504"/>
      <c r="K1504"/>
    </row>
    <row r="1505" spans="10:11">
      <c r="J1505"/>
      <c r="K1505"/>
    </row>
    <row r="1506" spans="10:11">
      <c r="J1506"/>
      <c r="K1506"/>
    </row>
    <row r="1507" spans="10:11">
      <c r="J1507"/>
      <c r="K1507"/>
    </row>
    <row r="1508" spans="10:11">
      <c r="J1508"/>
      <c r="K1508"/>
    </row>
    <row r="1509" spans="10:11">
      <c r="J1509"/>
      <c r="K1509"/>
    </row>
    <row r="1510" spans="10:11">
      <c r="J1510"/>
      <c r="K1510"/>
    </row>
    <row r="1511" spans="10:11">
      <c r="J1511"/>
      <c r="K1511"/>
    </row>
    <row r="1512" spans="10:11">
      <c r="J1512"/>
      <c r="K1512"/>
    </row>
    <row r="1513" spans="10:11">
      <c r="J1513"/>
      <c r="K1513"/>
    </row>
    <row r="1514" spans="10:11">
      <c r="J1514"/>
      <c r="K1514"/>
    </row>
    <row r="1515" spans="10:11">
      <c r="J1515"/>
      <c r="K1515"/>
    </row>
    <row r="1516" spans="10:11">
      <c r="J1516"/>
      <c r="K1516"/>
    </row>
    <row r="1517" spans="10:11">
      <c r="J1517"/>
      <c r="K1517"/>
    </row>
    <row r="1518" spans="10:11">
      <c r="J1518"/>
      <c r="K1518"/>
    </row>
    <row r="1519" spans="10:11">
      <c r="J1519"/>
      <c r="K1519"/>
    </row>
    <row r="1520" spans="10:11">
      <c r="J1520"/>
      <c r="K1520"/>
    </row>
    <row r="1521" spans="10:11">
      <c r="J1521"/>
      <c r="K1521"/>
    </row>
    <row r="1522" spans="10:11">
      <c r="J1522"/>
      <c r="K1522"/>
    </row>
    <row r="1523" spans="10:11">
      <c r="J1523"/>
      <c r="K1523"/>
    </row>
    <row r="1524" spans="10:11">
      <c r="J1524"/>
      <c r="K1524"/>
    </row>
    <row r="1525" spans="10:11">
      <c r="J1525"/>
      <c r="K1525"/>
    </row>
    <row r="1526" spans="10:11">
      <c r="J1526"/>
      <c r="K1526"/>
    </row>
    <row r="1527" spans="10:11">
      <c r="J1527"/>
      <c r="K1527"/>
    </row>
    <row r="1528" spans="10:11">
      <c r="J1528"/>
      <c r="K1528"/>
    </row>
    <row r="1529" spans="10:11">
      <c r="J1529"/>
      <c r="K1529"/>
    </row>
    <row r="1530" spans="10:11">
      <c r="J1530"/>
      <c r="K1530"/>
    </row>
    <row r="1531" spans="10:11">
      <c r="J1531"/>
      <c r="K1531"/>
    </row>
    <row r="1532" spans="10:11">
      <c r="J1532"/>
      <c r="K1532"/>
    </row>
    <row r="1533" spans="10:11">
      <c r="J1533"/>
      <c r="K1533"/>
    </row>
    <row r="1534" spans="10:11">
      <c r="J1534"/>
      <c r="K1534"/>
    </row>
    <row r="1535" spans="10:11">
      <c r="J1535"/>
      <c r="K1535"/>
    </row>
    <row r="1536" spans="10:11">
      <c r="J1536"/>
      <c r="K1536"/>
    </row>
    <row r="1537" spans="10:11">
      <c r="J1537"/>
      <c r="K1537"/>
    </row>
    <row r="1538" spans="10:11">
      <c r="J1538"/>
      <c r="K1538"/>
    </row>
    <row r="1539" spans="10:11">
      <c r="J1539"/>
      <c r="K1539"/>
    </row>
    <row r="1540" spans="10:11">
      <c r="J1540"/>
      <c r="K1540"/>
    </row>
    <row r="1541" spans="10:11">
      <c r="J1541"/>
      <c r="K1541"/>
    </row>
    <row r="1542" spans="10:11">
      <c r="J1542"/>
      <c r="K1542"/>
    </row>
    <row r="1543" spans="10:11">
      <c r="J1543"/>
      <c r="K1543"/>
    </row>
    <row r="1544" spans="10:11">
      <c r="J1544"/>
      <c r="K1544"/>
    </row>
    <row r="1545" spans="10:11">
      <c r="J1545"/>
      <c r="K1545"/>
    </row>
    <row r="1546" spans="10:11">
      <c r="J1546"/>
      <c r="K1546"/>
    </row>
    <row r="1547" spans="10:11">
      <c r="J1547"/>
      <c r="K1547"/>
    </row>
    <row r="1548" spans="10:11">
      <c r="J1548"/>
      <c r="K1548"/>
    </row>
    <row r="1549" spans="10:11">
      <c r="J1549"/>
      <c r="K1549"/>
    </row>
    <row r="1550" spans="10:11">
      <c r="J1550"/>
      <c r="K1550"/>
    </row>
    <row r="1551" spans="10:11">
      <c r="J1551"/>
      <c r="K1551"/>
    </row>
    <row r="1552" spans="10:11">
      <c r="J1552"/>
      <c r="K1552"/>
    </row>
    <row r="1553" spans="10:11">
      <c r="J1553"/>
      <c r="K1553"/>
    </row>
    <row r="1554" spans="10:11">
      <c r="J1554"/>
      <c r="K1554"/>
    </row>
    <row r="1555" spans="10:11">
      <c r="J1555"/>
      <c r="K1555"/>
    </row>
    <row r="1556" spans="10:11">
      <c r="J1556"/>
      <c r="K1556"/>
    </row>
    <row r="1557" spans="10:11">
      <c r="J1557"/>
      <c r="K1557"/>
    </row>
    <row r="1558" spans="10:11">
      <c r="J1558"/>
      <c r="K1558"/>
    </row>
    <row r="1559" spans="10:11">
      <c r="J1559"/>
      <c r="K1559"/>
    </row>
    <row r="1560" spans="10:11">
      <c r="J1560"/>
      <c r="K1560"/>
    </row>
    <row r="1561" spans="10:11">
      <c r="J1561"/>
      <c r="K1561"/>
    </row>
    <row r="1562" spans="10:11">
      <c r="J1562"/>
      <c r="K1562"/>
    </row>
    <row r="1563" spans="10:11">
      <c r="J1563"/>
      <c r="K1563"/>
    </row>
    <row r="1564" spans="10:11">
      <c r="J1564"/>
      <c r="K1564"/>
    </row>
    <row r="1565" spans="10:11">
      <c r="J1565"/>
      <c r="K1565"/>
    </row>
    <row r="1566" spans="10:11">
      <c r="J1566"/>
      <c r="K1566"/>
    </row>
    <row r="1567" spans="10:11">
      <c r="J1567"/>
      <c r="K1567"/>
    </row>
    <row r="1568" spans="10:11">
      <c r="J1568"/>
      <c r="K1568"/>
    </row>
    <row r="1569" spans="10:11">
      <c r="J1569"/>
      <c r="K1569"/>
    </row>
    <row r="1570" spans="10:11">
      <c r="J1570"/>
      <c r="K1570"/>
    </row>
    <row r="1571" spans="10:11">
      <c r="J1571"/>
      <c r="K1571"/>
    </row>
    <row r="1572" spans="10:11">
      <c r="J1572"/>
      <c r="K1572"/>
    </row>
    <row r="1573" spans="10:11">
      <c r="J1573"/>
      <c r="K1573"/>
    </row>
    <row r="1574" spans="10:11">
      <c r="J1574"/>
      <c r="K1574"/>
    </row>
    <row r="1575" spans="10:11">
      <c r="J1575"/>
      <c r="K1575"/>
    </row>
    <row r="1576" spans="10:11">
      <c r="J1576"/>
      <c r="K1576"/>
    </row>
    <row r="1577" spans="10:11">
      <c r="J1577"/>
      <c r="K1577"/>
    </row>
    <row r="1578" spans="10:11">
      <c r="J1578"/>
      <c r="K1578"/>
    </row>
    <row r="1579" spans="10:11">
      <c r="J1579"/>
      <c r="K1579"/>
    </row>
    <row r="1580" spans="10:11">
      <c r="J1580"/>
      <c r="K1580"/>
    </row>
    <row r="1581" spans="10:11">
      <c r="J1581"/>
      <c r="K1581"/>
    </row>
    <row r="1582" spans="10:11">
      <c r="J1582"/>
      <c r="K1582"/>
    </row>
    <row r="1583" spans="10:11">
      <c r="J1583"/>
      <c r="K1583"/>
    </row>
    <row r="1584" spans="10:11">
      <c r="J1584"/>
      <c r="K1584"/>
    </row>
    <row r="1585" spans="10:11">
      <c r="J1585"/>
      <c r="K1585"/>
    </row>
    <row r="1586" spans="10:11">
      <c r="J1586"/>
      <c r="K1586"/>
    </row>
    <row r="1587" spans="10:11">
      <c r="J1587"/>
      <c r="K1587"/>
    </row>
    <row r="1588" spans="10:11">
      <c r="J1588"/>
      <c r="K1588"/>
    </row>
    <row r="1589" spans="10:11">
      <c r="J1589"/>
      <c r="K1589"/>
    </row>
    <row r="1590" spans="10:11">
      <c r="J1590"/>
      <c r="K1590"/>
    </row>
    <row r="1591" spans="10:11">
      <c r="J1591"/>
      <c r="K1591"/>
    </row>
    <row r="1592" spans="10:11">
      <c r="J1592"/>
      <c r="K1592"/>
    </row>
    <row r="1593" spans="10:11">
      <c r="J1593"/>
      <c r="K1593"/>
    </row>
    <row r="1594" spans="10:11">
      <c r="J1594"/>
      <c r="K1594"/>
    </row>
    <row r="1595" spans="10:11">
      <c r="J1595"/>
      <c r="K1595"/>
    </row>
    <row r="1596" spans="10:11">
      <c r="J1596"/>
      <c r="K1596"/>
    </row>
    <row r="1597" spans="10:11">
      <c r="J1597"/>
      <c r="K1597"/>
    </row>
    <row r="1598" spans="10:11">
      <c r="J1598"/>
      <c r="K1598"/>
    </row>
    <row r="1599" spans="10:11">
      <c r="J1599"/>
      <c r="K1599"/>
    </row>
    <row r="1600" spans="10:11">
      <c r="J1600"/>
      <c r="K1600"/>
    </row>
    <row r="1601" spans="10:11">
      <c r="J1601"/>
      <c r="K1601"/>
    </row>
    <row r="1602" spans="10:11">
      <c r="J1602"/>
      <c r="K1602"/>
    </row>
    <row r="1603" spans="10:11">
      <c r="J1603"/>
      <c r="K1603"/>
    </row>
    <row r="1604" spans="10:11">
      <c r="J1604"/>
      <c r="K1604"/>
    </row>
    <row r="1605" spans="10:11">
      <c r="J1605"/>
      <c r="K1605"/>
    </row>
    <row r="1606" spans="10:11">
      <c r="J1606"/>
      <c r="K1606"/>
    </row>
    <row r="1607" spans="10:11">
      <c r="J1607"/>
      <c r="K1607"/>
    </row>
    <row r="1608" spans="10:11">
      <c r="J1608"/>
      <c r="K1608"/>
    </row>
    <row r="1609" spans="10:11">
      <c r="J1609"/>
      <c r="K1609"/>
    </row>
    <row r="1610" spans="10:11">
      <c r="J1610"/>
      <c r="K1610"/>
    </row>
    <row r="1611" spans="10:11">
      <c r="J1611"/>
      <c r="K1611"/>
    </row>
    <row r="1612" spans="10:11">
      <c r="J1612"/>
      <c r="K1612"/>
    </row>
    <row r="1613" spans="10:11">
      <c r="J1613"/>
      <c r="K1613"/>
    </row>
    <row r="1614" spans="10:11">
      <c r="J1614"/>
      <c r="K1614"/>
    </row>
    <row r="1615" spans="10:11">
      <c r="J1615"/>
      <c r="K1615"/>
    </row>
    <row r="1616" spans="10:11">
      <c r="J1616"/>
      <c r="K1616"/>
    </row>
    <row r="1617" spans="10:11">
      <c r="J1617"/>
      <c r="K1617"/>
    </row>
    <row r="1618" spans="10:11">
      <c r="J1618"/>
      <c r="K1618"/>
    </row>
    <row r="1619" spans="10:11">
      <c r="J1619"/>
      <c r="K1619"/>
    </row>
    <row r="1620" spans="10:11">
      <c r="J1620"/>
      <c r="K1620"/>
    </row>
    <row r="1621" spans="10:11">
      <c r="J1621"/>
      <c r="K1621"/>
    </row>
    <row r="1622" spans="10:11">
      <c r="J1622"/>
      <c r="K1622"/>
    </row>
    <row r="1623" spans="10:11">
      <c r="J1623"/>
      <c r="K1623"/>
    </row>
    <row r="1624" spans="10:11">
      <c r="J1624"/>
      <c r="K1624"/>
    </row>
    <row r="1625" spans="10:11">
      <c r="J1625"/>
      <c r="K1625"/>
    </row>
    <row r="1626" spans="10:11">
      <c r="J1626"/>
      <c r="K1626"/>
    </row>
    <row r="1627" spans="10:11">
      <c r="J1627"/>
      <c r="K1627"/>
    </row>
    <row r="1628" spans="10:11">
      <c r="J1628"/>
      <c r="K1628"/>
    </row>
    <row r="1629" spans="10:11">
      <c r="J1629"/>
      <c r="K1629"/>
    </row>
    <row r="1630" spans="10:11">
      <c r="J1630"/>
      <c r="K1630"/>
    </row>
    <row r="1631" spans="10:11">
      <c r="J1631"/>
      <c r="K1631"/>
    </row>
    <row r="1632" spans="10:11">
      <c r="J1632"/>
      <c r="K1632"/>
    </row>
    <row r="1633" spans="10:11">
      <c r="J1633"/>
      <c r="K1633"/>
    </row>
    <row r="1634" spans="10:11">
      <c r="J1634"/>
      <c r="K1634"/>
    </row>
    <row r="1635" spans="10:11">
      <c r="J1635"/>
      <c r="K1635"/>
    </row>
    <row r="1636" spans="10:11">
      <c r="J1636"/>
      <c r="K1636"/>
    </row>
    <row r="1637" spans="10:11">
      <c r="J1637"/>
      <c r="K1637"/>
    </row>
    <row r="1638" spans="10:11">
      <c r="J1638"/>
      <c r="K1638"/>
    </row>
    <row r="1639" spans="10:11">
      <c r="J1639"/>
      <c r="K1639"/>
    </row>
    <row r="1640" spans="10:11">
      <c r="J1640"/>
      <c r="K1640"/>
    </row>
    <row r="1641" spans="10:11">
      <c r="J1641"/>
      <c r="K1641"/>
    </row>
    <row r="1642" spans="10:11">
      <c r="J1642"/>
      <c r="K1642"/>
    </row>
    <row r="1643" spans="10:11">
      <c r="J1643"/>
      <c r="K1643"/>
    </row>
    <row r="1644" spans="10:11">
      <c r="J1644"/>
      <c r="K1644"/>
    </row>
    <row r="1645" spans="10:11">
      <c r="J1645"/>
      <c r="K1645"/>
    </row>
    <row r="1646" spans="10:11">
      <c r="J1646"/>
      <c r="K1646"/>
    </row>
    <row r="1647" spans="10:11">
      <c r="J1647"/>
      <c r="K1647"/>
    </row>
    <row r="1648" spans="10:11">
      <c r="J1648"/>
      <c r="K1648"/>
    </row>
    <row r="1649" spans="10:11">
      <c r="J1649"/>
      <c r="K1649"/>
    </row>
    <row r="1650" spans="10:11">
      <c r="J1650"/>
      <c r="K1650"/>
    </row>
    <row r="1651" spans="10:11">
      <c r="J1651"/>
      <c r="K1651"/>
    </row>
    <row r="1652" spans="10:11">
      <c r="J1652"/>
      <c r="K1652"/>
    </row>
    <row r="1653" spans="10:11">
      <c r="J1653"/>
      <c r="K1653"/>
    </row>
    <row r="1654" spans="10:11">
      <c r="J1654"/>
      <c r="K1654"/>
    </row>
    <row r="1655" spans="10:11">
      <c r="J1655"/>
      <c r="K1655"/>
    </row>
    <row r="1656" spans="10:11">
      <c r="J1656"/>
      <c r="K1656"/>
    </row>
    <row r="1657" spans="10:11">
      <c r="J1657"/>
      <c r="K1657"/>
    </row>
    <row r="1658" spans="10:11">
      <c r="J1658"/>
      <c r="K1658"/>
    </row>
    <row r="1659" spans="10:11">
      <c r="J1659"/>
      <c r="K1659"/>
    </row>
    <row r="1660" spans="10:11">
      <c r="J1660"/>
      <c r="K1660"/>
    </row>
    <row r="1661" spans="10:11">
      <c r="J1661"/>
      <c r="K1661"/>
    </row>
    <row r="1662" spans="10:11">
      <c r="J1662"/>
      <c r="K1662"/>
    </row>
    <row r="1663" spans="10:11">
      <c r="J1663"/>
      <c r="K1663"/>
    </row>
    <row r="1664" spans="10:11">
      <c r="J1664"/>
      <c r="K1664"/>
    </row>
    <row r="1665" spans="10:11">
      <c r="J1665"/>
      <c r="K1665"/>
    </row>
    <row r="1666" spans="10:11">
      <c r="J1666"/>
      <c r="K1666"/>
    </row>
    <row r="1667" spans="10:11">
      <c r="J1667"/>
      <c r="K1667"/>
    </row>
    <row r="1668" spans="10:11">
      <c r="J1668"/>
      <c r="K1668"/>
    </row>
    <row r="1669" spans="10:11">
      <c r="J1669"/>
      <c r="K1669"/>
    </row>
    <row r="1670" spans="10:11">
      <c r="J1670"/>
      <c r="K1670"/>
    </row>
    <row r="1671" spans="10:11">
      <c r="J1671"/>
      <c r="K1671"/>
    </row>
    <row r="1672" spans="10:11">
      <c r="J1672"/>
      <c r="K1672"/>
    </row>
    <row r="1673" spans="10:11">
      <c r="J1673"/>
      <c r="K1673"/>
    </row>
    <row r="1674" spans="10:11">
      <c r="J1674"/>
      <c r="K1674"/>
    </row>
    <row r="1675" spans="10:11">
      <c r="J1675"/>
      <c r="K1675"/>
    </row>
    <row r="1676" spans="10:11">
      <c r="J1676"/>
      <c r="K1676"/>
    </row>
    <row r="1677" spans="10:11">
      <c r="J1677"/>
      <c r="K1677"/>
    </row>
    <row r="1678" spans="10:11">
      <c r="J1678"/>
      <c r="K1678"/>
    </row>
    <row r="1679" spans="10:11">
      <c r="J1679"/>
      <c r="K1679"/>
    </row>
    <row r="1680" spans="10:11">
      <c r="J1680"/>
      <c r="K1680"/>
    </row>
    <row r="1681" spans="10:11">
      <c r="J1681"/>
      <c r="K1681"/>
    </row>
    <row r="1682" spans="10:11">
      <c r="J1682"/>
      <c r="K1682"/>
    </row>
    <row r="1683" spans="10:11">
      <c r="J1683"/>
      <c r="K1683"/>
    </row>
    <row r="1684" spans="10:11">
      <c r="J1684"/>
      <c r="K1684"/>
    </row>
    <row r="1685" spans="10:11">
      <c r="J1685"/>
      <c r="K1685"/>
    </row>
    <row r="1686" spans="10:11">
      <c r="J1686"/>
      <c r="K1686"/>
    </row>
    <row r="1687" spans="10:11">
      <c r="J1687"/>
      <c r="K1687"/>
    </row>
    <row r="1688" spans="10:11">
      <c r="J1688"/>
      <c r="K1688"/>
    </row>
    <row r="1689" spans="10:11">
      <c r="J1689"/>
      <c r="K1689"/>
    </row>
    <row r="1690" spans="10:11">
      <c r="J1690"/>
      <c r="K1690"/>
    </row>
    <row r="1691" spans="10:11">
      <c r="J1691"/>
      <c r="K1691"/>
    </row>
    <row r="1692" spans="10:11">
      <c r="J1692"/>
      <c r="K1692"/>
    </row>
    <row r="1693" spans="10:11">
      <c r="J1693"/>
      <c r="K1693"/>
    </row>
    <row r="1694" spans="10:11">
      <c r="J1694"/>
      <c r="K1694"/>
    </row>
    <row r="1695" spans="10:11">
      <c r="J1695"/>
      <c r="K1695"/>
    </row>
    <row r="1696" spans="10:11">
      <c r="J1696"/>
      <c r="K1696"/>
    </row>
    <row r="1697" spans="10:11">
      <c r="J1697"/>
      <c r="K1697"/>
    </row>
    <row r="1698" spans="10:11">
      <c r="J1698"/>
      <c r="K1698"/>
    </row>
    <row r="1699" spans="10:11">
      <c r="J1699"/>
      <c r="K1699"/>
    </row>
    <row r="1700" spans="10:11">
      <c r="J1700"/>
      <c r="K1700"/>
    </row>
    <row r="1701" spans="10:11">
      <c r="J1701"/>
      <c r="K1701"/>
    </row>
    <row r="1702" spans="10:11">
      <c r="J1702"/>
      <c r="K1702"/>
    </row>
    <row r="1703" spans="10:11">
      <c r="J1703"/>
      <c r="K1703"/>
    </row>
    <row r="1704" spans="10:11">
      <c r="J1704"/>
      <c r="K1704"/>
    </row>
    <row r="1705" spans="10:11">
      <c r="J1705"/>
      <c r="K1705"/>
    </row>
    <row r="1706" spans="10:11">
      <c r="J1706"/>
      <c r="K1706"/>
    </row>
    <row r="1707" spans="10:11">
      <c r="J1707"/>
      <c r="K1707"/>
    </row>
    <row r="1708" spans="10:11">
      <c r="J1708"/>
      <c r="K1708"/>
    </row>
    <row r="1709" spans="10:11">
      <c r="J1709"/>
      <c r="K1709"/>
    </row>
    <row r="1710" spans="10:11">
      <c r="J1710"/>
      <c r="K1710"/>
    </row>
    <row r="1711" spans="10:11">
      <c r="J1711"/>
      <c r="K1711"/>
    </row>
    <row r="1712" spans="10:11">
      <c r="J1712"/>
      <c r="K1712"/>
    </row>
    <row r="1713" spans="10:11">
      <c r="J1713"/>
      <c r="K1713"/>
    </row>
    <row r="1714" spans="10:11">
      <c r="J1714"/>
      <c r="K1714"/>
    </row>
    <row r="1715" spans="10:11">
      <c r="J1715"/>
      <c r="K1715"/>
    </row>
    <row r="1716" spans="10:11">
      <c r="J1716"/>
      <c r="K1716"/>
    </row>
    <row r="1717" spans="10:11">
      <c r="J1717"/>
      <c r="K1717"/>
    </row>
    <row r="1718" spans="10:11">
      <c r="J1718"/>
      <c r="K1718"/>
    </row>
    <row r="1719" spans="10:11">
      <c r="J1719"/>
      <c r="K1719"/>
    </row>
    <row r="1720" spans="10:11">
      <c r="J1720"/>
      <c r="K1720"/>
    </row>
    <row r="1721" spans="10:11">
      <c r="J1721"/>
      <c r="K1721"/>
    </row>
    <row r="1722" spans="10:11">
      <c r="J1722"/>
      <c r="K1722"/>
    </row>
    <row r="1723" spans="10:11">
      <c r="J1723"/>
      <c r="K1723"/>
    </row>
    <row r="1724" spans="10:11">
      <c r="J1724"/>
      <c r="K1724"/>
    </row>
    <row r="1725" spans="10:11">
      <c r="J1725"/>
      <c r="K1725"/>
    </row>
    <row r="1726" spans="10:11">
      <c r="J1726"/>
      <c r="K1726"/>
    </row>
    <row r="1727" spans="10:11">
      <c r="J1727"/>
      <c r="K1727"/>
    </row>
    <row r="1728" spans="10:11">
      <c r="J1728"/>
      <c r="K1728"/>
    </row>
    <row r="1729" spans="10:11">
      <c r="J1729"/>
      <c r="K1729"/>
    </row>
    <row r="1730" spans="10:11">
      <c r="J1730"/>
      <c r="K1730"/>
    </row>
    <row r="1731" spans="10:11">
      <c r="J1731"/>
      <c r="K1731"/>
    </row>
    <row r="1732" spans="10:11">
      <c r="J1732"/>
      <c r="K1732"/>
    </row>
    <row r="1733" spans="10:11">
      <c r="J1733"/>
      <c r="K1733"/>
    </row>
    <row r="1734" spans="10:11">
      <c r="J1734"/>
      <c r="K1734"/>
    </row>
    <row r="1735" spans="10:11">
      <c r="J1735"/>
      <c r="K1735"/>
    </row>
    <row r="1736" spans="10:11">
      <c r="J1736"/>
      <c r="K1736"/>
    </row>
    <row r="1737" spans="10:11">
      <c r="J1737"/>
      <c r="K1737"/>
    </row>
    <row r="1738" spans="10:11">
      <c r="J1738"/>
      <c r="K1738"/>
    </row>
    <row r="1739" spans="10:11">
      <c r="J1739"/>
      <c r="K1739"/>
    </row>
    <row r="1740" spans="10:11">
      <c r="J1740"/>
      <c r="K1740"/>
    </row>
    <row r="1741" spans="10:11">
      <c r="J1741"/>
      <c r="K1741"/>
    </row>
    <row r="1742" spans="10:11">
      <c r="J1742"/>
      <c r="K1742"/>
    </row>
    <row r="1743" spans="10:11">
      <c r="J1743"/>
      <c r="K1743"/>
    </row>
    <row r="1744" spans="10:11">
      <c r="J1744"/>
      <c r="K1744"/>
    </row>
    <row r="1745" spans="10:11">
      <c r="J1745"/>
      <c r="K1745"/>
    </row>
    <row r="1746" spans="10:11">
      <c r="J1746"/>
      <c r="K1746"/>
    </row>
    <row r="1747" spans="10:11">
      <c r="J1747"/>
      <c r="K1747"/>
    </row>
    <row r="1748" spans="10:11">
      <c r="J1748"/>
      <c r="K1748"/>
    </row>
    <row r="1749" spans="10:11">
      <c r="J1749"/>
      <c r="K1749"/>
    </row>
    <row r="1750" spans="10:11">
      <c r="J1750"/>
      <c r="K1750"/>
    </row>
    <row r="1751" spans="10:11">
      <c r="J1751"/>
      <c r="K1751"/>
    </row>
    <row r="1752" spans="10:11">
      <c r="J1752"/>
      <c r="K1752"/>
    </row>
    <row r="1753" spans="10:11">
      <c r="J1753"/>
      <c r="K1753"/>
    </row>
    <row r="1754" spans="10:11">
      <c r="J1754"/>
      <c r="K1754"/>
    </row>
    <row r="1755" spans="10:11">
      <c r="J1755"/>
      <c r="K1755"/>
    </row>
    <row r="1756" spans="10:11">
      <c r="J1756"/>
      <c r="K1756"/>
    </row>
    <row r="1757" spans="10:11">
      <c r="J1757"/>
      <c r="K1757"/>
    </row>
    <row r="1758" spans="10:11">
      <c r="J1758"/>
      <c r="K1758"/>
    </row>
    <row r="1759" spans="10:11">
      <c r="J1759"/>
      <c r="K1759"/>
    </row>
    <row r="1760" spans="10:11">
      <c r="J1760"/>
      <c r="K1760"/>
    </row>
    <row r="1761" spans="10:11">
      <c r="J1761"/>
      <c r="K1761"/>
    </row>
    <row r="1762" spans="10:11">
      <c r="J1762"/>
      <c r="K1762"/>
    </row>
    <row r="1763" spans="10:11">
      <c r="J1763"/>
      <c r="K1763"/>
    </row>
    <row r="1764" spans="10:11">
      <c r="J1764"/>
      <c r="K1764"/>
    </row>
    <row r="1765" spans="10:11">
      <c r="J1765"/>
      <c r="K1765"/>
    </row>
    <row r="1766" spans="10:11">
      <c r="J1766"/>
      <c r="K1766"/>
    </row>
    <row r="1767" spans="10:11">
      <c r="J1767"/>
      <c r="K1767"/>
    </row>
    <row r="1768" spans="10:11">
      <c r="J1768"/>
      <c r="K1768"/>
    </row>
    <row r="1769" spans="10:11">
      <c r="J1769"/>
      <c r="K1769"/>
    </row>
    <row r="1770" spans="10:11">
      <c r="J1770"/>
      <c r="K1770"/>
    </row>
    <row r="1771" spans="10:11">
      <c r="J1771"/>
      <c r="K1771"/>
    </row>
    <row r="1772" spans="10:11">
      <c r="J1772"/>
      <c r="K1772"/>
    </row>
    <row r="1773" spans="10:11">
      <c r="J1773"/>
      <c r="K1773"/>
    </row>
    <row r="1774" spans="10:11">
      <c r="J1774"/>
      <c r="K1774"/>
    </row>
    <row r="1775" spans="10:11">
      <c r="J1775"/>
      <c r="K1775"/>
    </row>
    <row r="1776" spans="10:11">
      <c r="J1776"/>
      <c r="K1776"/>
    </row>
    <row r="1777" spans="10:11">
      <c r="J1777"/>
      <c r="K1777"/>
    </row>
    <row r="1778" spans="10:11">
      <c r="J1778"/>
      <c r="K1778"/>
    </row>
    <row r="1779" spans="10:11">
      <c r="J1779"/>
      <c r="K1779"/>
    </row>
    <row r="1780" spans="10:11">
      <c r="J1780"/>
      <c r="K1780"/>
    </row>
    <row r="1781" spans="10:11">
      <c r="J1781"/>
      <c r="K1781"/>
    </row>
    <row r="1782" spans="10:11">
      <c r="J1782"/>
      <c r="K1782"/>
    </row>
    <row r="1783" spans="10:11">
      <c r="J1783"/>
      <c r="K1783"/>
    </row>
    <row r="1784" spans="10:11">
      <c r="J1784"/>
      <c r="K1784"/>
    </row>
    <row r="1785" spans="10:11">
      <c r="J1785"/>
      <c r="K1785"/>
    </row>
    <row r="1786" spans="10:11">
      <c r="J1786"/>
      <c r="K1786"/>
    </row>
    <row r="1787" spans="10:11">
      <c r="J1787"/>
      <c r="K1787"/>
    </row>
    <row r="1788" spans="10:11">
      <c r="J1788"/>
      <c r="K1788"/>
    </row>
    <row r="1789" spans="10:11">
      <c r="J1789"/>
      <c r="K1789"/>
    </row>
    <row r="1790" spans="10:11">
      <c r="J1790"/>
      <c r="K1790"/>
    </row>
    <row r="1791" spans="10:11">
      <c r="J1791"/>
      <c r="K1791"/>
    </row>
    <row r="1792" spans="10:11">
      <c r="J1792"/>
      <c r="K1792"/>
    </row>
    <row r="1793" spans="10:11">
      <c r="J1793"/>
      <c r="K1793"/>
    </row>
    <row r="1794" spans="10:11">
      <c r="J1794"/>
      <c r="K1794"/>
    </row>
    <row r="1795" spans="10:11">
      <c r="J1795"/>
      <c r="K1795"/>
    </row>
    <row r="1796" spans="10:11">
      <c r="J1796"/>
      <c r="K1796"/>
    </row>
    <row r="1797" spans="10:11">
      <c r="J1797"/>
      <c r="K1797"/>
    </row>
    <row r="1798" spans="10:11">
      <c r="J1798"/>
      <c r="K1798"/>
    </row>
    <row r="1799" spans="10:11">
      <c r="J1799"/>
      <c r="K1799"/>
    </row>
    <row r="1800" spans="10:11">
      <c r="J1800"/>
      <c r="K1800"/>
    </row>
    <row r="1801" spans="10:11">
      <c r="J1801"/>
      <c r="K1801"/>
    </row>
    <row r="1802" spans="10:11">
      <c r="J1802"/>
      <c r="K1802"/>
    </row>
    <row r="1803" spans="10:11">
      <c r="J1803"/>
      <c r="K1803"/>
    </row>
    <row r="1804" spans="10:11">
      <c r="J1804"/>
      <c r="K1804"/>
    </row>
    <row r="1805" spans="10:11">
      <c r="J1805"/>
      <c r="K1805"/>
    </row>
    <row r="1806" spans="10:11">
      <c r="J1806"/>
      <c r="K1806"/>
    </row>
    <row r="1807" spans="10:11">
      <c r="J1807"/>
      <c r="K1807"/>
    </row>
    <row r="1808" spans="10:11">
      <c r="J1808"/>
      <c r="K1808"/>
    </row>
    <row r="1809" spans="10:11">
      <c r="J1809"/>
      <c r="K1809"/>
    </row>
    <row r="1810" spans="10:11">
      <c r="J1810"/>
      <c r="K1810"/>
    </row>
    <row r="1811" spans="10:11">
      <c r="J1811"/>
      <c r="K1811"/>
    </row>
    <row r="1812" spans="10:11">
      <c r="J1812"/>
      <c r="K1812"/>
    </row>
    <row r="1813" spans="10:11">
      <c r="J1813"/>
      <c r="K1813"/>
    </row>
    <row r="1814" spans="10:11">
      <c r="J1814"/>
      <c r="K1814"/>
    </row>
    <row r="1815" spans="10:11">
      <c r="J1815"/>
      <c r="K1815"/>
    </row>
    <row r="1816" spans="10:11">
      <c r="J1816"/>
      <c r="K1816"/>
    </row>
    <row r="1817" spans="10:11">
      <c r="J1817"/>
      <c r="K1817"/>
    </row>
    <row r="1818" spans="10:11">
      <c r="J1818"/>
      <c r="K1818"/>
    </row>
    <row r="1819" spans="10:11">
      <c r="J1819"/>
      <c r="K1819"/>
    </row>
    <row r="1820" spans="10:11">
      <c r="J1820"/>
      <c r="K1820"/>
    </row>
    <row r="1821" spans="10:11">
      <c r="J1821"/>
      <c r="K1821"/>
    </row>
    <row r="1822" spans="10:11">
      <c r="J1822"/>
      <c r="K1822"/>
    </row>
    <row r="1823" spans="10:11">
      <c r="J1823"/>
      <c r="K1823"/>
    </row>
    <row r="1824" spans="10:11">
      <c r="J1824"/>
      <c r="K1824"/>
    </row>
    <row r="1825" spans="10:11">
      <c r="J1825"/>
      <c r="K1825"/>
    </row>
    <row r="1826" spans="10:11">
      <c r="J1826"/>
      <c r="K1826"/>
    </row>
    <row r="1827" spans="10:11">
      <c r="J1827"/>
      <c r="K1827"/>
    </row>
    <row r="1828" spans="10:11">
      <c r="J1828"/>
      <c r="K1828"/>
    </row>
    <row r="1829" spans="10:11">
      <c r="J1829"/>
      <c r="K1829"/>
    </row>
    <row r="1830" spans="10:11">
      <c r="J1830"/>
      <c r="K1830"/>
    </row>
    <row r="1831" spans="10:11">
      <c r="J1831"/>
      <c r="K1831"/>
    </row>
    <row r="1832" spans="10:11">
      <c r="J1832"/>
      <c r="K1832"/>
    </row>
    <row r="1833" spans="10:11">
      <c r="J1833"/>
      <c r="K1833"/>
    </row>
    <row r="1834" spans="10:11">
      <c r="J1834"/>
      <c r="K1834"/>
    </row>
    <row r="1835" spans="10:11">
      <c r="J1835"/>
      <c r="K1835"/>
    </row>
    <row r="1836" spans="10:11">
      <c r="J1836"/>
      <c r="K1836"/>
    </row>
    <row r="1837" spans="10:11">
      <c r="J1837"/>
      <c r="K1837"/>
    </row>
    <row r="1838" spans="10:11">
      <c r="J1838"/>
      <c r="K1838"/>
    </row>
    <row r="1839" spans="10:11">
      <c r="J1839"/>
      <c r="K1839"/>
    </row>
    <row r="1840" spans="10:11">
      <c r="J1840"/>
      <c r="K1840"/>
    </row>
    <row r="1841" spans="10:11">
      <c r="J1841"/>
      <c r="K1841"/>
    </row>
    <row r="1842" spans="10:11">
      <c r="J1842"/>
      <c r="K1842"/>
    </row>
    <row r="1843" spans="10:11">
      <c r="J1843"/>
      <c r="K1843"/>
    </row>
    <row r="1844" spans="10:11">
      <c r="J1844"/>
      <c r="K1844"/>
    </row>
    <row r="1845" spans="10:11">
      <c r="J1845"/>
      <c r="K1845"/>
    </row>
    <row r="1846" spans="10:11">
      <c r="J1846"/>
      <c r="K1846"/>
    </row>
    <row r="1847" spans="10:11">
      <c r="J1847"/>
      <c r="K1847"/>
    </row>
    <row r="1848" spans="10:11">
      <c r="J1848"/>
      <c r="K1848"/>
    </row>
    <row r="1849" spans="10:11">
      <c r="J1849"/>
      <c r="K1849"/>
    </row>
    <row r="1850" spans="10:11">
      <c r="J1850"/>
      <c r="K1850"/>
    </row>
    <row r="1851" spans="10:11">
      <c r="J1851"/>
      <c r="K1851"/>
    </row>
    <row r="1852" spans="10:11">
      <c r="J1852"/>
      <c r="K1852"/>
    </row>
    <row r="1853" spans="10:11">
      <c r="J1853"/>
      <c r="K1853"/>
    </row>
    <row r="1854" spans="10:11">
      <c r="J1854"/>
      <c r="K1854"/>
    </row>
    <row r="1855" spans="10:11">
      <c r="J1855"/>
      <c r="K1855"/>
    </row>
    <row r="1856" spans="10:11">
      <c r="J1856"/>
      <c r="K1856"/>
    </row>
    <row r="1857" spans="10:11">
      <c r="J1857"/>
      <c r="K1857"/>
    </row>
    <row r="1858" spans="10:11">
      <c r="J1858"/>
      <c r="K1858"/>
    </row>
    <row r="1859" spans="10:11">
      <c r="J1859"/>
      <c r="K1859"/>
    </row>
    <row r="1860" spans="10:11">
      <c r="J1860"/>
      <c r="K1860"/>
    </row>
    <row r="1861" spans="10:11">
      <c r="J1861"/>
      <c r="K1861"/>
    </row>
    <row r="1862" spans="10:11">
      <c r="J1862"/>
      <c r="K1862"/>
    </row>
    <row r="1863" spans="10:11">
      <c r="J1863"/>
      <c r="K1863"/>
    </row>
    <row r="1864" spans="10:11">
      <c r="J1864"/>
      <c r="K1864"/>
    </row>
    <row r="1865" spans="10:11">
      <c r="J1865"/>
      <c r="K1865"/>
    </row>
    <row r="1866" spans="10:11">
      <c r="J1866"/>
      <c r="K1866"/>
    </row>
    <row r="1867" spans="10:11">
      <c r="J1867"/>
      <c r="K1867"/>
    </row>
    <row r="1868" spans="10:11">
      <c r="J1868"/>
      <c r="K1868"/>
    </row>
    <row r="1869" spans="10:11">
      <c r="J1869"/>
      <c r="K1869"/>
    </row>
    <row r="1870" spans="10:11">
      <c r="J1870"/>
      <c r="K1870"/>
    </row>
    <row r="1871" spans="10:11">
      <c r="J1871"/>
      <c r="K1871"/>
    </row>
    <row r="1872" spans="10:11">
      <c r="J1872"/>
      <c r="K1872"/>
    </row>
    <row r="1873" spans="10:11">
      <c r="J1873"/>
      <c r="K1873"/>
    </row>
    <row r="1874" spans="10:11">
      <c r="J1874"/>
      <c r="K1874"/>
    </row>
    <row r="1875" spans="10:11">
      <c r="J1875"/>
      <c r="K1875"/>
    </row>
    <row r="1876" spans="10:11">
      <c r="J1876"/>
      <c r="K1876"/>
    </row>
    <row r="1877" spans="10:11">
      <c r="J1877"/>
      <c r="K1877"/>
    </row>
    <row r="1878" spans="10:11">
      <c r="J1878"/>
      <c r="K1878"/>
    </row>
    <row r="1879" spans="10:11">
      <c r="J1879"/>
      <c r="K1879"/>
    </row>
    <row r="1880" spans="10:11">
      <c r="J1880"/>
      <c r="K1880"/>
    </row>
    <row r="1881" spans="10:11">
      <c r="J1881"/>
      <c r="K1881"/>
    </row>
    <row r="1882" spans="10:11">
      <c r="J1882"/>
      <c r="K1882"/>
    </row>
    <row r="1883" spans="10:11">
      <c r="J1883"/>
      <c r="K1883"/>
    </row>
    <row r="1884" spans="10:11">
      <c r="J1884"/>
      <c r="K1884"/>
    </row>
    <row r="1885" spans="10:11">
      <c r="J1885"/>
      <c r="K1885"/>
    </row>
    <row r="1886" spans="10:11">
      <c r="J1886"/>
      <c r="K1886"/>
    </row>
    <row r="1887" spans="10:11">
      <c r="J1887"/>
      <c r="K1887"/>
    </row>
    <row r="1888" spans="10:11">
      <c r="J1888"/>
      <c r="K1888"/>
    </row>
    <row r="1889" spans="10:11">
      <c r="J1889"/>
      <c r="K1889"/>
    </row>
    <row r="1890" spans="10:11">
      <c r="J1890"/>
      <c r="K1890"/>
    </row>
    <row r="1891" spans="10:11">
      <c r="J1891"/>
      <c r="K1891"/>
    </row>
    <row r="1892" spans="10:11">
      <c r="J1892"/>
      <c r="K1892"/>
    </row>
    <row r="1893" spans="10:11">
      <c r="J1893"/>
      <c r="K1893"/>
    </row>
    <row r="1894" spans="10:11">
      <c r="J1894"/>
      <c r="K1894"/>
    </row>
    <row r="1895" spans="10:11">
      <c r="J1895"/>
      <c r="K1895"/>
    </row>
    <row r="1896" spans="10:11">
      <c r="J1896"/>
      <c r="K1896"/>
    </row>
    <row r="1897" spans="10:11">
      <c r="J1897"/>
      <c r="K1897"/>
    </row>
    <row r="1898" spans="10:11">
      <c r="J1898"/>
      <c r="K1898"/>
    </row>
    <row r="1899" spans="10:11">
      <c r="J1899"/>
      <c r="K1899"/>
    </row>
    <row r="1900" spans="10:11">
      <c r="J1900"/>
      <c r="K1900"/>
    </row>
    <row r="1901" spans="10:11">
      <c r="J1901"/>
      <c r="K1901"/>
    </row>
    <row r="1902" spans="10:11">
      <c r="J1902"/>
      <c r="K1902"/>
    </row>
    <row r="1903" spans="10:11">
      <c r="J1903"/>
      <c r="K1903"/>
    </row>
    <row r="1904" spans="10:11">
      <c r="J1904"/>
      <c r="K1904"/>
    </row>
    <row r="1905" spans="10:11">
      <c r="J1905"/>
      <c r="K1905"/>
    </row>
    <row r="1906" spans="10:11">
      <c r="J1906"/>
      <c r="K1906"/>
    </row>
    <row r="1907" spans="10:11">
      <c r="J1907"/>
      <c r="K1907"/>
    </row>
    <row r="1908" spans="10:11">
      <c r="J1908"/>
      <c r="K1908"/>
    </row>
    <row r="1909" spans="10:11">
      <c r="J1909"/>
      <c r="K1909"/>
    </row>
    <row r="1910" spans="10:11">
      <c r="J1910"/>
      <c r="K1910"/>
    </row>
    <row r="1911" spans="10:11">
      <c r="J1911"/>
      <c r="K1911"/>
    </row>
    <row r="1912" spans="10:11">
      <c r="J1912"/>
      <c r="K1912"/>
    </row>
    <row r="1913" spans="10:11">
      <c r="J1913"/>
      <c r="K1913"/>
    </row>
    <row r="1914" spans="10:11">
      <c r="J1914"/>
      <c r="K1914"/>
    </row>
    <row r="1915" spans="10:11">
      <c r="J1915"/>
      <c r="K1915"/>
    </row>
    <row r="1916" spans="10:11">
      <c r="J1916"/>
      <c r="K1916"/>
    </row>
    <row r="1917" spans="10:11">
      <c r="J1917"/>
      <c r="K1917"/>
    </row>
    <row r="1918" spans="10:11">
      <c r="J1918"/>
      <c r="K1918"/>
    </row>
    <row r="1919" spans="10:11">
      <c r="J1919"/>
      <c r="K1919"/>
    </row>
    <row r="1920" spans="10:11">
      <c r="J1920"/>
      <c r="K1920"/>
    </row>
    <row r="1921" spans="10:11">
      <c r="J1921"/>
      <c r="K1921"/>
    </row>
    <row r="1922" spans="10:11">
      <c r="J1922"/>
      <c r="K1922"/>
    </row>
    <row r="1923" spans="10:11">
      <c r="J1923"/>
      <c r="K1923"/>
    </row>
    <row r="1924" spans="10:11">
      <c r="J1924"/>
      <c r="K1924"/>
    </row>
    <row r="1925" spans="10:11">
      <c r="J1925"/>
      <c r="K1925"/>
    </row>
    <row r="1926" spans="10:11">
      <c r="J1926"/>
      <c r="K1926"/>
    </row>
    <row r="1927" spans="10:11">
      <c r="J1927"/>
      <c r="K1927"/>
    </row>
    <row r="1928" spans="10:11">
      <c r="J1928"/>
      <c r="K1928"/>
    </row>
    <row r="1929" spans="10:11">
      <c r="J1929"/>
      <c r="K1929"/>
    </row>
    <row r="1930" spans="10:11">
      <c r="J1930"/>
      <c r="K1930"/>
    </row>
    <row r="1931" spans="10:11">
      <c r="J1931"/>
      <c r="K1931"/>
    </row>
    <row r="1932" spans="10:11">
      <c r="J1932"/>
      <c r="K1932"/>
    </row>
    <row r="1933" spans="10:11">
      <c r="J1933"/>
      <c r="K1933"/>
    </row>
    <row r="1934" spans="10:11">
      <c r="J1934"/>
      <c r="K1934"/>
    </row>
    <row r="1935" spans="10:11">
      <c r="J1935"/>
      <c r="K1935"/>
    </row>
    <row r="1936" spans="10:11">
      <c r="J1936"/>
      <c r="K1936"/>
    </row>
    <row r="1937" spans="10:11">
      <c r="J1937"/>
      <c r="K1937"/>
    </row>
    <row r="1938" spans="10:11">
      <c r="J1938"/>
      <c r="K1938"/>
    </row>
    <row r="1939" spans="10:11">
      <c r="J1939"/>
      <c r="K1939"/>
    </row>
    <row r="1940" spans="10:11">
      <c r="J1940"/>
      <c r="K1940"/>
    </row>
    <row r="1941" spans="10:11">
      <c r="J1941"/>
      <c r="K1941"/>
    </row>
    <row r="1942" spans="10:11">
      <c r="J1942"/>
      <c r="K1942"/>
    </row>
    <row r="1943" spans="10:11">
      <c r="J1943"/>
      <c r="K1943"/>
    </row>
    <row r="1944" spans="10:11">
      <c r="J1944"/>
      <c r="K1944"/>
    </row>
    <row r="1945" spans="10:11">
      <c r="J1945"/>
      <c r="K1945"/>
    </row>
    <row r="1946" spans="10:11">
      <c r="J1946"/>
      <c r="K1946"/>
    </row>
    <row r="1947" spans="10:11">
      <c r="J1947"/>
      <c r="K1947"/>
    </row>
    <row r="1948" spans="10:11">
      <c r="J1948"/>
      <c r="K1948"/>
    </row>
    <row r="1949" spans="10:11">
      <c r="J1949"/>
      <c r="K1949"/>
    </row>
    <row r="1950" spans="10:11">
      <c r="J1950"/>
      <c r="K1950"/>
    </row>
    <row r="1951" spans="10:11">
      <c r="J1951"/>
      <c r="K1951"/>
    </row>
    <row r="1952" spans="10:11">
      <c r="J1952"/>
      <c r="K1952"/>
    </row>
    <row r="1953" spans="10:11">
      <c r="J1953"/>
      <c r="K1953"/>
    </row>
    <row r="1954" spans="10:11">
      <c r="J1954"/>
      <c r="K1954"/>
    </row>
    <row r="1955" spans="10:11">
      <c r="J1955"/>
      <c r="K1955"/>
    </row>
    <row r="1956" spans="10:11">
      <c r="J1956"/>
      <c r="K1956"/>
    </row>
    <row r="1957" spans="10:11">
      <c r="J1957"/>
      <c r="K1957"/>
    </row>
    <row r="1958" spans="10:11">
      <c r="J1958"/>
      <c r="K1958"/>
    </row>
    <row r="1959" spans="10:11">
      <c r="J1959"/>
      <c r="K1959"/>
    </row>
    <row r="1960" spans="10:11">
      <c r="J1960"/>
      <c r="K1960"/>
    </row>
    <row r="1961" spans="10:11">
      <c r="J1961"/>
      <c r="K1961"/>
    </row>
    <row r="1962" spans="10:11">
      <c r="J1962"/>
      <c r="K1962"/>
    </row>
    <row r="1963" spans="10:11">
      <c r="J1963"/>
      <c r="K1963"/>
    </row>
    <row r="1964" spans="10:11">
      <c r="J1964"/>
      <c r="K1964"/>
    </row>
    <row r="1965" spans="10:11">
      <c r="J1965"/>
      <c r="K1965"/>
    </row>
    <row r="1966" spans="10:11">
      <c r="J1966"/>
      <c r="K1966"/>
    </row>
    <row r="1967" spans="10:11">
      <c r="J1967"/>
      <c r="K1967"/>
    </row>
    <row r="1968" spans="10:11">
      <c r="J1968"/>
      <c r="K1968"/>
    </row>
    <row r="1969" spans="10:11">
      <c r="J1969"/>
      <c r="K1969"/>
    </row>
    <row r="1970" spans="10:11">
      <c r="J1970"/>
      <c r="K1970"/>
    </row>
    <row r="1971" spans="10:11">
      <c r="J1971"/>
      <c r="K1971"/>
    </row>
    <row r="1972" spans="10:11">
      <c r="J1972"/>
      <c r="K1972"/>
    </row>
    <row r="1973" spans="10:11">
      <c r="J1973"/>
      <c r="K1973"/>
    </row>
    <row r="1974" spans="10:11">
      <c r="J1974"/>
      <c r="K1974"/>
    </row>
    <row r="1975" spans="10:11">
      <c r="J1975"/>
      <c r="K1975"/>
    </row>
    <row r="1976" spans="10:11">
      <c r="J1976"/>
      <c r="K1976"/>
    </row>
    <row r="1977" spans="10:11">
      <c r="J1977"/>
      <c r="K1977"/>
    </row>
    <row r="1978" spans="10:11">
      <c r="J1978"/>
      <c r="K1978"/>
    </row>
    <row r="1979" spans="10:11">
      <c r="J1979"/>
      <c r="K1979"/>
    </row>
    <row r="1980" spans="10:11">
      <c r="J1980"/>
      <c r="K1980"/>
    </row>
    <row r="1981" spans="10:11">
      <c r="J1981"/>
      <c r="K1981"/>
    </row>
    <row r="1982" spans="10:11">
      <c r="J1982"/>
      <c r="K1982"/>
    </row>
    <row r="1983" spans="10:11">
      <c r="J1983"/>
      <c r="K1983"/>
    </row>
    <row r="1984" spans="10:11">
      <c r="J1984"/>
      <c r="K1984"/>
    </row>
    <row r="1985" spans="10:11">
      <c r="J1985"/>
      <c r="K1985"/>
    </row>
    <row r="1986" spans="10:11">
      <c r="J1986"/>
      <c r="K1986"/>
    </row>
    <row r="1987" spans="10:11">
      <c r="J1987"/>
      <c r="K1987"/>
    </row>
    <row r="1988" spans="10:11">
      <c r="J1988"/>
      <c r="K1988"/>
    </row>
    <row r="1989" spans="10:11">
      <c r="J1989"/>
      <c r="K1989"/>
    </row>
    <row r="1990" spans="10:11">
      <c r="J1990"/>
      <c r="K1990"/>
    </row>
    <row r="1991" spans="10:11">
      <c r="J1991"/>
      <c r="K1991"/>
    </row>
    <row r="1992" spans="10:11">
      <c r="J1992"/>
      <c r="K1992"/>
    </row>
    <row r="1993" spans="10:11">
      <c r="J1993"/>
      <c r="K1993"/>
    </row>
    <row r="1994" spans="10:11">
      <c r="J1994"/>
      <c r="K1994"/>
    </row>
    <row r="1995" spans="10:11">
      <c r="J1995"/>
      <c r="K1995"/>
    </row>
    <row r="1996" spans="10:11">
      <c r="J1996"/>
      <c r="K1996"/>
    </row>
    <row r="1997" spans="10:11">
      <c r="J1997"/>
      <c r="K1997"/>
    </row>
    <row r="1998" spans="10:11">
      <c r="J1998"/>
      <c r="K1998"/>
    </row>
    <row r="1999" spans="10:11">
      <c r="J1999"/>
      <c r="K1999"/>
    </row>
    <row r="2000" spans="10:11">
      <c r="J2000"/>
      <c r="K2000"/>
    </row>
    <row r="2001" spans="10:11">
      <c r="J2001"/>
      <c r="K2001"/>
    </row>
    <row r="2002" spans="10:11">
      <c r="J2002"/>
      <c r="K2002"/>
    </row>
    <row r="2003" spans="10:11">
      <c r="J2003"/>
      <c r="K2003"/>
    </row>
    <row r="2004" spans="10:11">
      <c r="J2004"/>
      <c r="K2004"/>
    </row>
    <row r="2005" spans="10:11">
      <c r="J2005"/>
      <c r="K2005"/>
    </row>
    <row r="2006" spans="10:11">
      <c r="J2006"/>
      <c r="K2006"/>
    </row>
    <row r="2007" spans="10:11">
      <c r="J2007"/>
      <c r="K2007"/>
    </row>
    <row r="2008" spans="10:11">
      <c r="J2008"/>
      <c r="K2008"/>
    </row>
    <row r="2009" spans="10:11">
      <c r="J2009"/>
      <c r="K2009"/>
    </row>
    <row r="2010" spans="10:11">
      <c r="J2010"/>
      <c r="K2010"/>
    </row>
    <row r="2011" spans="10:11">
      <c r="J2011"/>
      <c r="K2011"/>
    </row>
    <row r="2012" spans="10:11">
      <c r="J2012"/>
      <c r="K2012"/>
    </row>
    <row r="2013" spans="10:11">
      <c r="J2013"/>
      <c r="K2013"/>
    </row>
    <row r="2014" spans="10:11">
      <c r="J2014"/>
      <c r="K2014"/>
    </row>
    <row r="2015" spans="10:11">
      <c r="J2015"/>
      <c r="K2015"/>
    </row>
    <row r="2016" spans="10:11">
      <c r="J2016"/>
      <c r="K2016"/>
    </row>
    <row r="2017" spans="10:11">
      <c r="J2017"/>
      <c r="K2017"/>
    </row>
    <row r="2018" spans="10:11">
      <c r="J2018"/>
      <c r="K2018"/>
    </row>
    <row r="2019" spans="10:11">
      <c r="J2019"/>
      <c r="K2019"/>
    </row>
    <row r="2020" spans="10:11">
      <c r="J2020"/>
      <c r="K2020"/>
    </row>
    <row r="2021" spans="10:11">
      <c r="J2021"/>
      <c r="K2021"/>
    </row>
    <row r="2022" spans="10:11">
      <c r="J2022"/>
      <c r="K2022"/>
    </row>
    <row r="2023" spans="10:11">
      <c r="J2023"/>
      <c r="K2023"/>
    </row>
    <row r="2024" spans="10:11">
      <c r="J2024"/>
      <c r="K2024"/>
    </row>
    <row r="2025" spans="10:11">
      <c r="J2025"/>
      <c r="K2025"/>
    </row>
    <row r="2026" spans="10:11">
      <c r="J2026"/>
      <c r="K2026"/>
    </row>
    <row r="2027" spans="10:11">
      <c r="J2027"/>
      <c r="K2027"/>
    </row>
    <row r="2028" spans="10:11">
      <c r="J2028"/>
      <c r="K2028"/>
    </row>
    <row r="2029" spans="10:11">
      <c r="J2029"/>
      <c r="K2029"/>
    </row>
    <row r="2030" spans="10:11">
      <c r="J2030"/>
      <c r="K2030"/>
    </row>
    <row r="2031" spans="10:11">
      <c r="J2031"/>
      <c r="K2031"/>
    </row>
    <row r="2032" spans="10:11">
      <c r="J2032"/>
      <c r="K2032"/>
    </row>
    <row r="2033" spans="10:11">
      <c r="J2033"/>
      <c r="K2033"/>
    </row>
    <row r="2034" spans="10:11">
      <c r="J2034"/>
      <c r="K2034"/>
    </row>
    <row r="2035" spans="10:11">
      <c r="J2035"/>
      <c r="K2035"/>
    </row>
    <row r="2036" spans="10:11">
      <c r="J2036"/>
      <c r="K2036"/>
    </row>
    <row r="2037" spans="10:11">
      <c r="J2037"/>
      <c r="K2037"/>
    </row>
    <row r="2038" spans="10:11">
      <c r="J2038"/>
      <c r="K2038"/>
    </row>
    <row r="2039" spans="10:11">
      <c r="J2039"/>
      <c r="K2039"/>
    </row>
    <row r="2040" spans="10:11">
      <c r="J2040"/>
      <c r="K2040"/>
    </row>
    <row r="2041" spans="10:11">
      <c r="J2041"/>
      <c r="K2041"/>
    </row>
    <row r="2042" spans="10:11">
      <c r="J2042"/>
      <c r="K2042"/>
    </row>
    <row r="2043" spans="10:11">
      <c r="J2043"/>
      <c r="K2043"/>
    </row>
    <row r="2044" spans="10:11">
      <c r="J2044"/>
      <c r="K2044"/>
    </row>
    <row r="2045" spans="10:11">
      <c r="J2045"/>
      <c r="K2045"/>
    </row>
    <row r="2046" spans="10:11">
      <c r="J2046"/>
      <c r="K2046"/>
    </row>
    <row r="2047" spans="10:11">
      <c r="J2047"/>
      <c r="K2047"/>
    </row>
    <row r="2048" spans="10:11">
      <c r="J2048"/>
      <c r="K2048"/>
    </row>
    <row r="2049" spans="10:11">
      <c r="J2049"/>
      <c r="K2049"/>
    </row>
    <row r="2050" spans="10:11">
      <c r="J2050"/>
      <c r="K2050"/>
    </row>
    <row r="2051" spans="10:11">
      <c r="J2051"/>
      <c r="K2051"/>
    </row>
    <row r="2052" spans="10:11">
      <c r="J2052"/>
      <c r="K2052"/>
    </row>
    <row r="2053" spans="10:11">
      <c r="J2053"/>
      <c r="K2053"/>
    </row>
    <row r="2054" spans="10:11">
      <c r="J2054"/>
      <c r="K2054"/>
    </row>
    <row r="2055" spans="10:11">
      <c r="J2055"/>
      <c r="K2055"/>
    </row>
    <row r="2056" spans="10:11">
      <c r="J2056"/>
      <c r="K2056"/>
    </row>
    <row r="2057" spans="10:11">
      <c r="J2057"/>
      <c r="K2057"/>
    </row>
    <row r="2058" spans="10:11">
      <c r="J2058"/>
      <c r="K2058"/>
    </row>
    <row r="2059" spans="10:11">
      <c r="J2059"/>
      <c r="K2059"/>
    </row>
    <row r="2060" spans="10:11">
      <c r="J2060"/>
      <c r="K2060"/>
    </row>
    <row r="2061" spans="10:11">
      <c r="J2061"/>
      <c r="K2061"/>
    </row>
    <row r="2062" spans="10:11">
      <c r="J2062"/>
      <c r="K2062"/>
    </row>
    <row r="2063" spans="10:11">
      <c r="J2063"/>
      <c r="K2063"/>
    </row>
    <row r="2064" spans="10:11">
      <c r="J2064"/>
      <c r="K2064"/>
    </row>
    <row r="2065" spans="10:11">
      <c r="J2065"/>
      <c r="K2065"/>
    </row>
    <row r="2066" spans="10:11">
      <c r="J2066"/>
      <c r="K2066"/>
    </row>
    <row r="2067" spans="10:11">
      <c r="J2067"/>
      <c r="K2067"/>
    </row>
    <row r="2068" spans="10:11">
      <c r="J2068"/>
      <c r="K2068"/>
    </row>
    <row r="2069" spans="10:11">
      <c r="J2069"/>
      <c r="K2069"/>
    </row>
    <row r="2070" spans="10:11">
      <c r="J2070"/>
      <c r="K2070"/>
    </row>
    <row r="2071" spans="10:11">
      <c r="J2071"/>
      <c r="K2071"/>
    </row>
    <row r="2072" spans="10:11">
      <c r="J2072"/>
      <c r="K2072"/>
    </row>
    <row r="2073" spans="10:11">
      <c r="J2073"/>
      <c r="K2073"/>
    </row>
    <row r="2074" spans="10:11">
      <c r="J2074"/>
      <c r="K2074"/>
    </row>
    <row r="2075" spans="10:11">
      <c r="J2075"/>
      <c r="K2075"/>
    </row>
    <row r="2076" spans="10:11">
      <c r="J2076"/>
      <c r="K2076"/>
    </row>
    <row r="2077" spans="10:11">
      <c r="J2077"/>
      <c r="K2077"/>
    </row>
    <row r="2078" spans="10:11">
      <c r="J2078"/>
      <c r="K2078"/>
    </row>
    <row r="2079" spans="10:11">
      <c r="J2079"/>
      <c r="K2079"/>
    </row>
    <row r="2080" spans="10:11">
      <c r="J2080"/>
      <c r="K2080"/>
    </row>
    <row r="2081" spans="10:11">
      <c r="J2081"/>
      <c r="K2081"/>
    </row>
    <row r="2082" spans="10:11">
      <c r="J2082"/>
      <c r="K2082"/>
    </row>
    <row r="2083" spans="10:11">
      <c r="J2083"/>
      <c r="K2083"/>
    </row>
    <row r="2084" spans="10:11">
      <c r="J2084"/>
      <c r="K2084"/>
    </row>
    <row r="2085" spans="10:11">
      <c r="J2085"/>
      <c r="K2085"/>
    </row>
    <row r="2086" spans="10:11">
      <c r="J2086"/>
      <c r="K2086"/>
    </row>
    <row r="2087" spans="10:11">
      <c r="J2087"/>
      <c r="K2087"/>
    </row>
    <row r="2088" spans="10:11">
      <c r="J2088"/>
      <c r="K2088"/>
    </row>
    <row r="2089" spans="10:11">
      <c r="J2089"/>
      <c r="K2089"/>
    </row>
    <row r="2090" spans="10:11">
      <c r="J2090"/>
      <c r="K2090"/>
    </row>
    <row r="2091" spans="10:11">
      <c r="J2091"/>
      <c r="K2091"/>
    </row>
    <row r="2092" spans="10:11">
      <c r="J2092"/>
      <c r="K2092"/>
    </row>
    <row r="2093" spans="10:11">
      <c r="J2093"/>
      <c r="K2093"/>
    </row>
    <row r="2094" spans="10:11">
      <c r="J2094"/>
      <c r="K2094"/>
    </row>
    <row r="2095" spans="10:11">
      <c r="J2095"/>
      <c r="K2095"/>
    </row>
    <row r="2096" spans="10:11">
      <c r="J2096"/>
      <c r="K2096"/>
    </row>
    <row r="2097" spans="10:11">
      <c r="J2097"/>
      <c r="K2097"/>
    </row>
    <row r="2098" spans="10:11">
      <c r="J2098"/>
      <c r="K2098"/>
    </row>
    <row r="2099" spans="10:11">
      <c r="J2099"/>
      <c r="K2099"/>
    </row>
    <row r="2100" spans="10:11">
      <c r="J2100"/>
      <c r="K2100"/>
    </row>
    <row r="2101" spans="10:11">
      <c r="J2101"/>
      <c r="K2101"/>
    </row>
    <row r="2102" spans="10:11">
      <c r="J2102"/>
      <c r="K2102"/>
    </row>
    <row r="2103" spans="10:11">
      <c r="J2103"/>
      <c r="K2103"/>
    </row>
    <row r="2104" spans="10:11">
      <c r="J2104"/>
      <c r="K2104"/>
    </row>
    <row r="2105" spans="10:11">
      <c r="J2105"/>
      <c r="K2105"/>
    </row>
    <row r="2106" spans="10:11">
      <c r="J2106"/>
      <c r="K2106"/>
    </row>
    <row r="2107" spans="10:11">
      <c r="J2107"/>
      <c r="K2107"/>
    </row>
    <row r="2108" spans="10:11">
      <c r="J2108"/>
      <c r="K2108"/>
    </row>
    <row r="2109" spans="10:11">
      <c r="J2109"/>
      <c r="K2109"/>
    </row>
    <row r="2110" spans="10:11">
      <c r="J2110"/>
      <c r="K2110"/>
    </row>
    <row r="2111" spans="10:11">
      <c r="J2111"/>
      <c r="K2111"/>
    </row>
    <row r="2112" spans="10:11">
      <c r="J2112"/>
      <c r="K2112"/>
    </row>
    <row r="2113" spans="10:11">
      <c r="J2113"/>
      <c r="K2113"/>
    </row>
    <row r="2114" spans="10:11">
      <c r="J2114"/>
      <c r="K2114"/>
    </row>
    <row r="2115" spans="10:11">
      <c r="J2115"/>
      <c r="K2115"/>
    </row>
    <row r="2116" spans="10:11">
      <c r="J2116"/>
      <c r="K2116"/>
    </row>
    <row r="2117" spans="10:11">
      <c r="J2117"/>
      <c r="K2117"/>
    </row>
    <row r="2118" spans="10:11">
      <c r="J2118"/>
      <c r="K2118"/>
    </row>
    <row r="2119" spans="10:11">
      <c r="J2119"/>
      <c r="K2119"/>
    </row>
    <row r="2120" spans="10:11">
      <c r="J2120"/>
      <c r="K2120"/>
    </row>
    <row r="2121" spans="10:11">
      <c r="J2121"/>
      <c r="K2121"/>
    </row>
    <row r="2122" spans="10:11">
      <c r="J2122"/>
      <c r="K2122"/>
    </row>
    <row r="2123" spans="10:11">
      <c r="J2123"/>
      <c r="K2123"/>
    </row>
    <row r="2124" spans="10:11">
      <c r="J2124"/>
      <c r="K2124"/>
    </row>
    <row r="2125" spans="10:11">
      <c r="J2125"/>
      <c r="K2125"/>
    </row>
    <row r="2126" spans="10:11">
      <c r="J2126"/>
      <c r="K2126"/>
    </row>
    <row r="2127" spans="10:11">
      <c r="J2127"/>
      <c r="K2127"/>
    </row>
    <row r="2128" spans="10:11">
      <c r="J2128"/>
      <c r="K2128"/>
    </row>
    <row r="2129" spans="10:11">
      <c r="J2129"/>
      <c r="K2129"/>
    </row>
    <row r="2130" spans="10:11">
      <c r="J2130"/>
      <c r="K2130"/>
    </row>
    <row r="2131" spans="10:11">
      <c r="J2131"/>
      <c r="K2131"/>
    </row>
    <row r="2132" spans="10:11">
      <c r="J2132"/>
      <c r="K2132"/>
    </row>
    <row r="2133" spans="10:11">
      <c r="J2133"/>
      <c r="K2133"/>
    </row>
    <row r="2134" spans="10:11">
      <c r="J2134"/>
      <c r="K2134"/>
    </row>
    <row r="2135" spans="10:11">
      <c r="J2135"/>
      <c r="K2135"/>
    </row>
    <row r="2136" spans="10:11">
      <c r="J2136"/>
      <c r="K2136"/>
    </row>
    <row r="2137" spans="10:11">
      <c r="J2137"/>
      <c r="K2137"/>
    </row>
    <row r="2138" spans="10:11">
      <c r="J2138"/>
      <c r="K2138"/>
    </row>
    <row r="2139" spans="10:11">
      <c r="J2139"/>
      <c r="K2139"/>
    </row>
    <row r="2140" spans="10:11">
      <c r="J2140"/>
      <c r="K2140"/>
    </row>
    <row r="2141" spans="10:11">
      <c r="J2141"/>
      <c r="K2141"/>
    </row>
    <row r="2142" spans="10:11">
      <c r="J2142"/>
      <c r="K2142"/>
    </row>
    <row r="2143" spans="10:11">
      <c r="J2143"/>
      <c r="K2143"/>
    </row>
    <row r="2144" spans="10: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10:11">
      <c r="J2177"/>
      <c r="K2177"/>
    </row>
    <row r="2178" spans="10:11">
      <c r="J2178"/>
      <c r="K2178"/>
    </row>
    <row r="2179" spans="10:11">
      <c r="J2179"/>
      <c r="K2179"/>
    </row>
    <row r="2180" spans="10:11">
      <c r="J2180"/>
      <c r="K2180"/>
    </row>
    <row r="2181" spans="10:11">
      <c r="J2181"/>
      <c r="K2181"/>
    </row>
    <row r="2182" spans="10:11">
      <c r="J2182"/>
      <c r="K2182"/>
    </row>
    <row r="2183" spans="10:11">
      <c r="J2183"/>
      <c r="K2183"/>
    </row>
    <row r="2184" spans="10:11">
      <c r="J2184"/>
      <c r="K2184"/>
    </row>
    <row r="2185" spans="10:11">
      <c r="J2185"/>
      <c r="K2185"/>
    </row>
    <row r="2186" spans="10:11">
      <c r="J2186"/>
      <c r="K2186"/>
    </row>
    <row r="2187" spans="10:11">
      <c r="J2187"/>
      <c r="K2187"/>
    </row>
    <row r="2188" spans="10:11">
      <c r="J2188"/>
      <c r="K2188"/>
    </row>
    <row r="2189" spans="10:11">
      <c r="J2189"/>
      <c r="K2189"/>
    </row>
    <row r="2190" spans="10:11">
      <c r="J2190"/>
      <c r="K2190"/>
    </row>
    <row r="2191" spans="10:11">
      <c r="J2191"/>
      <c r="K2191"/>
    </row>
    <row r="2192" spans="10:11">
      <c r="J2192"/>
      <c r="K2192"/>
    </row>
    <row r="2193" spans="10:11">
      <c r="J2193"/>
      <c r="K2193"/>
    </row>
    <row r="2194" spans="10:11">
      <c r="J2194"/>
      <c r="K2194"/>
    </row>
    <row r="2195" spans="10:11">
      <c r="J2195"/>
      <c r="K2195"/>
    </row>
    <row r="2196" spans="10:11">
      <c r="J2196"/>
      <c r="K2196"/>
    </row>
    <row r="2197" spans="10:11">
      <c r="J2197"/>
      <c r="K2197"/>
    </row>
    <row r="2198" spans="10:11">
      <c r="J2198"/>
      <c r="K2198"/>
    </row>
    <row r="2199" spans="10:11">
      <c r="J2199"/>
      <c r="K2199"/>
    </row>
    <row r="2200" spans="10:11">
      <c r="J2200"/>
      <c r="K2200"/>
    </row>
    <row r="2201" spans="10:11">
      <c r="J2201"/>
      <c r="K2201"/>
    </row>
    <row r="2202" spans="10:11">
      <c r="J2202"/>
      <c r="K2202"/>
    </row>
    <row r="2203" spans="10:11">
      <c r="J2203"/>
      <c r="K2203"/>
    </row>
    <row r="2204" spans="10:11">
      <c r="J2204"/>
      <c r="K2204"/>
    </row>
    <row r="2205" spans="10:11">
      <c r="J2205"/>
      <c r="K2205"/>
    </row>
    <row r="2206" spans="10:11">
      <c r="J2206"/>
      <c r="K2206"/>
    </row>
    <row r="2207" spans="10:11">
      <c r="J2207"/>
      <c r="K2207"/>
    </row>
    <row r="2208" spans="10:11">
      <c r="J2208"/>
      <c r="K2208"/>
    </row>
    <row r="2209" spans="10:11">
      <c r="J2209"/>
      <c r="K2209"/>
    </row>
    <row r="2210" spans="10:11">
      <c r="J2210"/>
      <c r="K2210"/>
    </row>
    <row r="2211" spans="10:11">
      <c r="J2211"/>
      <c r="K2211"/>
    </row>
    <row r="2212" spans="10:11">
      <c r="J2212"/>
      <c r="K2212"/>
    </row>
    <row r="2213" spans="10:11">
      <c r="J2213"/>
      <c r="K2213"/>
    </row>
    <row r="2214" spans="10:11">
      <c r="J2214"/>
      <c r="K2214"/>
    </row>
    <row r="2215" spans="10:11">
      <c r="J2215"/>
      <c r="K2215"/>
    </row>
    <row r="2216" spans="10:11">
      <c r="J2216"/>
      <c r="K2216"/>
    </row>
    <row r="2217" spans="10:11">
      <c r="J2217"/>
      <c r="K2217"/>
    </row>
    <row r="2218" spans="10:11">
      <c r="J2218"/>
      <c r="K2218"/>
    </row>
    <row r="2219" spans="10:11">
      <c r="J2219"/>
      <c r="K2219"/>
    </row>
    <row r="2220" spans="10:11">
      <c r="J2220"/>
      <c r="K2220"/>
    </row>
    <row r="2221" spans="10:11">
      <c r="J2221"/>
      <c r="K2221"/>
    </row>
    <row r="2222" spans="10:11">
      <c r="J2222"/>
      <c r="K2222"/>
    </row>
  </sheetData>
  <sortState ref="A248:F253">
    <sortCondition ref="A248:A253"/>
  </sortState>
  <mergeCells count="33">
    <mergeCell ref="A157:C157"/>
    <mergeCell ref="A169:I169"/>
    <mergeCell ref="A80:D80"/>
    <mergeCell ref="A91:D91"/>
    <mergeCell ref="A102:D102"/>
    <mergeCell ref="A113:D113"/>
    <mergeCell ref="O118:T118"/>
    <mergeCell ref="A124:D124"/>
    <mergeCell ref="A135:D135"/>
    <mergeCell ref="A137:D137"/>
    <mergeCell ref="A143:D143"/>
    <mergeCell ref="A69:D69"/>
    <mergeCell ref="A65:I65"/>
    <mergeCell ref="A1:T1"/>
    <mergeCell ref="A2:T2"/>
    <mergeCell ref="A9:G9"/>
    <mergeCell ref="A42:E42"/>
    <mergeCell ref="A54:E54"/>
    <mergeCell ref="B10:D10"/>
    <mergeCell ref="A8:G8"/>
    <mergeCell ref="E10:G10"/>
    <mergeCell ref="A19:G19"/>
    <mergeCell ref="A20:G20"/>
    <mergeCell ref="B21:D21"/>
    <mergeCell ref="E21:G21"/>
    <mergeCell ref="A30:E30"/>
    <mergeCell ref="X7:AD7"/>
    <mergeCell ref="A3:T3"/>
    <mergeCell ref="N4:T4"/>
    <mergeCell ref="A5:G5"/>
    <mergeCell ref="A4:G4"/>
    <mergeCell ref="A7:G7"/>
    <mergeCell ref="A6:G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zoomScaleNormal="100" workbookViewId="0">
      <selection sqref="A1:R1"/>
    </sheetView>
  </sheetViews>
  <sheetFormatPr defaultRowHeight="13.2"/>
  <cols>
    <col min="1" max="1" width="55.109375" customWidth="1"/>
    <col min="2" max="2" width="26" style="1" bestFit="1" customWidth="1"/>
    <col min="3" max="3" width="23.88671875" style="33" bestFit="1" customWidth="1"/>
    <col min="4" max="4" width="21.44140625" style="33" bestFit="1" customWidth="1"/>
    <col min="5" max="6" width="17.66406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387" t="str">
        <f>Cover!B8</f>
        <v>GMO Evaluation, Measurement, and Verification Report – Appendix Databook</v>
      </c>
      <c r="B1" s="1387"/>
      <c r="C1" s="1387"/>
      <c r="D1" s="1387"/>
      <c r="E1" s="1387"/>
      <c r="F1" s="1387"/>
      <c r="G1" s="1387"/>
      <c r="H1" s="1387"/>
      <c r="I1" s="1387"/>
      <c r="J1" s="1387"/>
      <c r="K1" s="1387"/>
      <c r="L1" s="1387"/>
      <c r="M1" s="1387"/>
      <c r="N1" s="1387"/>
      <c r="O1" s="1387"/>
      <c r="P1" s="1387"/>
      <c r="Q1" s="1387"/>
      <c r="R1" s="1387"/>
    </row>
    <row r="2" spans="1:18" ht="35.25" customHeight="1">
      <c r="A2" s="1385"/>
      <c r="B2" s="1385"/>
      <c r="C2" s="1385"/>
      <c r="D2" s="1385"/>
      <c r="E2" s="1385"/>
      <c r="F2" s="1385"/>
      <c r="G2" s="1385"/>
      <c r="H2" s="1385"/>
      <c r="I2" s="1385"/>
      <c r="J2" s="1385"/>
      <c r="K2" s="1385"/>
      <c r="L2" s="1385"/>
      <c r="M2" s="1385"/>
      <c r="N2" s="1385"/>
      <c r="O2" s="1385"/>
      <c r="P2" s="1385"/>
      <c r="Q2" s="1385"/>
      <c r="R2" s="1385"/>
    </row>
    <row r="3" spans="1:18">
      <c r="A3" s="1388"/>
      <c r="B3" s="1388"/>
      <c r="C3" s="1388"/>
      <c r="D3" s="1388"/>
      <c r="E3" s="1388"/>
      <c r="F3" s="1388"/>
      <c r="G3" s="1388"/>
      <c r="H3" s="1388"/>
      <c r="I3" s="1388"/>
      <c r="J3" s="1388"/>
      <c r="K3" s="1388"/>
      <c r="L3" s="1388"/>
      <c r="M3" s="1388"/>
      <c r="N3" s="1388"/>
      <c r="O3" s="1388"/>
      <c r="P3" s="1388"/>
      <c r="Q3" s="1388"/>
      <c r="R3" s="1388"/>
    </row>
    <row r="4" spans="1:18" ht="30" customHeight="1">
      <c r="A4" s="1386" t="s">
        <v>590</v>
      </c>
      <c r="B4" s="1386"/>
      <c r="C4" s="1386"/>
      <c r="D4" s="1386"/>
      <c r="E4" s="1386"/>
      <c r="F4" s="1386"/>
      <c r="G4" s="1386"/>
      <c r="H4" s="284"/>
      <c r="I4" s="284"/>
      <c r="J4" s="273"/>
      <c r="K4" s="284"/>
      <c r="L4" s="1386" t="s">
        <v>591</v>
      </c>
      <c r="M4" s="1386"/>
      <c r="N4" s="1386"/>
      <c r="O4" s="1386"/>
      <c r="P4" s="1386"/>
      <c r="Q4" s="1386"/>
      <c r="R4" s="1386"/>
    </row>
    <row r="5" spans="1:18" ht="15.6">
      <c r="A5" s="1384" t="s">
        <v>200</v>
      </c>
      <c r="B5" s="1384"/>
      <c r="C5" s="1384"/>
      <c r="D5" s="1384"/>
      <c r="E5" s="1384"/>
      <c r="F5" s="1384"/>
      <c r="G5" s="1384"/>
      <c r="H5" s="284"/>
      <c r="I5" s="284"/>
      <c r="J5" s="273"/>
      <c r="K5" s="284"/>
      <c r="L5" s="1381"/>
      <c r="M5" s="1381"/>
      <c r="N5" s="1381"/>
      <c r="O5" s="1381"/>
      <c r="P5" s="1381"/>
      <c r="Q5" s="1381"/>
      <c r="R5" s="1381"/>
    </row>
    <row r="6" spans="1:18" ht="13.5" customHeight="1">
      <c r="A6" s="1384"/>
      <c r="B6" s="1384"/>
      <c r="C6" s="1384"/>
      <c r="D6" s="1384"/>
      <c r="E6" s="1384"/>
      <c r="F6" s="1384"/>
      <c r="G6" s="1384"/>
      <c r="H6" s="284"/>
      <c r="I6" s="284"/>
      <c r="J6" s="273"/>
      <c r="K6" s="284"/>
      <c r="L6" s="1381"/>
      <c r="M6" s="1381"/>
      <c r="N6" s="1381"/>
      <c r="O6" s="1381"/>
      <c r="P6" s="1381"/>
      <c r="Q6" s="1381"/>
      <c r="R6" s="1381"/>
    </row>
    <row r="7" spans="1:18" ht="13.5" customHeight="1">
      <c r="A7" s="1392" t="s">
        <v>28</v>
      </c>
      <c r="B7" s="1392"/>
      <c r="C7" s="1392"/>
      <c r="D7" s="1392"/>
      <c r="E7" s="1392"/>
      <c r="F7" s="1392"/>
      <c r="G7" s="1392"/>
      <c r="H7" s="284"/>
      <c r="I7" s="284"/>
      <c r="J7" s="273"/>
      <c r="K7" s="284"/>
      <c r="L7" s="1381"/>
      <c r="M7" s="1381"/>
      <c r="N7" s="1381"/>
      <c r="O7" s="1381"/>
      <c r="P7" s="1381"/>
      <c r="Q7" s="1381"/>
      <c r="R7" s="1381"/>
    </row>
    <row r="8" spans="1:18" ht="13.5" customHeight="1">
      <c r="A8" s="1384"/>
      <c r="B8" s="1384"/>
      <c r="C8" s="1384"/>
      <c r="D8" s="1384"/>
      <c r="E8" s="1384"/>
      <c r="F8" s="1384"/>
      <c r="G8" s="1384"/>
      <c r="H8" s="284"/>
      <c r="I8" s="284"/>
      <c r="J8" s="273"/>
      <c r="K8" s="284"/>
      <c r="L8" s="1381"/>
      <c r="M8" s="1381"/>
      <c r="N8" s="1381"/>
      <c r="O8" s="1381"/>
      <c r="P8" s="1381"/>
      <c r="Q8" s="1381"/>
      <c r="R8" s="1381"/>
    </row>
    <row r="9" spans="1:18" ht="13.5" customHeight="1">
      <c r="A9" s="1381" t="s">
        <v>201</v>
      </c>
      <c r="B9" s="1381"/>
      <c r="C9" s="1381"/>
      <c r="D9" s="1381"/>
      <c r="E9" s="1381"/>
      <c r="F9" s="1381"/>
      <c r="G9" s="1381"/>
      <c r="H9" s="284"/>
      <c r="I9" s="284"/>
      <c r="J9" s="273"/>
      <c r="K9" s="284"/>
      <c r="L9" s="1381" t="s">
        <v>284</v>
      </c>
      <c r="M9" s="1381"/>
      <c r="N9" s="1381"/>
      <c r="O9" s="1381"/>
      <c r="P9" s="1381"/>
      <c r="Q9" s="1381"/>
      <c r="R9" s="1381"/>
    </row>
    <row r="10" spans="1:18" ht="13.8" thickBot="1">
      <c r="A10" s="281"/>
      <c r="B10" s="1389" t="s">
        <v>34</v>
      </c>
      <c r="C10" s="1390"/>
      <c r="D10" s="1390"/>
      <c r="E10" s="1393" t="s">
        <v>35</v>
      </c>
      <c r="F10" s="1394"/>
      <c r="G10" s="1394"/>
      <c r="H10" s="367"/>
      <c r="I10" s="284"/>
      <c r="J10" s="567"/>
      <c r="K10" s="267"/>
      <c r="L10" s="263"/>
      <c r="M10" s="263"/>
      <c r="N10" s="263"/>
      <c r="O10" s="263"/>
      <c r="P10" s="263"/>
      <c r="Q10" s="263"/>
    </row>
    <row r="11" spans="1:18" ht="28.5" customHeight="1" thickBot="1">
      <c r="A11" s="282"/>
      <c r="B11" s="483" t="s">
        <v>202</v>
      </c>
      <c r="C11" s="483" t="s">
        <v>203</v>
      </c>
      <c r="D11" s="484" t="s">
        <v>204</v>
      </c>
      <c r="E11" s="583" t="s">
        <v>205</v>
      </c>
      <c r="F11" s="483" t="s">
        <v>203</v>
      </c>
      <c r="G11" s="483" t="s">
        <v>40</v>
      </c>
      <c r="H11" s="284"/>
      <c r="I11" s="284"/>
      <c r="J11" s="568"/>
      <c r="K11" s="22"/>
      <c r="L11" s="269"/>
      <c r="M11" s="263"/>
      <c r="N11" s="263"/>
      <c r="O11" s="263"/>
      <c r="P11" s="263"/>
      <c r="Q11" s="263"/>
    </row>
    <row r="12" spans="1:18" ht="13.35" customHeight="1">
      <c r="A12" s="280" t="s">
        <v>206</v>
      </c>
      <c r="B12" s="368">
        <v>1152228</v>
      </c>
      <c r="C12" s="366">
        <f>F43</f>
        <v>540767</v>
      </c>
      <c r="D12" s="286">
        <f>C12/B12</f>
        <v>0.46932291178482038</v>
      </c>
      <c r="E12" s="368">
        <f>'MEEIA Targets'!E19</f>
        <v>6144138.0000000019</v>
      </c>
      <c r="F12" s="271">
        <f>C12</f>
        <v>540767</v>
      </c>
      <c r="G12" s="306">
        <f>F12/E12</f>
        <v>8.8013485374189154E-2</v>
      </c>
      <c r="H12" s="284"/>
      <c r="I12" s="284"/>
      <c r="J12" s="274"/>
      <c r="K12" s="270"/>
      <c r="L12" s="269"/>
      <c r="M12" s="263"/>
      <c r="N12" s="263"/>
      <c r="O12" s="263"/>
      <c r="P12" s="263"/>
      <c r="Q12" s="263"/>
    </row>
    <row r="13" spans="1:18" ht="13.35" customHeight="1">
      <c r="A13" s="280" t="s">
        <v>207</v>
      </c>
      <c r="B13" s="368">
        <v>3146.22</v>
      </c>
      <c r="C13" s="271">
        <f>F50</f>
        <v>4471.5999999999995</v>
      </c>
      <c r="D13" s="286">
        <f>C13/B13</f>
        <v>1.4212610688381613</v>
      </c>
      <c r="E13" s="368">
        <f>'MEEIA Targets'!K19</f>
        <v>16756.740000000002</v>
      </c>
      <c r="F13" s="271">
        <f>C13</f>
        <v>4471.5999999999995</v>
      </c>
      <c r="G13" s="306">
        <f>F13/E13</f>
        <v>0.26685381524091195</v>
      </c>
      <c r="H13" s="284"/>
      <c r="I13" s="284"/>
      <c r="J13" s="568"/>
      <c r="K13" s="22"/>
      <c r="L13" s="269"/>
      <c r="M13" s="263"/>
      <c r="N13" s="263"/>
      <c r="O13" s="263"/>
      <c r="P13" s="263"/>
      <c r="Q13" s="263"/>
    </row>
    <row r="14" spans="1:18" ht="13.5" customHeight="1">
      <c r="A14" s="278"/>
      <c r="B14"/>
      <c r="C14" s="278"/>
      <c r="D14" s="271"/>
      <c r="E14" s="306"/>
      <c r="F14" s="271"/>
      <c r="G14" s="306"/>
      <c r="H14" s="284"/>
      <c r="I14" s="284"/>
      <c r="J14" s="568"/>
      <c r="K14" s="22"/>
      <c r="L14" s="269"/>
      <c r="M14" s="263"/>
      <c r="N14" s="263"/>
      <c r="O14" s="263"/>
      <c r="P14" s="263"/>
      <c r="Q14" s="263"/>
    </row>
    <row r="15" spans="1:18" ht="13.5" customHeight="1">
      <c r="A15" s="565" t="s">
        <v>208</v>
      </c>
      <c r="B15"/>
      <c r="C15" s="278"/>
      <c r="D15" s="271"/>
      <c r="E15" s="306"/>
      <c r="F15" s="271"/>
      <c r="G15" s="306"/>
      <c r="H15" s="284"/>
      <c r="I15" s="284"/>
      <c r="J15" s="568"/>
      <c r="K15" s="22"/>
      <c r="L15" s="269"/>
      <c r="M15" s="263"/>
      <c r="N15" s="263"/>
      <c r="O15" s="263"/>
      <c r="P15" s="263"/>
      <c r="Q15" s="263"/>
    </row>
    <row r="16" spans="1:18" ht="13.5" customHeight="1">
      <c r="A16" s="565"/>
      <c r="B16"/>
      <c r="C16" s="278"/>
      <c r="D16" s="271"/>
      <c r="E16" s="306"/>
      <c r="F16" s="271"/>
      <c r="G16" s="306"/>
      <c r="H16" s="284"/>
      <c r="I16" s="284"/>
      <c r="J16" s="568"/>
      <c r="K16" s="22"/>
      <c r="L16" s="269"/>
      <c r="M16" s="263"/>
      <c r="N16" s="263"/>
      <c r="O16" s="263"/>
      <c r="P16" s="263"/>
      <c r="Q16" s="263"/>
    </row>
    <row r="17" spans="1:18" ht="13.5" customHeight="1">
      <c r="A17" s="1384"/>
      <c r="B17" s="1384"/>
      <c r="C17" s="1384"/>
      <c r="D17" s="1384"/>
      <c r="E17" s="1384"/>
      <c r="F17" s="1384"/>
      <c r="G17" s="1384"/>
      <c r="H17" s="284"/>
      <c r="I17" s="284"/>
      <c r="J17" s="273"/>
      <c r="K17" s="284"/>
      <c r="L17" s="1381"/>
      <c r="M17" s="1381"/>
      <c r="N17" s="1381"/>
      <c r="O17" s="1381"/>
      <c r="P17" s="1381"/>
      <c r="Q17" s="1381"/>
      <c r="R17" s="1381"/>
    </row>
    <row r="18" spans="1:18" ht="13.5" customHeight="1">
      <c r="A18" s="1381" t="s">
        <v>209</v>
      </c>
      <c r="B18" s="1381"/>
      <c r="C18" s="1381"/>
      <c r="D18" s="1381"/>
      <c r="E18" s="1381"/>
      <c r="F18" s="1381"/>
      <c r="G18" s="1381"/>
      <c r="H18" s="284"/>
      <c r="I18" s="284"/>
      <c r="J18" s="273"/>
      <c r="K18" s="284"/>
      <c r="L18" s="1381" t="s">
        <v>284</v>
      </c>
      <c r="M18" s="1381"/>
      <c r="N18" s="1381"/>
      <c r="O18" s="1381"/>
      <c r="P18" s="1381"/>
      <c r="Q18" s="1381"/>
      <c r="R18" s="1381"/>
    </row>
    <row r="19" spans="1:18" ht="13.8" thickBot="1">
      <c r="A19" s="281"/>
      <c r="B19" s="1389" t="s">
        <v>34</v>
      </c>
      <c r="C19" s="1390"/>
      <c r="D19" s="1390"/>
      <c r="E19" s="1393" t="s">
        <v>35</v>
      </c>
      <c r="F19" s="1394"/>
      <c r="G19" s="1394"/>
      <c r="H19" s="367"/>
      <c r="I19" s="284"/>
      <c r="J19" s="567"/>
      <c r="K19" s="267"/>
      <c r="L19" s="263"/>
      <c r="M19" s="263"/>
      <c r="N19" s="263"/>
      <c r="O19" s="263"/>
      <c r="P19" s="263"/>
      <c r="Q19" s="263"/>
    </row>
    <row r="20" spans="1:18" ht="28.5" customHeight="1" thickBot="1">
      <c r="A20" s="282"/>
      <c r="B20" s="483" t="s">
        <v>202</v>
      </c>
      <c r="C20" s="483" t="s">
        <v>203</v>
      </c>
      <c r="D20" s="484" t="s">
        <v>204</v>
      </c>
      <c r="E20" s="583" t="s">
        <v>205</v>
      </c>
      <c r="F20" s="483" t="s">
        <v>203</v>
      </c>
      <c r="G20" s="483" t="s">
        <v>40</v>
      </c>
      <c r="H20" s="284"/>
      <c r="I20" s="284"/>
      <c r="J20" s="568"/>
      <c r="K20" s="22"/>
      <c r="L20" s="269"/>
      <c r="M20" s="263"/>
      <c r="N20" s="263"/>
      <c r="O20" s="263"/>
      <c r="P20" s="263"/>
      <c r="Q20" s="263"/>
    </row>
    <row r="21" spans="1:18" ht="13.35" customHeight="1">
      <c r="A21" s="280" t="s">
        <v>206</v>
      </c>
      <c r="B21" s="368">
        <f>'Overall Results PY 2017'!C27+'Overall Results PY 2016'!C24+B12</f>
        <v>8988672</v>
      </c>
      <c r="C21" s="368">
        <f>C12+'Overall Results PY 2016'!D24+'Overall Results PY 2017'!D27</f>
        <v>5631169</v>
      </c>
      <c r="D21" s="286">
        <f>C21/B21</f>
        <v>0.62647396634341534</v>
      </c>
      <c r="E21" s="368">
        <f>E12</f>
        <v>6144138.0000000019</v>
      </c>
      <c r="F21" s="271">
        <f>C21</f>
        <v>5631169</v>
      </c>
      <c r="G21" s="306">
        <f>F21/E21</f>
        <v>0.91651082706801157</v>
      </c>
      <c r="H21" s="284"/>
      <c r="I21" s="284"/>
      <c r="J21" s="274"/>
      <c r="K21" s="270"/>
      <c r="L21" s="269"/>
      <c r="M21" s="263"/>
      <c r="N21" s="263"/>
      <c r="O21" s="263"/>
      <c r="P21" s="263"/>
      <c r="Q21" s="263"/>
    </row>
    <row r="22" spans="1:18" ht="13.35" customHeight="1">
      <c r="A22" s="280" t="s">
        <v>207</v>
      </c>
      <c r="B22" s="368">
        <v>24549</v>
      </c>
      <c r="C22" s="271">
        <f>F53</f>
        <v>25055.8</v>
      </c>
      <c r="D22" s="286">
        <f>C22/B22</f>
        <v>1.0206444254348446</v>
      </c>
      <c r="E22" s="368">
        <f>E13</f>
        <v>16756.740000000002</v>
      </c>
      <c r="F22" s="271">
        <f>C22</f>
        <v>25055.8</v>
      </c>
      <c r="G22" s="306">
        <f>F22/E22</f>
        <v>1.4952669791379467</v>
      </c>
      <c r="H22" s="284"/>
      <c r="I22" s="284"/>
      <c r="J22" s="568"/>
      <c r="K22" s="22"/>
      <c r="L22" s="269"/>
      <c r="M22" s="263"/>
      <c r="N22" s="263"/>
      <c r="O22" s="263"/>
      <c r="P22" s="263"/>
      <c r="Q22" s="263"/>
    </row>
    <row r="23" spans="1:18" ht="13.5" customHeight="1">
      <c r="A23" s="278"/>
      <c r="B23"/>
      <c r="C23" s="278"/>
      <c r="D23" s="271"/>
      <c r="E23" s="306"/>
      <c r="F23" s="271"/>
      <c r="G23" s="306"/>
      <c r="H23" s="284"/>
      <c r="I23" s="284"/>
      <c r="J23" s="568"/>
      <c r="K23" s="22"/>
      <c r="L23" s="269"/>
      <c r="M23" s="263"/>
      <c r="N23" s="263"/>
      <c r="O23" s="263"/>
      <c r="P23" s="263"/>
      <c r="Q23" s="263"/>
    </row>
    <row r="24" spans="1:18" ht="13.5" customHeight="1">
      <c r="A24" s="565" t="s">
        <v>208</v>
      </c>
      <c r="B24"/>
      <c r="C24" s="278"/>
      <c r="D24" s="271"/>
      <c r="E24" s="306"/>
      <c r="F24" s="271"/>
      <c r="G24" s="306"/>
      <c r="H24" s="284"/>
      <c r="I24" s="284"/>
      <c r="J24" s="568"/>
      <c r="K24" s="22"/>
      <c r="L24" s="269"/>
      <c r="M24" s="263"/>
      <c r="N24" s="263"/>
      <c r="O24" s="263"/>
      <c r="P24" s="263"/>
      <c r="Q24" s="263"/>
    </row>
    <row r="25" spans="1:18" ht="13.5" customHeight="1">
      <c r="A25" s="278"/>
      <c r="B25" s="271"/>
      <c r="C25" s="306"/>
      <c r="D25" s="306"/>
      <c r="E25" s="284"/>
      <c r="F25" s="284"/>
      <c r="G25" s="284"/>
      <c r="H25" s="284"/>
      <c r="I25" s="284"/>
      <c r="J25" s="567"/>
      <c r="K25" s="561"/>
      <c r="L25" s="265"/>
      <c r="M25" s="263"/>
      <c r="N25" s="263"/>
      <c r="O25" s="263"/>
      <c r="P25" s="263"/>
      <c r="Q25" s="263"/>
    </row>
    <row r="26" spans="1:18" ht="13.5" customHeight="1">
      <c r="A26" s="1381" t="s">
        <v>210</v>
      </c>
      <c r="B26" s="1381"/>
      <c r="C26" s="1381"/>
      <c r="D26" s="1381"/>
      <c r="E26" s="284"/>
      <c r="F26" s="284"/>
      <c r="G26" s="284"/>
      <c r="H26" s="284"/>
      <c r="I26" s="284"/>
      <c r="J26" s="275"/>
      <c r="K26" s="264"/>
      <c r="L26" s="264"/>
      <c r="M26" s="263"/>
      <c r="N26" s="263"/>
      <c r="O26" s="263"/>
      <c r="P26" s="263"/>
      <c r="Q26" s="263"/>
    </row>
    <row r="27" spans="1:18" ht="33.6" thickBot="1">
      <c r="A27" s="364" t="s">
        <v>100</v>
      </c>
      <c r="B27" s="277" t="s">
        <v>101</v>
      </c>
      <c r="C27" s="277" t="s">
        <v>102</v>
      </c>
      <c r="D27" s="364" t="s">
        <v>103</v>
      </c>
      <c r="E27" s="283"/>
      <c r="F27" s="284"/>
      <c r="G27" s="284"/>
      <c r="H27" s="284"/>
      <c r="I27" s="284"/>
      <c r="J27" s="275"/>
      <c r="K27" s="264"/>
      <c r="L27" s="1382" t="s">
        <v>378</v>
      </c>
      <c r="M27" s="1382"/>
      <c r="N27" s="1382"/>
      <c r="O27" s="1382"/>
      <c r="P27" s="1382"/>
      <c r="Q27" s="1382"/>
      <c r="R27" s="1382"/>
    </row>
    <row r="28" spans="1:18" ht="13.5" customHeight="1" thickTop="1">
      <c r="A28" s="1391" t="s">
        <v>592</v>
      </c>
      <c r="B28" s="1391"/>
      <c r="C28" s="1391"/>
      <c r="D28" s="432">
        <v>1</v>
      </c>
      <c r="E28" s="284"/>
      <c r="F28" s="284"/>
      <c r="G28" s="284"/>
      <c r="H28" s="284"/>
      <c r="I28" s="284"/>
      <c r="J28" s="276"/>
      <c r="K28" s="266"/>
      <c r="L28" s="266"/>
      <c r="M28" s="263"/>
      <c r="N28" s="263"/>
      <c r="O28" s="263"/>
      <c r="P28" s="263"/>
      <c r="Q28" s="263"/>
    </row>
    <row r="29" spans="1:18" ht="13.5" customHeight="1">
      <c r="A29" s="278"/>
      <c r="B29" s="279"/>
      <c r="C29" s="279"/>
      <c r="D29" s="279"/>
      <c r="E29" s="284"/>
      <c r="F29" s="284"/>
      <c r="G29" s="284"/>
      <c r="H29" s="284"/>
      <c r="I29" s="284"/>
      <c r="J29" s="276"/>
      <c r="K29" s="266"/>
      <c r="L29" s="266"/>
      <c r="M29" s="263"/>
      <c r="N29" s="263"/>
      <c r="O29" s="263"/>
      <c r="P29" s="263"/>
      <c r="Q29" s="263"/>
    </row>
    <row r="30" spans="1:18" ht="13.5" customHeight="1">
      <c r="A30" s="279"/>
      <c r="B30" s="279"/>
      <c r="C30" s="279"/>
      <c r="D30" s="279"/>
      <c r="E30" s="284"/>
      <c r="F30" s="284"/>
      <c r="G30" s="284"/>
      <c r="H30" s="284"/>
      <c r="I30" s="284"/>
      <c r="J30" s="276"/>
      <c r="K30" s="266"/>
      <c r="L30" s="266"/>
      <c r="M30" s="263"/>
      <c r="N30" s="263"/>
      <c r="O30" s="263"/>
      <c r="P30" s="263"/>
      <c r="Q30" s="263"/>
    </row>
    <row r="31" spans="1:18" ht="13.5" customHeight="1">
      <c r="A31" s="279"/>
      <c r="B31" s="279"/>
      <c r="C31" s="279"/>
      <c r="D31" s="279"/>
      <c r="E31" s="284"/>
      <c r="F31" s="284"/>
      <c r="G31" s="284"/>
      <c r="H31" s="284"/>
      <c r="I31" s="284"/>
      <c r="J31" s="276"/>
      <c r="K31"/>
      <c r="L31"/>
    </row>
    <row r="32" spans="1:18" ht="4.95" customHeight="1">
      <c r="A32" s="1383"/>
      <c r="B32" s="1383"/>
      <c r="C32" s="1383"/>
      <c r="D32" s="1383"/>
      <c r="E32" s="1383"/>
      <c r="F32" s="1383"/>
      <c r="G32" s="1383"/>
      <c r="H32" s="1383"/>
      <c r="I32" s="1383"/>
      <c r="J32" s="369"/>
      <c r="K32"/>
      <c r="L32"/>
    </row>
    <row r="33" spans="1:17" ht="12.75" customHeight="1">
      <c r="A33" s="1385"/>
      <c r="B33" s="1385"/>
      <c r="C33" s="1385"/>
      <c r="D33" s="1385"/>
      <c r="E33" s="1385"/>
      <c r="F33" s="263"/>
      <c r="G33" s="263"/>
      <c r="H33" s="263"/>
      <c r="I33" s="263"/>
      <c r="J33" s="273"/>
      <c r="K33"/>
      <c r="L33"/>
    </row>
    <row r="34" spans="1:17" ht="15.6">
      <c r="A34" s="1384" t="s">
        <v>225</v>
      </c>
      <c r="B34" s="1384"/>
      <c r="C34" s="1384"/>
      <c r="D34" s="1384"/>
      <c r="E34" s="1384"/>
      <c r="F34" s="284"/>
      <c r="G34" s="284"/>
      <c r="H34" s="284"/>
      <c r="I34" s="284"/>
      <c r="J34" s="567"/>
      <c r="K34" s="267"/>
      <c r="L34" s="263"/>
      <c r="M34" s="263"/>
      <c r="N34" s="263"/>
      <c r="O34" s="263"/>
      <c r="P34" s="263"/>
      <c r="Q34" s="263"/>
    </row>
    <row r="35" spans="1:17">
      <c r="A35" s="820"/>
      <c r="B35" s="310"/>
      <c r="C35" s="311"/>
      <c r="D35" s="310"/>
      <c r="E35" s="312"/>
      <c r="F35" s="437"/>
      <c r="G35" s="284"/>
      <c r="H35" s="284"/>
      <c r="I35" s="284"/>
      <c r="J35" s="567"/>
      <c r="K35" s="267"/>
    </row>
    <row r="36" spans="1:17" ht="40.200000000000003" thickBot="1">
      <c r="A36" s="272" t="s">
        <v>593</v>
      </c>
      <c r="B36" s="809" t="s">
        <v>594</v>
      </c>
      <c r="C36" s="809" t="s">
        <v>595</v>
      </c>
      <c r="D36" s="809" t="s">
        <v>596</v>
      </c>
      <c r="E36" s="809" t="s">
        <v>597</v>
      </c>
      <c r="F36" s="809" t="s">
        <v>598</v>
      </c>
      <c r="G36" s="284"/>
      <c r="H36" s="284"/>
      <c r="I36" s="284"/>
      <c r="J36" s="567"/>
      <c r="K36" s="267"/>
      <c r="L36" s="263"/>
      <c r="M36" s="263"/>
      <c r="N36" s="263"/>
      <c r="O36" s="263"/>
      <c r="P36" s="263"/>
      <c r="Q36" s="263"/>
    </row>
    <row r="37" spans="1:17" ht="13.5" customHeight="1">
      <c r="A37" t="s">
        <v>1011</v>
      </c>
      <c r="B37" s="835">
        <v>3458</v>
      </c>
      <c r="C37" s="835">
        <v>0</v>
      </c>
      <c r="D37" s="835">
        <v>0</v>
      </c>
      <c r="E37" s="835">
        <v>197</v>
      </c>
      <c r="F37" s="1179">
        <f t="shared" ref="F37:F42" si="0">SUM(B37:D37)*E37</f>
        <v>681226</v>
      </c>
      <c r="G37" s="284"/>
      <c r="H37" s="284"/>
      <c r="I37" s="284"/>
      <c r="J37" s="567"/>
      <c r="K37" s="267"/>
      <c r="L37" s="263"/>
      <c r="M37" s="263"/>
      <c r="N37" s="263"/>
      <c r="O37" s="263"/>
      <c r="P37" s="263"/>
      <c r="Q37" s="263"/>
    </row>
    <row r="38" spans="1:17" ht="13.5" customHeight="1">
      <c r="A38" t="s">
        <v>1012</v>
      </c>
      <c r="B38" s="835">
        <v>-74</v>
      </c>
      <c r="C38" s="835">
        <v>-731</v>
      </c>
      <c r="D38" s="835">
        <v>0</v>
      </c>
      <c r="E38" s="835">
        <v>197</v>
      </c>
      <c r="F38" s="1180">
        <f t="shared" si="0"/>
        <v>-158585</v>
      </c>
      <c r="G38" s="284"/>
      <c r="H38" s="284"/>
      <c r="I38" s="284"/>
      <c r="J38" s="567"/>
      <c r="K38" s="267"/>
      <c r="L38" s="820"/>
      <c r="M38" s="263"/>
      <c r="N38" s="263"/>
      <c r="O38" s="263"/>
      <c r="P38" s="263"/>
      <c r="Q38" s="263"/>
    </row>
    <row r="39" spans="1:17" ht="13.5" customHeight="1">
      <c r="A39" t="s">
        <v>1013</v>
      </c>
      <c r="B39" s="835">
        <v>188</v>
      </c>
      <c r="C39" s="835">
        <v>0</v>
      </c>
      <c r="D39" s="835">
        <v>0</v>
      </c>
      <c r="E39" s="835">
        <v>318</v>
      </c>
      <c r="F39" s="1180">
        <f t="shared" si="0"/>
        <v>59784</v>
      </c>
      <c r="G39" s="284"/>
      <c r="H39" s="284"/>
      <c r="I39" s="284"/>
      <c r="J39" s="567"/>
      <c r="K39" s="267"/>
      <c r="L39" s="820"/>
      <c r="M39" s="263"/>
      <c r="N39" s="263"/>
      <c r="O39" s="263"/>
      <c r="P39" s="263"/>
      <c r="Q39" s="263"/>
    </row>
    <row r="40" spans="1:17">
      <c r="A40" t="s">
        <v>1014</v>
      </c>
      <c r="B40" s="835">
        <v>-8</v>
      </c>
      <c r="C40" s="835">
        <v>-123</v>
      </c>
      <c r="D40" s="835">
        <v>0</v>
      </c>
      <c r="E40" s="835">
        <v>318</v>
      </c>
      <c r="F40" s="1180">
        <f t="shared" si="0"/>
        <v>-41658</v>
      </c>
      <c r="G40" s="284"/>
      <c r="H40" s="284"/>
      <c r="I40" s="284"/>
      <c r="J40" s="567"/>
      <c r="K40" s="267"/>
      <c r="L40" s="263"/>
      <c r="M40" s="263"/>
      <c r="N40" s="263"/>
      <c r="O40" s="263"/>
      <c r="P40" s="263"/>
      <c r="Q40" s="263"/>
    </row>
    <row r="41" spans="1:17">
      <c r="A41" s="1176" t="s">
        <v>1009</v>
      </c>
      <c r="B41" s="1177">
        <f>SUM(B37:B38)</f>
        <v>3384</v>
      </c>
      <c r="C41" s="1177">
        <f>SUM(C37:C38)</f>
        <v>-731</v>
      </c>
      <c r="D41" s="1177">
        <f>SUM(D37:D38)</f>
        <v>0</v>
      </c>
      <c r="E41" s="1178">
        <v>197</v>
      </c>
      <c r="F41" s="1178">
        <f t="shared" si="0"/>
        <v>522641</v>
      </c>
      <c r="G41" s="284"/>
      <c r="H41" s="284"/>
      <c r="I41" s="284"/>
      <c r="J41" s="567"/>
      <c r="K41" s="267"/>
      <c r="L41" s="263"/>
      <c r="M41" s="263"/>
      <c r="N41" s="263"/>
      <c r="O41" s="263"/>
      <c r="P41" s="263"/>
      <c r="Q41" s="263"/>
    </row>
    <row r="42" spans="1:17">
      <c r="A42" s="365" t="s">
        <v>1010</v>
      </c>
      <c r="B42" s="51">
        <f>SUM(B39:B40)</f>
        <v>180</v>
      </c>
      <c r="C42" s="51">
        <f>SUM(C39:C40)</f>
        <v>-123</v>
      </c>
      <c r="D42" s="51">
        <f>SUM(D39:D40)</f>
        <v>0</v>
      </c>
      <c r="E42" s="310">
        <f>197+121</f>
        <v>318</v>
      </c>
      <c r="F42" s="310">
        <f t="shared" si="0"/>
        <v>18126</v>
      </c>
      <c r="G42" s="284"/>
      <c r="H42" s="284"/>
      <c r="I42" s="284"/>
      <c r="J42" s="567"/>
      <c r="K42" s="267"/>
      <c r="L42" s="284"/>
      <c r="M42" s="263"/>
      <c r="N42" s="263"/>
      <c r="O42" s="263"/>
      <c r="P42" s="263"/>
      <c r="Q42" s="263"/>
    </row>
    <row r="43" spans="1:17" ht="13.8" thickBot="1">
      <c r="A43" s="786" t="s">
        <v>170</v>
      </c>
      <c r="B43" s="787">
        <f>SUM(B41:B42)</f>
        <v>3564</v>
      </c>
      <c r="C43" s="787">
        <f>SUM(C41:C42)</f>
        <v>-854</v>
      </c>
      <c r="D43" s="787">
        <f>SUM(D41:D42)</f>
        <v>0</v>
      </c>
      <c r="E43" s="787" t="s">
        <v>599</v>
      </c>
      <c r="F43" s="787">
        <f>SUM(F41:F42)</f>
        <v>540767</v>
      </c>
      <c r="G43" s="284"/>
      <c r="H43" s="284"/>
      <c r="I43" s="284"/>
      <c r="J43" s="567"/>
      <c r="K43" s="267"/>
      <c r="L43" s="284"/>
      <c r="M43" s="263"/>
      <c r="N43" s="263"/>
      <c r="O43" s="263"/>
      <c r="P43" s="263"/>
      <c r="Q43" s="263"/>
    </row>
    <row r="44" spans="1:17" ht="13.8" thickTop="1">
      <c r="A44" s="268" t="s">
        <v>600</v>
      </c>
      <c r="B44" s="268"/>
      <c r="C44" s="284"/>
      <c r="D44" s="284"/>
      <c r="E44" s="284"/>
      <c r="F44" s="284"/>
      <c r="G44" s="284"/>
      <c r="H44" s="284"/>
      <c r="I44" s="284"/>
      <c r="J44" s="567"/>
      <c r="K44" s="267"/>
      <c r="L44" s="284"/>
      <c r="M44" s="263"/>
      <c r="N44" s="263"/>
      <c r="O44" s="263"/>
      <c r="P44" s="263"/>
      <c r="Q44" s="263"/>
    </row>
    <row r="45" spans="1:17">
      <c r="A45" s="565" t="s">
        <v>208</v>
      </c>
      <c r="B45" s="268"/>
      <c r="C45" s="284"/>
      <c r="D45" s="284"/>
      <c r="E45" s="284"/>
      <c r="F45" s="284"/>
      <c r="G45" s="284"/>
      <c r="H45" s="284"/>
      <c r="I45" s="284"/>
      <c r="J45" s="567"/>
      <c r="K45" s="267"/>
      <c r="L45" s="284"/>
      <c r="M45" s="263"/>
      <c r="N45" s="263"/>
      <c r="O45" s="263"/>
      <c r="P45" s="263"/>
      <c r="Q45" s="263"/>
    </row>
    <row r="46" spans="1:17">
      <c r="A46" s="268"/>
      <c r="B46" s="268"/>
      <c r="C46" s="284"/>
      <c r="D46" s="284"/>
      <c r="E46" s="284"/>
      <c r="F46" s="284"/>
      <c r="G46" s="284"/>
      <c r="H46" s="284"/>
      <c r="I46" s="284"/>
      <c r="J46" s="567"/>
      <c r="K46" s="267"/>
      <c r="L46" s="284"/>
      <c r="M46" s="263"/>
      <c r="N46" s="263"/>
      <c r="O46" s="263"/>
      <c r="P46" s="263"/>
      <c r="Q46" s="263"/>
    </row>
    <row r="47" spans="1:17" ht="40.200000000000003" thickBot="1">
      <c r="A47" s="272" t="s">
        <v>601</v>
      </c>
      <c r="B47" s="809" t="s">
        <v>594</v>
      </c>
      <c r="C47" s="809" t="s">
        <v>595</v>
      </c>
      <c r="D47" s="809" t="s">
        <v>596</v>
      </c>
      <c r="E47" s="809" t="s">
        <v>602</v>
      </c>
      <c r="F47" s="809" t="s">
        <v>603</v>
      </c>
      <c r="G47" s="284"/>
      <c r="H47" s="284"/>
      <c r="I47" s="284"/>
      <c r="J47" s="567"/>
      <c r="K47" s="267"/>
      <c r="L47" s="284"/>
      <c r="M47" s="263"/>
      <c r="N47" s="263"/>
      <c r="O47" s="263"/>
      <c r="P47" s="263"/>
      <c r="Q47" s="263"/>
    </row>
    <row r="48" spans="1:17">
      <c r="A48" t="s">
        <v>1015</v>
      </c>
      <c r="B48" s="835">
        <v>3646</v>
      </c>
      <c r="C48" s="835">
        <v>481</v>
      </c>
      <c r="D48" s="835">
        <v>3</v>
      </c>
      <c r="E48" s="608">
        <v>1.4</v>
      </c>
      <c r="F48" s="835">
        <f t="shared" ref="F48:F53" si="1">SUM(B48:D48)*E48</f>
        <v>5782</v>
      </c>
      <c r="G48" s="284"/>
      <c r="H48" s="284"/>
      <c r="I48" s="284"/>
      <c r="J48" s="567"/>
      <c r="K48" s="267"/>
      <c r="L48" s="284"/>
      <c r="M48" s="263"/>
      <c r="N48" s="263"/>
      <c r="O48" s="263"/>
      <c r="P48" s="263"/>
      <c r="Q48" s="263"/>
    </row>
    <row r="49" spans="1:17">
      <c r="A49" t="s">
        <v>1016</v>
      </c>
      <c r="B49" s="835">
        <v>-82</v>
      </c>
      <c r="C49" s="835">
        <v>-854</v>
      </c>
      <c r="D49" s="835">
        <v>0</v>
      </c>
      <c r="E49" s="608">
        <v>1.4</v>
      </c>
      <c r="F49" s="835">
        <f t="shared" si="1"/>
        <v>-1310.3999999999999</v>
      </c>
      <c r="G49" s="284"/>
      <c r="H49" s="284"/>
      <c r="I49" s="284"/>
      <c r="J49" s="567"/>
      <c r="K49" s="267"/>
      <c r="L49" s="284"/>
      <c r="M49" s="263"/>
      <c r="N49" s="263"/>
      <c r="O49" s="263"/>
      <c r="P49" s="263"/>
      <c r="Q49" s="263"/>
    </row>
    <row r="50" spans="1:17">
      <c r="A50" s="1181" t="s">
        <v>679</v>
      </c>
      <c r="B50" s="1182">
        <f>SUM(B48:B49)</f>
        <v>3564</v>
      </c>
      <c r="C50" s="1182">
        <f>SUM(C48:C49)</f>
        <v>-373</v>
      </c>
      <c r="D50" s="1182">
        <f>SUM(D48:D49)</f>
        <v>3</v>
      </c>
      <c r="E50" s="1183">
        <v>1.4</v>
      </c>
      <c r="F50" s="1178">
        <f t="shared" si="1"/>
        <v>4471.5999999999995</v>
      </c>
      <c r="G50" s="284"/>
      <c r="H50" s="284"/>
      <c r="I50" s="284"/>
      <c r="J50" s="567"/>
      <c r="K50" s="267"/>
      <c r="L50" s="284"/>
      <c r="M50" s="263"/>
      <c r="N50" s="263"/>
      <c r="O50" s="263"/>
      <c r="P50" s="263"/>
      <c r="Q50" s="263"/>
    </row>
    <row r="51" spans="1:17">
      <c r="A51" s="365" t="s">
        <v>604</v>
      </c>
      <c r="B51" s="310">
        <v>1929</v>
      </c>
      <c r="C51" s="310">
        <v>9207</v>
      </c>
      <c r="D51" s="310">
        <v>13</v>
      </c>
      <c r="E51" s="312">
        <v>1.4</v>
      </c>
      <c r="F51" s="310">
        <f t="shared" si="1"/>
        <v>15608.599999999999</v>
      </c>
      <c r="G51" s="284"/>
      <c r="H51" s="284"/>
      <c r="I51" s="284"/>
      <c r="J51" s="567"/>
      <c r="K51" s="267"/>
      <c r="L51" s="284"/>
      <c r="M51" s="263"/>
      <c r="N51" s="263"/>
      <c r="O51" s="263"/>
      <c r="P51" s="263"/>
      <c r="Q51" s="263"/>
    </row>
    <row r="52" spans="1:17">
      <c r="A52" s="365" t="s">
        <v>605</v>
      </c>
      <c r="B52" s="310">
        <v>780</v>
      </c>
      <c r="C52" s="310">
        <v>2763</v>
      </c>
      <c r="D52" s="310">
        <v>11</v>
      </c>
      <c r="E52" s="312">
        <v>1.4</v>
      </c>
      <c r="F52" s="310">
        <f t="shared" si="1"/>
        <v>4975.5999999999995</v>
      </c>
      <c r="G52" s="284"/>
      <c r="H52" s="284"/>
      <c r="I52" s="284"/>
      <c r="J52" s="567"/>
      <c r="K52" s="267"/>
      <c r="L52" s="284"/>
    </row>
    <row r="53" spans="1:17" ht="13.8" thickBot="1">
      <c r="A53" s="786" t="s">
        <v>606</v>
      </c>
      <c r="B53" s="787">
        <f>SUM(B50:B52)</f>
        <v>6273</v>
      </c>
      <c r="C53" s="787">
        <f>SUM(C50:C52)</f>
        <v>11597</v>
      </c>
      <c r="D53" s="787">
        <f>SUM(D50:D52)</f>
        <v>27</v>
      </c>
      <c r="E53" s="788">
        <v>1.4</v>
      </c>
      <c r="F53" s="787">
        <f t="shared" si="1"/>
        <v>25055.8</v>
      </c>
      <c r="G53" s="284"/>
      <c r="H53" s="263"/>
      <c r="I53" s="284"/>
      <c r="J53" s="567"/>
      <c r="K53" s="267"/>
      <c r="L53" s="284"/>
    </row>
    <row r="54" spans="1:17" ht="13.8" thickTop="1">
      <c r="A54" s="268" t="s">
        <v>607</v>
      </c>
      <c r="B54" s="268"/>
      <c r="C54" s="284"/>
      <c r="D54" s="284"/>
      <c r="E54" s="284"/>
      <c r="F54" s="284"/>
      <c r="G54" s="284"/>
      <c r="H54" s="284"/>
      <c r="I54" s="284"/>
      <c r="J54" s="567"/>
      <c r="K54" s="267"/>
      <c r="L54" s="284"/>
    </row>
    <row r="55" spans="1:17">
      <c r="A55" s="565" t="s">
        <v>208</v>
      </c>
      <c r="B55" s="268"/>
      <c r="C55" s="284"/>
      <c r="D55" s="284"/>
      <c r="E55" s="284"/>
      <c r="F55" s="284"/>
      <c r="G55" s="284"/>
      <c r="H55" s="284"/>
      <c r="I55" s="284"/>
      <c r="J55" s="567"/>
      <c r="K55" s="267"/>
      <c r="L55" s="284"/>
    </row>
    <row r="56" spans="1:17" ht="15.6">
      <c r="A56" s="821"/>
      <c r="B56" s="284"/>
      <c r="C56" s="284"/>
      <c r="D56" s="284"/>
      <c r="E56" s="284"/>
      <c r="F56" s="284"/>
      <c r="G56" s="284"/>
      <c r="H56" s="284"/>
      <c r="I56" s="284"/>
      <c r="J56" s="567"/>
      <c r="K56" s="267"/>
      <c r="L56" s="263"/>
    </row>
    <row r="57" spans="1:17" ht="13.5" customHeight="1">
      <c r="A57" s="1381" t="s">
        <v>608</v>
      </c>
      <c r="B57" s="1381"/>
      <c r="C57" s="1381"/>
      <c r="D57" s="1381"/>
      <c r="E57" s="1381"/>
      <c r="F57" s="284"/>
      <c r="G57" s="284"/>
      <c r="H57" s="284"/>
      <c r="I57" s="284"/>
      <c r="J57" s="567"/>
      <c r="K57" s="267"/>
      <c r="L57" s="263"/>
    </row>
    <row r="58" spans="1:17" ht="13.5" customHeight="1" thickBot="1">
      <c r="A58" s="809" t="s">
        <v>609</v>
      </c>
      <c r="B58" s="809" t="s">
        <v>610</v>
      </c>
      <c r="C58" s="809" t="s">
        <v>611</v>
      </c>
      <c r="D58" s="809" t="s">
        <v>612</v>
      </c>
      <c r="E58" s="285"/>
      <c r="F58" s="284"/>
      <c r="G58" s="284"/>
      <c r="H58" s="284"/>
      <c r="I58" s="284"/>
      <c r="J58" s="567"/>
      <c r="K58" s="267"/>
      <c r="L58" s="263"/>
    </row>
    <row r="59" spans="1:17">
      <c r="A59" s="652">
        <v>43644</v>
      </c>
      <c r="B59" s="653">
        <v>0.66666666666666663</v>
      </c>
      <c r="C59" s="654">
        <v>0.75</v>
      </c>
      <c r="D59" s="655">
        <v>2</v>
      </c>
      <c r="E59" s="284"/>
      <c r="F59" s="284"/>
      <c r="G59" s="284"/>
      <c r="H59" s="284"/>
      <c r="I59" s="284"/>
      <c r="J59" s="567"/>
      <c r="K59" s="267"/>
      <c r="L59" s="263"/>
    </row>
    <row r="60" spans="1:17" ht="13.5" customHeight="1">
      <c r="A60" s="656">
        <v>43683</v>
      </c>
      <c r="B60" s="657">
        <v>0.66666666666666663</v>
      </c>
      <c r="C60" s="658">
        <v>5.75</v>
      </c>
      <c r="D60" s="659">
        <v>2</v>
      </c>
      <c r="E60" s="284"/>
      <c r="F60" s="284"/>
      <c r="G60" s="284"/>
      <c r="H60" s="284"/>
      <c r="I60" s="284"/>
      <c r="J60" s="567"/>
      <c r="K60" s="267"/>
      <c r="L60" s="263"/>
    </row>
    <row r="61" spans="1:17" ht="13.5" customHeight="1">
      <c r="A61" s="565" t="s">
        <v>208</v>
      </c>
      <c r="B61" s="284"/>
      <c r="C61" s="284"/>
      <c r="D61" s="284"/>
      <c r="E61" s="284"/>
      <c r="F61" s="284"/>
      <c r="G61" s="284"/>
      <c r="H61" s="284"/>
      <c r="I61" s="284"/>
      <c r="J61" s="567"/>
      <c r="K61" s="267"/>
      <c r="L61" s="263"/>
    </row>
    <row r="62" spans="1:17" ht="13.5" customHeight="1">
      <c r="B62" s="284"/>
      <c r="C62" s="284"/>
      <c r="D62" s="284"/>
      <c r="E62" s="284"/>
      <c r="F62" s="284"/>
      <c r="G62" s="284"/>
      <c r="H62" s="284"/>
      <c r="I62" s="284"/>
      <c r="J62" s="567"/>
      <c r="K62" s="267"/>
      <c r="L62" s="263"/>
    </row>
    <row r="63" spans="1:17" ht="13.5" customHeight="1">
      <c r="A63" s="1381" t="s">
        <v>613</v>
      </c>
      <c r="B63" s="1381"/>
      <c r="C63" s="1381"/>
      <c r="D63" s="1381"/>
      <c r="E63" s="1381"/>
      <c r="F63" s="284"/>
      <c r="G63" s="284"/>
      <c r="H63" s="284"/>
      <c r="I63" s="284"/>
      <c r="J63" s="567"/>
      <c r="K63" s="267"/>
      <c r="L63" s="263"/>
    </row>
    <row r="64" spans="1:17" ht="13.5" customHeight="1" thickBot="1">
      <c r="A64" s="809" t="s">
        <v>614</v>
      </c>
      <c r="B64" s="809" t="s">
        <v>615</v>
      </c>
      <c r="C64" s="809" t="s">
        <v>597</v>
      </c>
      <c r="D64" s="809" t="s">
        <v>616</v>
      </c>
      <c r="E64" s="285"/>
      <c r="F64" s="284"/>
      <c r="G64" s="284"/>
      <c r="H64" s="284"/>
      <c r="I64" s="284"/>
      <c r="J64" s="567"/>
      <c r="K64" s="267"/>
      <c r="L64" s="263"/>
    </row>
    <row r="65" spans="1:12" ht="13.5" customHeight="1">
      <c r="A65" s="365" t="s">
        <v>617</v>
      </c>
      <c r="B65" s="672">
        <v>5.4</v>
      </c>
      <c r="C65" s="310">
        <v>-43.4</v>
      </c>
      <c r="D65" s="672">
        <v>-92.2</v>
      </c>
      <c r="E65" s="284"/>
      <c r="F65" s="284"/>
      <c r="G65" s="284"/>
      <c r="H65" s="284"/>
      <c r="I65" s="284"/>
      <c r="J65" s="567"/>
      <c r="K65" s="267"/>
      <c r="L65" s="263"/>
    </row>
    <row r="66" spans="1:12" ht="13.5" customHeight="1">
      <c r="A66" s="365" t="s">
        <v>618</v>
      </c>
      <c r="B66" s="672">
        <v>11.1</v>
      </c>
      <c r="C66" s="310">
        <v>-44.7</v>
      </c>
      <c r="D66" s="672">
        <v>-100.5</v>
      </c>
      <c r="E66" s="284"/>
      <c r="F66" s="284"/>
      <c r="G66" s="284"/>
      <c r="H66" s="284"/>
      <c r="I66" s="284"/>
      <c r="J66" s="567"/>
      <c r="K66" s="267"/>
      <c r="L66" s="263"/>
    </row>
    <row r="67" spans="1:12" ht="13.5" customHeight="1">
      <c r="A67" s="365" t="s">
        <v>619</v>
      </c>
      <c r="B67" s="672">
        <v>12.3</v>
      </c>
      <c r="C67" s="310">
        <v>-20</v>
      </c>
      <c r="D67" s="672">
        <v>-52.3</v>
      </c>
      <c r="E67" s="284"/>
      <c r="F67" s="284"/>
      <c r="G67" s="284"/>
      <c r="H67" s="284"/>
      <c r="I67" s="284"/>
      <c r="J67" s="567"/>
      <c r="K67" s="267"/>
      <c r="L67" s="263"/>
    </row>
    <row r="68" spans="1:12" ht="13.5" customHeight="1">
      <c r="A68" s="365" t="s">
        <v>620</v>
      </c>
      <c r="B68" s="672">
        <v>22.9</v>
      </c>
      <c r="C68" s="310">
        <v>-9.8000000000000007</v>
      </c>
      <c r="D68" s="672">
        <v>-42.4</v>
      </c>
      <c r="E68" s="284"/>
      <c r="F68" s="284"/>
      <c r="G68" s="284"/>
      <c r="H68" s="284"/>
      <c r="I68" s="284"/>
      <c r="J68" s="567"/>
      <c r="K68" s="267"/>
      <c r="L68" s="263"/>
    </row>
    <row r="69" spans="1:12" ht="13.5" customHeight="1">
      <c r="A69" s="365" t="s">
        <v>621</v>
      </c>
      <c r="B69" s="672">
        <v>18.2</v>
      </c>
      <c r="C69" s="310">
        <v>-1.3</v>
      </c>
      <c r="D69" s="672">
        <v>-20.7</v>
      </c>
      <c r="E69" s="284"/>
      <c r="F69" s="284"/>
      <c r="G69" s="284"/>
      <c r="H69" s="284"/>
      <c r="I69" s="284"/>
      <c r="J69" s="567"/>
      <c r="K69" s="267"/>
      <c r="L69" s="263"/>
    </row>
    <row r="70" spans="1:12" ht="13.5" customHeight="1">
      <c r="A70" s="365" t="s">
        <v>622</v>
      </c>
      <c r="B70" s="672">
        <v>-1.2</v>
      </c>
      <c r="C70" s="310">
        <v>-7</v>
      </c>
      <c r="D70" s="672">
        <v>-12.8</v>
      </c>
      <c r="E70" s="284"/>
      <c r="F70" s="284"/>
      <c r="G70" s="284"/>
      <c r="H70" s="284"/>
      <c r="I70" s="284"/>
      <c r="J70" s="567"/>
      <c r="K70" s="267"/>
      <c r="L70" s="263"/>
    </row>
    <row r="71" spans="1:12" ht="13.5" customHeight="1">
      <c r="A71" s="365" t="s">
        <v>623</v>
      </c>
      <c r="B71" s="672">
        <v>-6.8</v>
      </c>
      <c r="C71" s="310">
        <v>-13.3</v>
      </c>
      <c r="D71" s="672">
        <v>-19.899999999999999</v>
      </c>
      <c r="E71" s="284"/>
      <c r="F71" s="284"/>
      <c r="G71" s="284"/>
      <c r="H71" s="284"/>
      <c r="I71" s="284"/>
      <c r="J71" s="567"/>
      <c r="K71" s="267"/>
      <c r="L71" s="263"/>
    </row>
    <row r="72" spans="1:12" ht="13.5" customHeight="1">
      <c r="A72" s="365" t="s">
        <v>624</v>
      </c>
      <c r="B72" s="672">
        <v>-22.5</v>
      </c>
      <c r="C72" s="310">
        <v>-29.8</v>
      </c>
      <c r="D72" s="672">
        <v>-37.1</v>
      </c>
      <c r="E72" s="284"/>
      <c r="F72" s="284"/>
      <c r="G72" s="284"/>
      <c r="H72" s="284"/>
      <c r="I72" s="284"/>
      <c r="J72" s="567"/>
      <c r="K72" s="267"/>
      <c r="L72" s="263"/>
    </row>
    <row r="73" spans="1:12" ht="13.5" customHeight="1">
      <c r="A73" s="365" t="s">
        <v>625</v>
      </c>
      <c r="B73" s="672">
        <v>-2.6</v>
      </c>
      <c r="C73" s="310">
        <v>-4.7</v>
      </c>
      <c r="D73" s="672">
        <v>-6.9</v>
      </c>
      <c r="E73" s="284"/>
      <c r="F73" s="284"/>
      <c r="G73" s="284"/>
      <c r="H73" s="284"/>
      <c r="I73" s="284"/>
      <c r="J73" s="567"/>
      <c r="K73" s="267"/>
      <c r="L73" s="263"/>
    </row>
    <row r="74" spans="1:12" ht="13.5" customHeight="1">
      <c r="A74" s="365" t="s">
        <v>626</v>
      </c>
      <c r="B74" s="672">
        <v>-6</v>
      </c>
      <c r="C74" s="310">
        <v>-11.7</v>
      </c>
      <c r="D74" s="672">
        <v>-17.399999999999999</v>
      </c>
      <c r="E74" s="284"/>
      <c r="F74" s="284"/>
      <c r="G74" s="284"/>
      <c r="J74" s="567"/>
      <c r="K74" s="267"/>
      <c r="L74" s="263"/>
    </row>
    <row r="75" spans="1:12" ht="13.5" customHeight="1">
      <c r="A75" s="365" t="s">
        <v>627</v>
      </c>
      <c r="B75" s="672">
        <v>11.3</v>
      </c>
      <c r="C75" s="310">
        <v>3</v>
      </c>
      <c r="D75" s="672">
        <v>-5.2</v>
      </c>
      <c r="E75" s="284"/>
      <c r="F75" s="284"/>
      <c r="G75" s="284"/>
      <c r="J75" s="567"/>
      <c r="K75" s="267"/>
      <c r="L75" s="263"/>
    </row>
    <row r="76" spans="1:12" ht="13.5" customHeight="1">
      <c r="A76" s="365" t="s">
        <v>628</v>
      </c>
      <c r="B76" s="672">
        <v>-2.6</v>
      </c>
      <c r="C76" s="310">
        <v>-13.9</v>
      </c>
      <c r="D76" s="672">
        <v>-25.2</v>
      </c>
      <c r="E76" s="284"/>
      <c r="F76" s="284"/>
      <c r="G76" s="284"/>
      <c r="J76" s="567"/>
      <c r="K76" s="267"/>
      <c r="L76" s="263"/>
    </row>
    <row r="77" spans="1:12" ht="13.5" customHeight="1" thickBot="1">
      <c r="A77" s="786" t="s">
        <v>170</v>
      </c>
      <c r="B77" s="789">
        <v>39.5</v>
      </c>
      <c r="C77" s="789">
        <v>-196.5</v>
      </c>
      <c r="D77" s="789">
        <v>-432.6</v>
      </c>
      <c r="E77" s="284"/>
      <c r="F77" s="284"/>
      <c r="G77" s="284"/>
      <c r="J77" s="567"/>
      <c r="K77" s="267"/>
      <c r="L77" s="263"/>
    </row>
    <row r="78" spans="1:12" ht="36" customHeight="1" thickTop="1">
      <c r="A78" s="565" t="s">
        <v>680</v>
      </c>
      <c r="B78" s="284"/>
      <c r="C78" s="284"/>
      <c r="D78" s="284"/>
      <c r="E78" s="284"/>
      <c r="F78" s="284"/>
      <c r="G78" s="284"/>
      <c r="J78" s="567"/>
      <c r="K78" s="267"/>
      <c r="L78" s="263"/>
    </row>
    <row r="79" spans="1:12" ht="13.5" customHeight="1">
      <c r="J79" s="567"/>
      <c r="K79" s="267"/>
      <c r="L79" s="263"/>
    </row>
    <row r="80" spans="1:12" ht="13.5" customHeight="1">
      <c r="A80" s="4" t="s">
        <v>681</v>
      </c>
      <c r="J80" s="567"/>
      <c r="K80" s="267"/>
      <c r="L80" s="263"/>
    </row>
    <row r="81" spans="1:12" ht="13.5" customHeight="1">
      <c r="A81" s="4"/>
      <c r="J81" s="567"/>
      <c r="K81" s="267"/>
      <c r="L81" s="263"/>
    </row>
    <row r="82" spans="1:12" ht="13.5" customHeight="1">
      <c r="A82" s="713" t="s">
        <v>629</v>
      </c>
      <c r="J82" s="567"/>
      <c r="K82" s="267"/>
      <c r="L82" s="263"/>
    </row>
    <row r="83" spans="1:12" ht="13.5" customHeight="1" thickBot="1">
      <c r="A83" s="809"/>
      <c r="B83" s="809" t="s">
        <v>630</v>
      </c>
      <c r="C83" s="809" t="s">
        <v>631</v>
      </c>
      <c r="D83" s="809" t="s">
        <v>632</v>
      </c>
      <c r="E83" s="809" t="s">
        <v>633</v>
      </c>
      <c r="F83" s="809" t="s">
        <v>634</v>
      </c>
      <c r="G83" s="809" t="s">
        <v>635</v>
      </c>
      <c r="J83" s="567"/>
      <c r="K83" s="267"/>
      <c r="L83" s="263"/>
    </row>
    <row r="84" spans="1:12" ht="13.5" customHeight="1">
      <c r="A84" s="717" t="s">
        <v>636</v>
      </c>
      <c r="B84" s="712">
        <v>0.35616438356164382</v>
      </c>
      <c r="C84" s="712">
        <v>0.27397260273972601</v>
      </c>
      <c r="D84" s="712">
        <v>0.21917808219178081</v>
      </c>
      <c r="E84" s="712">
        <v>6.8493150684931503E-2</v>
      </c>
      <c r="F84" s="712">
        <v>2.7397260273972601E-2</v>
      </c>
      <c r="G84" s="712">
        <v>5.4794520547945313E-2</v>
      </c>
      <c r="J84" s="567"/>
      <c r="K84" s="267"/>
      <c r="L84" s="263"/>
    </row>
    <row r="85" spans="1:12" ht="13.5" customHeight="1">
      <c r="A85" s="718" t="s">
        <v>637</v>
      </c>
      <c r="B85" s="306">
        <v>0.27397260273972601</v>
      </c>
      <c r="C85" s="306">
        <v>0.24657534246575341</v>
      </c>
      <c r="D85" s="306">
        <v>0.26027397260273971</v>
      </c>
      <c r="E85" s="306">
        <v>9.5890410958904104E-2</v>
      </c>
      <c r="F85" s="306">
        <v>4.1095890410958902E-2</v>
      </c>
      <c r="G85" s="306">
        <v>8.2191780821917915E-2</v>
      </c>
      <c r="J85" s="567"/>
      <c r="K85" s="267"/>
      <c r="L85" s="263"/>
    </row>
    <row r="86" spans="1:12" ht="13.5" customHeight="1">
      <c r="A86" s="718" t="s">
        <v>638</v>
      </c>
      <c r="B86" s="306">
        <v>0.46524064171122992</v>
      </c>
      <c r="C86" s="306">
        <v>0.28877005347593582</v>
      </c>
      <c r="D86" s="306">
        <v>0.13903743315508021</v>
      </c>
      <c r="E86" s="306">
        <v>4.2780748663101595E-2</v>
      </c>
      <c r="F86" s="306">
        <v>1.6042780748663103E-2</v>
      </c>
      <c r="G86" s="306">
        <v>4.8128342245989386E-2</v>
      </c>
      <c r="J86" s="567"/>
      <c r="K86" s="267"/>
      <c r="L86" s="263"/>
    </row>
    <row r="87" spans="1:12" ht="13.5" customHeight="1">
      <c r="A87" s="718" t="s">
        <v>639</v>
      </c>
      <c r="B87" s="306">
        <v>0.37967914438502676</v>
      </c>
      <c r="C87" s="306">
        <v>0.29411764705882354</v>
      </c>
      <c r="D87" s="306">
        <v>0.16577540106951871</v>
      </c>
      <c r="E87" s="306">
        <v>5.3475935828877004E-2</v>
      </c>
      <c r="F87" s="306">
        <v>1.6042780748663103E-2</v>
      </c>
      <c r="G87" s="306">
        <v>9.0909090909090828E-2</v>
      </c>
      <c r="J87" s="567"/>
      <c r="K87" s="267"/>
      <c r="L87" s="263"/>
    </row>
    <row r="88" spans="1:12" ht="13.5" customHeight="1">
      <c r="A88" s="718" t="s">
        <v>640</v>
      </c>
      <c r="B88" s="306">
        <v>0.40106951871657759</v>
      </c>
      <c r="C88" s="306">
        <v>0.28342245989304815</v>
      </c>
      <c r="D88" s="306">
        <v>0.18181818181818182</v>
      </c>
      <c r="E88" s="306">
        <v>3.2085561497326207E-2</v>
      </c>
      <c r="F88" s="306">
        <v>1.6042780748663103E-2</v>
      </c>
      <c r="G88" s="306">
        <v>8.5561497326203106E-2</v>
      </c>
      <c r="J88" s="567"/>
      <c r="K88" s="267"/>
      <c r="L88" s="263"/>
    </row>
    <row r="89" spans="1:12" ht="13.5" customHeight="1">
      <c r="A89" s="718" t="s">
        <v>641</v>
      </c>
      <c r="B89" s="306">
        <v>0.41711229946524064</v>
      </c>
      <c r="C89" s="306">
        <v>0.27272727272727271</v>
      </c>
      <c r="D89" s="306">
        <v>0.18716577540106949</v>
      </c>
      <c r="E89" s="306">
        <v>4.8128342245989303E-2</v>
      </c>
      <c r="F89" s="306">
        <v>2.6737967914438502E-2</v>
      </c>
      <c r="G89" s="306">
        <v>4.8128342245989386E-2</v>
      </c>
      <c r="J89" s="567"/>
      <c r="K89" s="267"/>
      <c r="L89" s="263"/>
    </row>
    <row r="90" spans="1:12" ht="13.5" customHeight="1">
      <c r="A90" s="718" t="s">
        <v>642</v>
      </c>
      <c r="B90" s="306">
        <v>0.32978723404255317</v>
      </c>
      <c r="C90" s="306">
        <v>0.47872340425531917</v>
      </c>
      <c r="D90" s="306">
        <v>0.13297872340425532</v>
      </c>
      <c r="E90" s="306">
        <v>4.2553191489361701E-2</v>
      </c>
      <c r="F90" s="306">
        <v>1.0638297872340425E-2</v>
      </c>
      <c r="G90" s="306">
        <v>5.3191489361702482E-3</v>
      </c>
      <c r="J90" s="567"/>
      <c r="K90" s="267"/>
      <c r="L90" s="263"/>
    </row>
    <row r="91" spans="1:12" ht="13.5" customHeight="1">
      <c r="A91" s="718" t="s">
        <v>643</v>
      </c>
      <c r="B91" s="306">
        <v>0.72340425531914898</v>
      </c>
      <c r="C91" s="306">
        <v>0.19680851063829788</v>
      </c>
      <c r="D91" s="306">
        <v>5.3191489361702128E-2</v>
      </c>
      <c r="E91" s="306">
        <v>5.3191489361702126E-3</v>
      </c>
      <c r="F91" s="306">
        <v>2.1276595744680851E-2</v>
      </c>
      <c r="G91" s="306">
        <v>0</v>
      </c>
      <c r="J91" s="567"/>
      <c r="K91" s="267"/>
      <c r="L91" s="263"/>
    </row>
    <row r="92" spans="1:12" ht="46.5" customHeight="1">
      <c r="A92" s="718" t="s">
        <v>644</v>
      </c>
      <c r="B92" s="306">
        <v>0.68085106382978722</v>
      </c>
      <c r="C92" s="306">
        <v>0.18085106382978725</v>
      </c>
      <c r="D92" s="306">
        <v>7.4468085106382975E-2</v>
      </c>
      <c r="E92" s="306">
        <v>3.1914893617021274E-2</v>
      </c>
      <c r="F92" s="306">
        <v>2.1276595744680851E-2</v>
      </c>
      <c r="G92" s="306">
        <v>1.0638297872340496E-2</v>
      </c>
      <c r="J92" s="567"/>
      <c r="K92" s="267"/>
      <c r="L92" s="263"/>
    </row>
    <row r="93" spans="1:12">
      <c r="A93" s="718" t="s">
        <v>645</v>
      </c>
      <c r="B93" s="306">
        <v>0.92021276595744683</v>
      </c>
      <c r="C93" s="306">
        <v>3.1914893617021274E-2</v>
      </c>
      <c r="D93" s="306">
        <v>2.6595744680851064E-2</v>
      </c>
      <c r="E93" s="306">
        <v>0</v>
      </c>
      <c r="F93" s="306">
        <v>1.5957446808510637E-2</v>
      </c>
      <c r="G93" s="306">
        <v>5.3191489361701372E-3</v>
      </c>
      <c r="J93" s="567"/>
      <c r="K93" s="267"/>
      <c r="L93" s="263"/>
    </row>
    <row r="94" spans="1:12">
      <c r="A94" s="719" t="s">
        <v>646</v>
      </c>
      <c r="B94" s="716">
        <v>0.69680851063829796</v>
      </c>
      <c r="C94" s="716">
        <v>0.20744680851063829</v>
      </c>
      <c r="D94" s="716">
        <v>7.9787234042553196E-2</v>
      </c>
      <c r="E94" s="716">
        <v>5.3191489361702126E-3</v>
      </c>
      <c r="F94" s="716">
        <v>1.0638297872340425E-2</v>
      </c>
      <c r="G94" s="716">
        <v>0</v>
      </c>
      <c r="J94" s="567"/>
      <c r="K94" s="267"/>
      <c r="L94" s="263"/>
    </row>
    <row r="95" spans="1:12">
      <c r="J95" s="567"/>
      <c r="K95" s="267"/>
      <c r="L95" s="263"/>
    </row>
    <row r="96" spans="1:12" ht="13.5" customHeight="1">
      <c r="A96" s="713" t="s">
        <v>647</v>
      </c>
      <c r="J96" s="567"/>
      <c r="K96" s="267"/>
      <c r="L96" s="263"/>
    </row>
    <row r="97" spans="1:12" ht="13.5" customHeight="1" thickBot="1">
      <c r="A97" s="809"/>
      <c r="B97" s="809" t="s">
        <v>648</v>
      </c>
      <c r="C97" s="809" t="s">
        <v>649</v>
      </c>
      <c r="D97" s="809" t="s">
        <v>650</v>
      </c>
      <c r="J97" s="567"/>
      <c r="K97" s="267"/>
      <c r="L97" s="263"/>
    </row>
    <row r="98" spans="1:12" ht="13.5" customHeight="1">
      <c r="A98" s="717" t="s">
        <v>651</v>
      </c>
      <c r="B98" s="712">
        <v>0.64945652173913049</v>
      </c>
      <c r="C98" s="712">
        <v>0.52500000000000002</v>
      </c>
      <c r="D98" s="712">
        <v>0.6785714285714286</v>
      </c>
      <c r="J98" s="567"/>
      <c r="K98" s="267"/>
      <c r="L98" s="263"/>
    </row>
    <row r="99" spans="1:12" ht="13.5" customHeight="1">
      <c r="A99" s="718" t="s">
        <v>652</v>
      </c>
      <c r="B99" s="306">
        <v>0.25543478260869568</v>
      </c>
      <c r="C99" s="306">
        <v>0.21666666666666667</v>
      </c>
      <c r="D99" s="306">
        <v>0.17142857142857143</v>
      </c>
      <c r="J99" s="567"/>
      <c r="K99" s="267"/>
      <c r="L99" s="263"/>
    </row>
    <row r="100" spans="1:12">
      <c r="A100" s="718" t="s">
        <v>653</v>
      </c>
      <c r="B100" s="306">
        <v>0.16304347826086957</v>
      </c>
      <c r="C100" s="306">
        <v>0.2</v>
      </c>
      <c r="D100" s="306">
        <v>0.17857142857142858</v>
      </c>
      <c r="J100" s="567"/>
      <c r="K100" s="267"/>
      <c r="L100" s="263"/>
    </row>
    <row r="101" spans="1:12">
      <c r="A101" s="718" t="s">
        <v>654</v>
      </c>
      <c r="B101" s="306">
        <v>0.11684782608695653</v>
      </c>
      <c r="C101" s="306">
        <v>0.15</v>
      </c>
      <c r="D101" s="306">
        <v>0.1357142857142857</v>
      </c>
      <c r="J101" s="567"/>
      <c r="K101" s="267"/>
      <c r="L101" s="263"/>
    </row>
    <row r="102" spans="1:12" ht="13.5" customHeight="1">
      <c r="A102" s="718" t="s">
        <v>655</v>
      </c>
      <c r="B102" s="306">
        <v>0.18206521739130432</v>
      </c>
      <c r="C102" s="306">
        <v>0.10833333333333334</v>
      </c>
      <c r="D102" s="306">
        <v>0.12142857142857143</v>
      </c>
      <c r="J102" s="567"/>
      <c r="K102" s="267"/>
      <c r="L102" s="263"/>
    </row>
    <row r="103" spans="1:12" ht="42.75" customHeight="1">
      <c r="A103" s="718" t="s">
        <v>656</v>
      </c>
      <c r="B103" s="306">
        <v>6.7934782608695649E-2</v>
      </c>
      <c r="C103" s="306">
        <v>4.1666666666666671E-2</v>
      </c>
      <c r="D103" s="306">
        <v>1.4285714285714285E-2</v>
      </c>
      <c r="J103" s="567"/>
      <c r="K103" s="267"/>
      <c r="L103" s="263"/>
    </row>
    <row r="104" spans="1:12" ht="13.5" customHeight="1">
      <c r="A104" s="718" t="s">
        <v>657</v>
      </c>
      <c r="B104" s="306">
        <v>5.434782608695652E-3</v>
      </c>
      <c r="C104" s="306">
        <v>8.3333333333333332E-3</v>
      </c>
      <c r="D104" s="306">
        <v>1.4285714285714285E-2</v>
      </c>
      <c r="J104" s="567"/>
      <c r="K104" s="267"/>
      <c r="L104" s="263"/>
    </row>
    <row r="105" spans="1:12" ht="13.5" customHeight="1">
      <c r="A105" s="719" t="s">
        <v>635</v>
      </c>
      <c r="B105" s="716">
        <v>2.717391304347826E-3</v>
      </c>
      <c r="C105" s="716">
        <v>0</v>
      </c>
      <c r="D105" s="716">
        <v>0</v>
      </c>
      <c r="J105" s="567"/>
      <c r="K105" s="267"/>
      <c r="L105" s="263"/>
    </row>
    <row r="106" spans="1:12">
      <c r="J106" s="567"/>
      <c r="K106" s="267"/>
      <c r="L106" s="263"/>
    </row>
    <row r="107" spans="1:12">
      <c r="A107" s="713" t="s">
        <v>658</v>
      </c>
      <c r="J107" s="567"/>
      <c r="K107" s="267"/>
      <c r="L107" s="263"/>
    </row>
    <row r="108" spans="1:12" ht="27" thickBot="1">
      <c r="A108" s="809"/>
      <c r="B108" s="809" t="s">
        <v>659</v>
      </c>
      <c r="C108" s="809" t="s">
        <v>660</v>
      </c>
      <c r="D108" s="809" t="s">
        <v>661</v>
      </c>
      <c r="J108" s="567"/>
      <c r="K108" s="267"/>
      <c r="L108" s="263"/>
    </row>
    <row r="109" spans="1:12">
      <c r="A109" s="717" t="s">
        <v>662</v>
      </c>
      <c r="B109" s="712">
        <v>8.9743589743589744E-2</v>
      </c>
      <c r="C109" s="712">
        <v>0.10434782608695652</v>
      </c>
      <c r="D109" s="712">
        <v>0.13043478260869565</v>
      </c>
      <c r="J109" s="567"/>
      <c r="K109" s="267"/>
      <c r="L109" s="263"/>
    </row>
    <row r="110" spans="1:12">
      <c r="A110" s="718" t="s">
        <v>663</v>
      </c>
      <c r="B110" s="306">
        <v>0.15641025641025641</v>
      </c>
      <c r="C110" s="306">
        <v>0.10434782608695652</v>
      </c>
      <c r="D110" s="306">
        <v>0.20496894409937888</v>
      </c>
      <c r="J110" s="567"/>
      <c r="K110" s="267"/>
      <c r="L110" s="263"/>
    </row>
    <row r="111" spans="1:12">
      <c r="A111" s="718" t="s">
        <v>664</v>
      </c>
      <c r="B111" s="306">
        <v>0.6333333333333333</v>
      </c>
      <c r="C111" s="306">
        <v>0.70434782608695656</v>
      </c>
      <c r="D111" s="306">
        <v>0.55900621118012417</v>
      </c>
      <c r="J111" s="567"/>
      <c r="K111" s="267"/>
      <c r="L111" s="263"/>
    </row>
    <row r="112" spans="1:12">
      <c r="A112" s="719" t="s">
        <v>589</v>
      </c>
      <c r="B112" s="716">
        <v>0.12051282051282051</v>
      </c>
      <c r="C112" s="716">
        <v>8.6956521739130432E-2</v>
      </c>
      <c r="D112" s="716">
        <v>0.10559006211180125</v>
      </c>
      <c r="J112" s="567"/>
      <c r="K112" s="267"/>
      <c r="L112" s="263"/>
    </row>
    <row r="113" spans="10:12">
      <c r="J113" s="567"/>
      <c r="K113" s="267"/>
      <c r="L113" s="263"/>
    </row>
    <row r="114" spans="10:12">
      <c r="J114" s="567"/>
      <c r="K114" s="267"/>
      <c r="L114" s="263"/>
    </row>
    <row r="115" spans="10:12">
      <c r="J115" s="567"/>
      <c r="K115" s="267"/>
      <c r="L115" s="263"/>
    </row>
    <row r="116" spans="10:12">
      <c r="J116" s="567"/>
      <c r="K116" s="267"/>
      <c r="L116" s="263"/>
    </row>
  </sheetData>
  <mergeCells count="31">
    <mergeCell ref="L17:R17"/>
    <mergeCell ref="A18:G18"/>
    <mergeCell ref="L18:R18"/>
    <mergeCell ref="B19:D19"/>
    <mergeCell ref="E19:G19"/>
    <mergeCell ref="A7:G7"/>
    <mergeCell ref="A6:G6"/>
    <mergeCell ref="A5:G5"/>
    <mergeCell ref="E10:G10"/>
    <mergeCell ref="L5:R5"/>
    <mergeCell ref="L6:R6"/>
    <mergeCell ref="L7:R7"/>
    <mergeCell ref="L8:R8"/>
    <mergeCell ref="L9:R9"/>
    <mergeCell ref="A26:D26"/>
    <mergeCell ref="A9:G9"/>
    <mergeCell ref="B10:D10"/>
    <mergeCell ref="A8:G8"/>
    <mergeCell ref="A28:C28"/>
    <mergeCell ref="A17:G17"/>
    <mergeCell ref="A4:G4"/>
    <mergeCell ref="A1:R1"/>
    <mergeCell ref="A2:R2"/>
    <mergeCell ref="A3:R3"/>
    <mergeCell ref="L4:R4"/>
    <mergeCell ref="A63:E63"/>
    <mergeCell ref="L27:R27"/>
    <mergeCell ref="A57:E57"/>
    <mergeCell ref="A32:I32"/>
    <mergeCell ref="A34:E34"/>
    <mergeCell ref="A33:E33"/>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zoomScaleNormal="100" workbookViewId="0">
      <selection sqref="A1:R1"/>
    </sheetView>
  </sheetViews>
  <sheetFormatPr defaultRowHeight="13.2"/>
  <cols>
    <col min="1" max="1" width="50.5546875" customWidth="1"/>
    <col min="2" max="2" width="17.6640625" style="1" customWidth="1"/>
    <col min="3" max="3" width="15.6640625" style="33" customWidth="1"/>
    <col min="4" max="4" width="17.33203125" style="33" customWidth="1"/>
    <col min="5" max="6" width="17.66406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401" t="str">
        <f>Cover!B8</f>
        <v>GMO Evaluation, Measurement, and Verification Report – Appendix Databook</v>
      </c>
      <c r="B1" s="1401"/>
      <c r="C1" s="1401"/>
      <c r="D1" s="1401"/>
      <c r="E1" s="1401"/>
      <c r="F1" s="1401"/>
      <c r="G1" s="1401"/>
      <c r="H1" s="1401"/>
      <c r="I1" s="1401"/>
      <c r="J1" s="1401"/>
      <c r="K1" s="1401"/>
      <c r="L1" s="1401"/>
      <c r="M1" s="1401"/>
      <c r="N1" s="1401"/>
      <c r="O1" s="1401"/>
      <c r="P1" s="1401"/>
      <c r="Q1" s="1401"/>
      <c r="R1" s="1401"/>
    </row>
    <row r="2" spans="1:18" ht="35.25" customHeight="1">
      <c r="A2" s="1402"/>
      <c r="B2" s="1402"/>
      <c r="C2" s="1402"/>
      <c r="D2" s="1402"/>
      <c r="E2" s="1402"/>
      <c r="F2" s="1402"/>
      <c r="G2" s="1402"/>
      <c r="H2" s="1402"/>
      <c r="I2" s="1402"/>
      <c r="J2" s="1402"/>
      <c r="K2" s="1402"/>
      <c r="L2" s="1402"/>
      <c r="M2" s="1402"/>
      <c r="N2" s="1402"/>
      <c r="O2" s="1402"/>
      <c r="P2" s="1402"/>
      <c r="Q2" s="1402"/>
      <c r="R2" s="1402"/>
    </row>
    <row r="3" spans="1:18">
      <c r="A3" s="1403"/>
      <c r="B3" s="1403"/>
      <c r="C3" s="1403"/>
      <c r="D3" s="1403"/>
      <c r="E3" s="1403"/>
      <c r="F3" s="1403"/>
      <c r="G3" s="1403"/>
      <c r="H3" s="1403"/>
      <c r="I3" s="1403"/>
      <c r="J3" s="1403"/>
      <c r="K3" s="1403"/>
      <c r="L3" s="1403"/>
      <c r="M3" s="1403"/>
      <c r="N3" s="1403"/>
      <c r="O3" s="1403"/>
      <c r="P3" s="1403"/>
      <c r="Q3" s="1403"/>
      <c r="R3" s="1403"/>
    </row>
    <row r="4" spans="1:18" ht="30" customHeight="1">
      <c r="A4" s="1404" t="s">
        <v>665</v>
      </c>
      <c r="B4" s="1404"/>
      <c r="C4" s="1404"/>
      <c r="D4" s="1404"/>
      <c r="E4" s="1404"/>
      <c r="F4" s="1404"/>
      <c r="G4" s="1404"/>
      <c r="H4" s="309"/>
      <c r="I4" s="309"/>
      <c r="J4" s="296"/>
      <c r="K4" s="309"/>
      <c r="L4" s="1404" t="s">
        <v>666</v>
      </c>
      <c r="M4" s="1404"/>
      <c r="N4" s="1404"/>
      <c r="O4" s="1404"/>
      <c r="P4" s="1404"/>
      <c r="Q4" s="1404"/>
      <c r="R4" s="1404"/>
    </row>
    <row r="5" spans="1:18" ht="15.6">
      <c r="A5" s="1396" t="s">
        <v>200</v>
      </c>
      <c r="B5" s="1396"/>
      <c r="C5" s="1396"/>
      <c r="D5" s="1396"/>
      <c r="E5" s="1396"/>
      <c r="F5" s="1396"/>
      <c r="G5" s="1396"/>
      <c r="H5" s="309"/>
      <c r="I5" s="309"/>
      <c r="J5" s="296"/>
      <c r="K5" s="309"/>
      <c r="L5" s="1395"/>
      <c r="M5" s="1395"/>
      <c r="N5" s="1395"/>
      <c r="O5" s="1395"/>
      <c r="P5" s="1395"/>
      <c r="Q5" s="1395"/>
      <c r="R5" s="1395"/>
    </row>
    <row r="6" spans="1:18" ht="13.5" customHeight="1">
      <c r="A6" s="1396"/>
      <c r="B6" s="1396"/>
      <c r="C6" s="1396"/>
      <c r="D6" s="1396"/>
      <c r="E6" s="1396"/>
      <c r="F6" s="1396"/>
      <c r="G6" s="1396"/>
      <c r="H6" s="309"/>
      <c r="I6" s="309"/>
      <c r="J6" s="296"/>
      <c r="K6" s="309"/>
      <c r="L6" s="1395" t="s">
        <v>284</v>
      </c>
      <c r="M6" s="1395"/>
      <c r="N6" s="1395"/>
      <c r="O6" s="1395"/>
      <c r="P6" s="1395"/>
      <c r="Q6" s="1395"/>
      <c r="R6" s="1395"/>
    </row>
    <row r="7" spans="1:18" ht="13.5" customHeight="1">
      <c r="A7" s="1397" t="s">
        <v>28</v>
      </c>
      <c r="B7" s="1397"/>
      <c r="C7" s="1397"/>
      <c r="D7" s="1397"/>
      <c r="E7" s="1397"/>
      <c r="F7" s="1397"/>
      <c r="G7" s="1397"/>
      <c r="H7" s="309"/>
      <c r="I7" s="309"/>
      <c r="J7" s="296"/>
      <c r="K7" s="309"/>
      <c r="L7" s="309"/>
      <c r="M7" s="309"/>
      <c r="N7" s="309"/>
      <c r="O7" s="309"/>
      <c r="P7" s="309"/>
      <c r="Q7" s="309"/>
    </row>
    <row r="8" spans="1:18" ht="13.5" customHeight="1">
      <c r="A8" s="1396"/>
      <c r="B8" s="1396"/>
      <c r="C8" s="1396"/>
      <c r="D8" s="1396"/>
      <c r="E8" s="1396"/>
      <c r="F8" s="1396"/>
      <c r="G8" s="1396"/>
      <c r="H8" s="309"/>
      <c r="I8" s="309"/>
      <c r="J8" s="296"/>
      <c r="K8" s="309"/>
      <c r="L8" s="309"/>
      <c r="M8" s="309"/>
      <c r="N8" s="309"/>
      <c r="O8" s="309"/>
      <c r="P8" s="309"/>
      <c r="Q8" s="309"/>
    </row>
    <row r="9" spans="1:18" ht="13.5" customHeight="1">
      <c r="A9" s="1395" t="s">
        <v>201</v>
      </c>
      <c r="B9" s="1395"/>
      <c r="C9" s="1395"/>
      <c r="D9" s="1395"/>
      <c r="E9" s="1395"/>
      <c r="F9" s="1395"/>
      <c r="G9" s="1395"/>
      <c r="H9" s="309"/>
      <c r="I9" s="309"/>
      <c r="J9" s="296"/>
      <c r="K9" s="309"/>
      <c r="L9" s="309"/>
      <c r="M9" s="309"/>
      <c r="N9" s="309"/>
      <c r="O9" s="309"/>
      <c r="P9" s="309"/>
      <c r="Q9" s="309"/>
    </row>
    <row r="10" spans="1:18" ht="13.8" thickBot="1">
      <c r="A10" s="304"/>
      <c r="B10" s="1400" t="s">
        <v>34</v>
      </c>
      <c r="C10" s="1400"/>
      <c r="D10" s="1400"/>
      <c r="E10" s="1398" t="s">
        <v>35</v>
      </c>
      <c r="F10" s="1399"/>
      <c r="G10" s="1399"/>
      <c r="H10" s="370"/>
      <c r="I10" s="309"/>
      <c r="J10" s="567"/>
      <c r="K10" s="291"/>
      <c r="L10" s="287"/>
      <c r="M10" s="287"/>
      <c r="N10" s="287"/>
      <c r="O10" s="287"/>
      <c r="P10" s="287"/>
      <c r="Q10" s="287"/>
    </row>
    <row r="11" spans="1:18" ht="28.5" customHeight="1" thickBot="1">
      <c r="A11" s="305"/>
      <c r="B11" s="481" t="s">
        <v>202</v>
      </c>
      <c r="C11" s="481" t="s">
        <v>203</v>
      </c>
      <c r="D11" s="482" t="s">
        <v>204</v>
      </c>
      <c r="E11" s="710" t="s">
        <v>205</v>
      </c>
      <c r="F11" s="481" t="s">
        <v>203</v>
      </c>
      <c r="G11" s="481" t="s">
        <v>40</v>
      </c>
      <c r="H11" s="309"/>
      <c r="I11" s="309"/>
      <c r="J11" s="568"/>
      <c r="K11" s="22"/>
      <c r="L11" s="293"/>
      <c r="M11" s="287"/>
      <c r="N11" s="287"/>
      <c r="O11" s="287"/>
      <c r="P11" s="287"/>
      <c r="Q11" s="287"/>
    </row>
    <row r="12" spans="1:18" ht="13.35" customHeight="1">
      <c r="A12" s="303" t="s">
        <v>206</v>
      </c>
      <c r="B12" s="295">
        <v>69300</v>
      </c>
      <c r="C12" s="295">
        <f>F43</f>
        <v>30791</v>
      </c>
      <c r="D12" s="308">
        <f>C12/B12</f>
        <v>0.44431457431457433</v>
      </c>
      <c r="E12" s="711">
        <f>'MEEIA Targets'!E8</f>
        <v>79002.000000000422</v>
      </c>
      <c r="F12" s="295">
        <f>C12</f>
        <v>30791</v>
      </c>
      <c r="G12" s="712">
        <f>F12/E12</f>
        <v>0.38974962659172979</v>
      </c>
      <c r="H12" s="309"/>
      <c r="I12" s="309"/>
      <c r="J12" s="297"/>
      <c r="K12" s="294"/>
      <c r="L12" s="293"/>
      <c r="M12" s="287"/>
      <c r="N12" s="287"/>
      <c r="O12" s="287"/>
      <c r="P12" s="287"/>
      <c r="Q12" s="287"/>
    </row>
    <row r="13" spans="1:18" ht="13.35" customHeight="1">
      <c r="A13" s="303" t="s">
        <v>207</v>
      </c>
      <c r="B13" s="295">
        <v>189</v>
      </c>
      <c r="C13" s="295">
        <f>F50</f>
        <v>214.2</v>
      </c>
      <c r="D13" s="286">
        <f>C13/B13</f>
        <v>1.1333333333333333</v>
      </c>
      <c r="E13" s="711">
        <f>'MEEIA Targets'!K8</f>
        <v>215.46000000000004</v>
      </c>
      <c r="F13" s="295">
        <f>C13</f>
        <v>214.2</v>
      </c>
      <c r="G13" s="306">
        <f>F13/E13</f>
        <v>0.99415204678362556</v>
      </c>
      <c r="H13" s="309"/>
      <c r="I13" s="309"/>
      <c r="J13" s="568"/>
      <c r="K13" s="22"/>
      <c r="L13" s="293"/>
      <c r="M13" s="287"/>
      <c r="N13" s="287"/>
      <c r="O13" s="287"/>
      <c r="P13" s="287"/>
      <c r="Q13" s="287"/>
    </row>
    <row r="14" spans="1:18" ht="13.5" customHeight="1">
      <c r="A14" s="301"/>
      <c r="B14"/>
      <c r="C14" s="295"/>
      <c r="D14" s="295"/>
      <c r="E14" s="306"/>
      <c r="F14" s="295"/>
      <c r="G14" s="306"/>
      <c r="H14" s="309"/>
      <c r="I14" s="309"/>
      <c r="J14" s="568"/>
      <c r="K14" s="22"/>
      <c r="L14" s="293"/>
      <c r="M14" s="287"/>
      <c r="N14" s="287"/>
      <c r="O14" s="287"/>
      <c r="P14" s="287"/>
      <c r="Q14" s="287"/>
    </row>
    <row r="15" spans="1:18" ht="13.5" customHeight="1">
      <c r="A15" s="565" t="s">
        <v>208</v>
      </c>
      <c r="B15"/>
      <c r="C15" s="295"/>
      <c r="D15" s="295"/>
      <c r="E15" s="306"/>
      <c r="F15" s="295"/>
      <c r="G15" s="306"/>
      <c r="H15" s="309"/>
      <c r="I15" s="309"/>
      <c r="J15" s="568"/>
      <c r="K15" s="22"/>
      <c r="L15" s="293"/>
      <c r="M15" s="287"/>
      <c r="N15" s="287"/>
      <c r="O15" s="287"/>
      <c r="P15" s="287"/>
      <c r="Q15" s="287"/>
    </row>
    <row r="16" spans="1:18" ht="13.5" customHeight="1">
      <c r="A16" s="1396"/>
      <c r="B16" s="1396"/>
      <c r="C16" s="1396"/>
      <c r="D16" s="1396"/>
      <c r="E16" s="1396"/>
      <c r="F16" s="1396"/>
      <c r="G16" s="1396"/>
      <c r="H16" s="309"/>
      <c r="I16" s="309"/>
      <c r="J16" s="296"/>
      <c r="K16" s="309"/>
      <c r="L16" s="309"/>
      <c r="M16" s="309"/>
      <c r="N16" s="309"/>
      <c r="O16" s="309"/>
      <c r="P16" s="309"/>
      <c r="Q16" s="309"/>
    </row>
    <row r="17" spans="1:18" ht="13.5" customHeight="1">
      <c r="A17" s="1395" t="s">
        <v>209</v>
      </c>
      <c r="B17" s="1395"/>
      <c r="C17" s="1395"/>
      <c r="D17" s="1395"/>
      <c r="E17" s="1395"/>
      <c r="F17" s="1395"/>
      <c r="G17" s="1395"/>
      <c r="H17" s="309"/>
      <c r="I17" s="309"/>
      <c r="J17" s="296"/>
      <c r="K17" s="309"/>
      <c r="L17" s="309"/>
      <c r="M17" s="309"/>
      <c r="N17" s="309"/>
      <c r="O17" s="309"/>
      <c r="P17" s="309"/>
      <c r="Q17" s="309"/>
    </row>
    <row r="18" spans="1:18" ht="13.8" thickBot="1">
      <c r="A18" s="304"/>
      <c r="B18" s="1400" t="s">
        <v>34</v>
      </c>
      <c r="C18" s="1400"/>
      <c r="D18" s="1400"/>
      <c r="E18" s="1398" t="s">
        <v>35</v>
      </c>
      <c r="F18" s="1399"/>
      <c r="G18" s="1399"/>
      <c r="H18" s="370"/>
      <c r="I18" s="309"/>
      <c r="J18" s="567"/>
      <c r="K18" s="291"/>
      <c r="L18" s="287"/>
      <c r="M18" s="287"/>
      <c r="N18" s="287"/>
      <c r="O18" s="287"/>
      <c r="P18" s="287"/>
      <c r="Q18" s="287"/>
    </row>
    <row r="19" spans="1:18" ht="28.5" customHeight="1" thickBot="1">
      <c r="A19" s="305"/>
      <c r="B19" s="481" t="s">
        <v>202</v>
      </c>
      <c r="C19" s="481" t="s">
        <v>203</v>
      </c>
      <c r="D19" s="482" t="s">
        <v>204</v>
      </c>
      <c r="E19" s="710" t="s">
        <v>205</v>
      </c>
      <c r="F19" s="481" t="s">
        <v>203</v>
      </c>
      <c r="G19" s="481" t="s">
        <v>40</v>
      </c>
      <c r="H19" s="309"/>
      <c r="I19" s="309"/>
      <c r="J19" s="568"/>
      <c r="K19" s="22"/>
      <c r="L19" s="293"/>
      <c r="M19" s="287"/>
      <c r="N19" s="287"/>
      <c r="O19" s="287"/>
      <c r="P19" s="287"/>
      <c r="Q19" s="287"/>
    </row>
    <row r="20" spans="1:18" ht="13.35" customHeight="1">
      <c r="A20" s="303" t="s">
        <v>206</v>
      </c>
      <c r="B20" s="295">
        <f>B12+'Overall Results PY 2016'!C23+'Overall Results PY 2017'!C26</f>
        <v>239316</v>
      </c>
      <c r="C20" s="295">
        <f>C12+'Overall Results PY 2016'!D23+'Overall Results PY 2017'!D26</f>
        <v>128868</v>
      </c>
      <c r="D20" s="308">
        <f>C20/B20</f>
        <v>0.53848468134182415</v>
      </c>
      <c r="E20" s="711">
        <v>79002.000000000422</v>
      </c>
      <c r="F20" s="295">
        <f>C20</f>
        <v>128868</v>
      </c>
      <c r="G20" s="712">
        <f>F20/E20</f>
        <v>1.6311992101465698</v>
      </c>
      <c r="H20" s="309"/>
      <c r="I20" s="309"/>
      <c r="J20" s="297"/>
      <c r="K20" s="294"/>
      <c r="L20" s="293"/>
      <c r="M20" s="287"/>
      <c r="N20" s="287"/>
      <c r="O20" s="287"/>
      <c r="P20" s="287"/>
      <c r="Q20" s="287"/>
    </row>
    <row r="21" spans="1:18" ht="13.35" customHeight="1">
      <c r="A21" s="303" t="s">
        <v>207</v>
      </c>
      <c r="B21" s="295">
        <v>655</v>
      </c>
      <c r="C21" s="295">
        <f>F53</f>
        <v>747.59999999999991</v>
      </c>
      <c r="D21" s="675">
        <f>C21/B21</f>
        <v>1.1413740458015267</v>
      </c>
      <c r="E21" s="711">
        <v>215.46000000000004</v>
      </c>
      <c r="F21" s="295">
        <f>C21</f>
        <v>747.59999999999991</v>
      </c>
      <c r="G21" s="306">
        <f>F21/E21</f>
        <v>3.4697855750487321</v>
      </c>
      <c r="H21" s="309"/>
      <c r="I21" s="309"/>
      <c r="J21" s="568"/>
      <c r="K21" s="22"/>
      <c r="L21" s="293"/>
      <c r="M21" s="287"/>
      <c r="N21" s="287"/>
      <c r="O21" s="287"/>
      <c r="P21" s="287"/>
      <c r="Q21" s="287"/>
    </row>
    <row r="22" spans="1:18" ht="13.5" customHeight="1">
      <c r="A22" s="301"/>
      <c r="B22"/>
      <c r="C22" s="295"/>
      <c r="D22" s="674"/>
      <c r="E22" s="306"/>
      <c r="F22" s="295"/>
      <c r="G22" s="306"/>
      <c r="H22" s="309"/>
      <c r="I22" s="309"/>
      <c r="J22" s="568"/>
      <c r="K22" s="22"/>
      <c r="L22" s="293"/>
      <c r="M22" s="287"/>
      <c r="N22" s="287"/>
      <c r="O22" s="287"/>
      <c r="P22" s="287"/>
      <c r="Q22" s="287"/>
    </row>
    <row r="23" spans="1:18" ht="13.5" customHeight="1">
      <c r="A23" s="565" t="s">
        <v>208</v>
      </c>
      <c r="B23"/>
      <c r="C23" s="295"/>
      <c r="D23" s="295"/>
      <c r="E23" s="306"/>
      <c r="F23" s="295"/>
      <c r="G23" s="306"/>
      <c r="H23" s="309"/>
      <c r="I23" s="309"/>
      <c r="J23" s="568"/>
      <c r="K23" s="22"/>
      <c r="L23" s="293"/>
      <c r="M23" s="287"/>
      <c r="N23" s="287"/>
      <c r="O23" s="287"/>
      <c r="P23" s="287"/>
      <c r="Q23" s="287"/>
    </row>
    <row r="24" spans="1:18" ht="13.5" customHeight="1">
      <c r="A24" s="565"/>
      <c r="B24"/>
      <c r="C24" s="295"/>
      <c r="D24" s="295"/>
      <c r="E24" s="306"/>
      <c r="F24" s="295"/>
      <c r="G24" s="306"/>
      <c r="H24" s="309"/>
      <c r="I24" s="309"/>
      <c r="J24" s="568"/>
      <c r="K24" s="22"/>
      <c r="L24" s="1395" t="s">
        <v>378</v>
      </c>
      <c r="M24" s="1395"/>
      <c r="N24" s="1395"/>
      <c r="O24" s="1395"/>
      <c r="P24" s="1395"/>
      <c r="Q24" s="1395"/>
      <c r="R24" s="1395"/>
    </row>
    <row r="25" spans="1:18" ht="13.5" customHeight="1">
      <c r="A25" s="301"/>
      <c r="B25" s="295"/>
      <c r="C25" s="295"/>
      <c r="D25" s="306"/>
      <c r="E25" s="309"/>
      <c r="F25" s="309"/>
      <c r="G25" s="309"/>
      <c r="H25" s="309"/>
      <c r="I25" s="309"/>
      <c r="J25" s="567"/>
      <c r="K25" s="561"/>
      <c r="L25" s="289"/>
      <c r="M25" s="287"/>
      <c r="N25" s="287"/>
      <c r="O25" s="287"/>
      <c r="P25" s="287"/>
      <c r="Q25" s="287"/>
    </row>
    <row r="26" spans="1:18" ht="13.5" customHeight="1">
      <c r="A26" s="1395" t="s">
        <v>210</v>
      </c>
      <c r="B26" s="1395"/>
      <c r="C26" s="1395"/>
      <c r="D26" s="1395"/>
      <c r="E26" s="309"/>
      <c r="F26" s="309"/>
      <c r="G26" s="309"/>
      <c r="H26" s="309"/>
      <c r="I26" s="309"/>
      <c r="J26" s="298"/>
      <c r="K26" s="288"/>
      <c r="L26" s="288"/>
      <c r="M26" s="287"/>
      <c r="N26" s="287"/>
      <c r="O26" s="287"/>
      <c r="P26" s="287"/>
      <c r="Q26" s="287"/>
    </row>
    <row r="27" spans="1:18" ht="33.6" thickBot="1">
      <c r="A27" s="371" t="s">
        <v>100</v>
      </c>
      <c r="B27" s="300" t="s">
        <v>101</v>
      </c>
      <c r="C27" s="300" t="s">
        <v>102</v>
      </c>
      <c r="D27" s="371" t="s">
        <v>103</v>
      </c>
      <c r="E27" s="307"/>
      <c r="F27" s="309"/>
      <c r="G27" s="309"/>
      <c r="H27" s="309"/>
      <c r="I27" s="309"/>
      <c r="J27" s="298"/>
      <c r="K27" s="288"/>
      <c r="L27" s="288"/>
      <c r="M27" s="287"/>
      <c r="N27" s="287"/>
      <c r="O27" s="287"/>
      <c r="P27" s="287"/>
      <c r="Q27" s="287"/>
    </row>
    <row r="28" spans="1:18" ht="13.5" customHeight="1" thickTop="1">
      <c r="A28" s="1391" t="s">
        <v>592</v>
      </c>
      <c r="B28" s="1391"/>
      <c r="C28" s="1391"/>
      <c r="D28" s="432">
        <v>1</v>
      </c>
      <c r="E28" s="309"/>
      <c r="F28" s="309"/>
      <c r="G28" s="309"/>
      <c r="H28" s="309"/>
      <c r="I28" s="309"/>
      <c r="J28" s="299"/>
      <c r="K28" s="290"/>
      <c r="L28" s="290"/>
      <c r="M28" s="287"/>
      <c r="N28" s="287"/>
      <c r="O28" s="287"/>
      <c r="P28" s="287"/>
      <c r="Q28" s="287"/>
    </row>
    <row r="29" spans="1:18" ht="13.5" customHeight="1">
      <c r="A29" s="301"/>
      <c r="B29" s="302"/>
      <c r="C29" s="302"/>
      <c r="D29" s="302"/>
      <c r="E29" s="309"/>
      <c r="F29" s="309"/>
      <c r="G29" s="309"/>
      <c r="H29" s="309"/>
      <c r="I29" s="309"/>
      <c r="J29" s="299"/>
      <c r="K29" s="290"/>
      <c r="L29" s="290"/>
      <c r="M29" s="287"/>
      <c r="N29" s="287"/>
      <c r="O29" s="287"/>
      <c r="P29" s="287"/>
      <c r="Q29" s="287"/>
    </row>
    <row r="30" spans="1:18" ht="13.5" customHeight="1">
      <c r="A30" s="302"/>
      <c r="B30" s="302"/>
      <c r="C30" s="302"/>
      <c r="D30" s="302"/>
      <c r="E30" s="309"/>
      <c r="F30" s="309"/>
      <c r="G30" s="309"/>
      <c r="H30" s="309"/>
      <c r="I30" s="309"/>
      <c r="J30" s="299"/>
      <c r="K30" s="290"/>
      <c r="L30" s="290"/>
      <c r="M30" s="287"/>
      <c r="N30" s="287"/>
      <c r="O30" s="287"/>
      <c r="P30" s="287"/>
      <c r="Q30" s="287"/>
    </row>
    <row r="31" spans="1:18" ht="13.5" customHeight="1">
      <c r="A31" s="302"/>
      <c r="B31" s="302"/>
      <c r="C31" s="302"/>
      <c r="D31" s="302"/>
      <c r="E31" s="309"/>
      <c r="F31" s="309"/>
      <c r="G31" s="309"/>
      <c r="H31" s="309"/>
      <c r="I31" s="309"/>
      <c r="J31" s="299"/>
      <c r="K31" s="290"/>
      <c r="L31" s="290"/>
      <c r="M31" s="287"/>
      <c r="N31" s="287"/>
      <c r="O31" s="287"/>
      <c r="P31" s="287"/>
      <c r="Q31" s="287"/>
    </row>
    <row r="32" spans="1:18" ht="4.95" customHeight="1">
      <c r="A32" s="1406"/>
      <c r="B32" s="1406"/>
      <c r="C32" s="1406"/>
      <c r="D32" s="1406"/>
      <c r="E32" s="1406"/>
      <c r="F32" s="1406"/>
      <c r="G32" s="1406"/>
      <c r="H32" s="1406"/>
      <c r="I32" s="1406"/>
      <c r="J32" s="372"/>
      <c r="K32"/>
      <c r="L32"/>
    </row>
    <row r="33" spans="1:17" ht="12.75" customHeight="1">
      <c r="A33" s="1402"/>
      <c r="B33" s="1402"/>
      <c r="C33" s="1402"/>
      <c r="D33" s="1402"/>
      <c r="E33" s="1402"/>
      <c r="F33" s="287"/>
      <c r="G33" s="287"/>
      <c r="H33" s="287"/>
      <c r="I33" s="287"/>
      <c r="J33" s="296"/>
      <c r="K33" s="309"/>
      <c r="L33" s="309"/>
      <c r="M33" s="287"/>
      <c r="N33" s="287"/>
      <c r="O33" s="287"/>
      <c r="P33" s="287"/>
      <c r="Q33" s="287"/>
    </row>
    <row r="34" spans="1:17" ht="15.6">
      <c r="A34" s="1384" t="s">
        <v>225</v>
      </c>
      <c r="B34" s="1384"/>
      <c r="C34" s="1384"/>
      <c r="D34" s="1384"/>
      <c r="E34" s="1384"/>
      <c r="F34" s="284"/>
      <c r="G34" s="284"/>
      <c r="H34" s="284"/>
      <c r="I34" s="284"/>
      <c r="J34" s="567"/>
      <c r="K34" s="291"/>
      <c r="L34" s="287"/>
      <c r="M34" s="287"/>
      <c r="N34" s="287"/>
      <c r="O34" s="287"/>
      <c r="P34" s="287"/>
      <c r="Q34" s="287"/>
    </row>
    <row r="35" spans="1:17">
      <c r="A35" s="820"/>
      <c r="B35" s="310"/>
      <c r="C35" s="311"/>
      <c r="D35" s="310"/>
      <c r="E35" s="312"/>
      <c r="F35" s="437"/>
      <c r="G35" s="284"/>
      <c r="H35" s="284"/>
      <c r="I35" s="284"/>
      <c r="J35" s="567"/>
      <c r="K35" s="291"/>
      <c r="L35" s="287"/>
      <c r="M35" s="287"/>
      <c r="N35" s="287"/>
      <c r="O35" s="287"/>
      <c r="P35" s="287"/>
      <c r="Q35" s="287"/>
    </row>
    <row r="36" spans="1:17" ht="40.200000000000003" thickBot="1">
      <c r="A36" s="272" t="s">
        <v>593</v>
      </c>
      <c r="B36" s="809" t="s">
        <v>594</v>
      </c>
      <c r="C36" s="809" t="s">
        <v>595</v>
      </c>
      <c r="D36" s="809" t="s">
        <v>596</v>
      </c>
      <c r="E36" s="809" t="s">
        <v>597</v>
      </c>
      <c r="F36" s="809" t="s">
        <v>598</v>
      </c>
      <c r="G36" s="284"/>
      <c r="H36" s="284"/>
      <c r="I36" s="284"/>
      <c r="J36" s="567"/>
      <c r="K36" s="291"/>
    </row>
    <row r="37" spans="1:17">
      <c r="A37" t="s">
        <v>1011</v>
      </c>
      <c r="B37" s="835">
        <v>148</v>
      </c>
      <c r="C37" s="835">
        <v>0</v>
      </c>
      <c r="D37" s="835">
        <v>0</v>
      </c>
      <c r="E37" s="835">
        <v>197</v>
      </c>
      <c r="F37" s="1179">
        <f t="shared" ref="F37:F42" si="0">SUM(B37:D37)*E37</f>
        <v>29156</v>
      </c>
      <c r="G37" s="284"/>
      <c r="H37" s="284"/>
      <c r="I37" s="284"/>
      <c r="J37" s="567"/>
      <c r="K37" s="291"/>
      <c r="L37" s="287"/>
      <c r="M37" s="287"/>
      <c r="N37" s="287"/>
      <c r="O37" s="287"/>
      <c r="P37" s="287"/>
      <c r="Q37" s="287"/>
    </row>
    <row r="38" spans="1:17">
      <c r="A38" t="s">
        <v>1012</v>
      </c>
      <c r="B38" s="835">
        <v>-2</v>
      </c>
      <c r="C38" s="835">
        <v>-1</v>
      </c>
      <c r="D38" s="835">
        <v>0</v>
      </c>
      <c r="E38" s="835">
        <v>197</v>
      </c>
      <c r="F38" s="1180">
        <f t="shared" si="0"/>
        <v>-591</v>
      </c>
      <c r="G38" s="284"/>
      <c r="H38" s="284"/>
      <c r="I38" s="284"/>
      <c r="J38" s="567"/>
      <c r="K38" s="291"/>
      <c r="L38" s="287"/>
      <c r="M38" s="287"/>
      <c r="N38" s="287"/>
      <c r="O38" s="287"/>
      <c r="P38" s="287"/>
      <c r="Q38" s="287"/>
    </row>
    <row r="39" spans="1:17">
      <c r="A39" t="s">
        <v>1013</v>
      </c>
      <c r="B39" s="835">
        <v>12</v>
      </c>
      <c r="C39" s="835">
        <v>0</v>
      </c>
      <c r="D39" s="835">
        <v>0</v>
      </c>
      <c r="E39" s="835">
        <v>318</v>
      </c>
      <c r="F39" s="1180">
        <f t="shared" si="0"/>
        <v>3816</v>
      </c>
      <c r="G39" s="284"/>
      <c r="H39" s="284"/>
      <c r="I39" s="284"/>
      <c r="J39" s="567"/>
      <c r="K39" s="291"/>
      <c r="L39" s="287"/>
      <c r="M39" s="287"/>
      <c r="N39" s="287"/>
      <c r="O39" s="287"/>
      <c r="P39" s="287"/>
      <c r="Q39" s="287"/>
    </row>
    <row r="40" spans="1:17">
      <c r="A40" t="s">
        <v>1014</v>
      </c>
      <c r="B40" s="835">
        <v>-5</v>
      </c>
      <c r="C40" s="835">
        <v>0</v>
      </c>
      <c r="D40" s="835">
        <v>0</v>
      </c>
      <c r="E40" s="835">
        <v>318</v>
      </c>
      <c r="F40" s="1180">
        <f t="shared" si="0"/>
        <v>-1590</v>
      </c>
      <c r="G40" s="284"/>
      <c r="H40" s="284"/>
      <c r="I40" s="284"/>
      <c r="J40" s="567"/>
      <c r="K40" s="291"/>
      <c r="L40" s="287"/>
      <c r="M40" s="287"/>
      <c r="N40" s="287"/>
      <c r="O40" s="287"/>
      <c r="P40" s="287"/>
      <c r="Q40" s="287"/>
    </row>
    <row r="41" spans="1:17" ht="13.5" customHeight="1">
      <c r="A41" s="1176" t="s">
        <v>1009</v>
      </c>
      <c r="B41" s="1178">
        <f>SUM(B37:B38)</f>
        <v>146</v>
      </c>
      <c r="C41" s="1178">
        <f>SUM(C37:C38)</f>
        <v>-1</v>
      </c>
      <c r="D41" s="1178">
        <f>SUM(D37:D38)</f>
        <v>0</v>
      </c>
      <c r="E41" s="1178">
        <v>197</v>
      </c>
      <c r="F41" s="1178">
        <f t="shared" si="0"/>
        <v>28565</v>
      </c>
      <c r="G41" s="284"/>
      <c r="H41" s="284"/>
      <c r="I41" s="284"/>
      <c r="J41" s="567"/>
      <c r="K41" s="291"/>
      <c r="L41" s="287"/>
      <c r="M41" s="287"/>
      <c r="N41" s="287"/>
      <c r="O41" s="287"/>
      <c r="P41" s="287"/>
      <c r="Q41" s="287"/>
    </row>
    <row r="42" spans="1:17" ht="13.5" customHeight="1">
      <c r="A42" s="365" t="s">
        <v>1010</v>
      </c>
      <c r="B42" s="310">
        <f>SUM(B39:B40)</f>
        <v>7</v>
      </c>
      <c r="C42" s="310">
        <f>SUM(C39:C40)</f>
        <v>0</v>
      </c>
      <c r="D42" s="310">
        <f>SUM(D39:D40)</f>
        <v>0</v>
      </c>
      <c r="E42" s="310">
        <f>197+121</f>
        <v>318</v>
      </c>
      <c r="F42" s="310">
        <f t="shared" si="0"/>
        <v>2226</v>
      </c>
      <c r="G42" s="284"/>
      <c r="H42" s="284"/>
      <c r="I42" s="284"/>
      <c r="J42" s="567"/>
      <c r="K42" s="291"/>
      <c r="L42" s="287"/>
      <c r="M42" s="287"/>
      <c r="N42" s="287"/>
      <c r="O42" s="287"/>
      <c r="P42" s="287"/>
      <c r="Q42" s="287"/>
    </row>
    <row r="43" spans="1:17" ht="13.8" thickBot="1">
      <c r="A43" s="786" t="s">
        <v>170</v>
      </c>
      <c r="B43" s="787">
        <f>SUM(B41:B42)</f>
        <v>153</v>
      </c>
      <c r="C43" s="787">
        <f>SUM(C41:C42)</f>
        <v>-1</v>
      </c>
      <c r="D43" s="787">
        <f>SUM(D41:D42)</f>
        <v>0</v>
      </c>
      <c r="E43" s="787" t="s">
        <v>599</v>
      </c>
      <c r="F43" s="787">
        <f>SUM(F41:F42)</f>
        <v>30791</v>
      </c>
      <c r="G43" s="284"/>
      <c r="H43" s="284"/>
      <c r="I43" s="284"/>
      <c r="J43" s="567"/>
      <c r="K43" s="291"/>
      <c r="L43" s="287"/>
      <c r="M43" s="287"/>
      <c r="N43" s="287"/>
      <c r="O43" s="287"/>
      <c r="P43" s="287"/>
      <c r="Q43" s="287"/>
    </row>
    <row r="44" spans="1:17" ht="13.8" thickTop="1">
      <c r="A44" s="268" t="s">
        <v>600</v>
      </c>
      <c r="B44" s="268"/>
      <c r="C44" s="284"/>
      <c r="D44" s="284"/>
      <c r="E44" s="284"/>
      <c r="F44" s="284"/>
      <c r="G44" s="284"/>
      <c r="H44" s="284"/>
      <c r="I44" s="284"/>
      <c r="J44" s="567"/>
      <c r="K44" s="291"/>
      <c r="L44" s="309"/>
      <c r="M44" s="287"/>
      <c r="N44" s="287"/>
      <c r="O44" s="287"/>
      <c r="P44" s="287"/>
      <c r="Q44" s="287"/>
    </row>
    <row r="45" spans="1:17">
      <c r="A45" s="565" t="s">
        <v>208</v>
      </c>
      <c r="B45" s="268"/>
      <c r="C45" s="284"/>
      <c r="D45" s="284"/>
      <c r="E45" s="284"/>
      <c r="F45" s="284"/>
      <c r="G45" s="284"/>
      <c r="H45" s="284"/>
      <c r="I45" s="284"/>
      <c r="J45" s="567"/>
      <c r="K45" s="291"/>
      <c r="L45" s="309"/>
      <c r="M45" s="287"/>
      <c r="N45" s="287"/>
      <c r="O45" s="287"/>
      <c r="P45" s="287"/>
      <c r="Q45" s="287"/>
    </row>
    <row r="46" spans="1:17">
      <c r="A46" s="268"/>
      <c r="B46" s="268"/>
      <c r="C46" s="284"/>
      <c r="D46" s="284"/>
      <c r="E46" s="284"/>
      <c r="F46" s="284"/>
      <c r="G46" s="284"/>
      <c r="H46" s="284"/>
      <c r="I46" s="284"/>
      <c r="J46" s="567"/>
      <c r="K46" s="291"/>
      <c r="L46" s="309"/>
      <c r="M46" s="287"/>
      <c r="N46" s="287"/>
      <c r="O46" s="287"/>
      <c r="P46" s="287"/>
      <c r="Q46" s="287"/>
    </row>
    <row r="47" spans="1:17" ht="40.200000000000003" thickBot="1">
      <c r="A47" s="272" t="s">
        <v>601</v>
      </c>
      <c r="B47" s="809" t="s">
        <v>594</v>
      </c>
      <c r="C47" s="809" t="s">
        <v>595</v>
      </c>
      <c r="D47" s="809" t="s">
        <v>596</v>
      </c>
      <c r="E47" s="809" t="s">
        <v>602</v>
      </c>
      <c r="F47" s="809" t="s">
        <v>603</v>
      </c>
      <c r="G47" s="284"/>
      <c r="H47" s="284"/>
      <c r="I47" s="284"/>
      <c r="J47" s="567"/>
      <c r="K47" s="291"/>
      <c r="L47" s="309"/>
      <c r="M47" s="287"/>
      <c r="N47" s="287"/>
      <c r="O47" s="287"/>
      <c r="P47" s="287"/>
      <c r="Q47" s="287"/>
    </row>
    <row r="48" spans="1:17">
      <c r="A48" t="s">
        <v>1015</v>
      </c>
      <c r="B48" s="835">
        <v>160</v>
      </c>
      <c r="C48" s="835">
        <v>1</v>
      </c>
      <c r="D48" s="835">
        <v>0</v>
      </c>
      <c r="E48" s="608">
        <v>1.4</v>
      </c>
      <c r="F48" s="835">
        <f t="shared" ref="F48:F53" si="1">SUM(B48:D48)*E48</f>
        <v>225.39999999999998</v>
      </c>
      <c r="G48" s="284"/>
      <c r="H48" s="284"/>
      <c r="I48" s="284"/>
      <c r="J48" s="567"/>
      <c r="K48" s="291"/>
      <c r="L48" s="287"/>
      <c r="M48" s="287"/>
      <c r="N48" s="287"/>
      <c r="O48" s="287"/>
      <c r="P48" s="287"/>
      <c r="Q48" s="287"/>
    </row>
    <row r="49" spans="1:17">
      <c r="A49" t="s">
        <v>1016</v>
      </c>
      <c r="B49" s="835">
        <v>-7</v>
      </c>
      <c r="C49" s="835">
        <v>-1</v>
      </c>
      <c r="D49" s="835">
        <v>0</v>
      </c>
      <c r="E49" s="608">
        <v>1.4</v>
      </c>
      <c r="F49" s="835">
        <f t="shared" si="1"/>
        <v>-11.2</v>
      </c>
      <c r="G49" s="284"/>
      <c r="H49" s="284"/>
      <c r="I49" s="284"/>
      <c r="J49" s="567"/>
      <c r="K49" s="291"/>
      <c r="L49" s="287"/>
      <c r="M49" s="287"/>
      <c r="N49" s="287"/>
      <c r="O49" s="287"/>
      <c r="P49" s="287"/>
      <c r="Q49" s="287"/>
    </row>
    <row r="50" spans="1:17">
      <c r="A50" s="1176" t="s">
        <v>679</v>
      </c>
      <c r="B50" s="1178">
        <f>SUM(B48:B49)</f>
        <v>153</v>
      </c>
      <c r="C50" s="1178">
        <f>SUM(C48:C49)</f>
        <v>0</v>
      </c>
      <c r="D50" s="1178">
        <f>SUM(D48:D49)</f>
        <v>0</v>
      </c>
      <c r="E50" s="1184">
        <v>1.4</v>
      </c>
      <c r="F50" s="1178">
        <f t="shared" si="1"/>
        <v>214.2</v>
      </c>
      <c r="G50" s="284"/>
      <c r="H50" s="284"/>
      <c r="I50" s="284"/>
      <c r="J50" s="567"/>
      <c r="K50" s="291"/>
      <c r="L50" s="287"/>
      <c r="M50" s="287"/>
      <c r="N50" s="287"/>
      <c r="O50" s="287"/>
      <c r="P50" s="287"/>
      <c r="Q50" s="287"/>
    </row>
    <row r="51" spans="1:17">
      <c r="A51" s="365" t="s">
        <v>604</v>
      </c>
      <c r="B51" s="310">
        <v>315</v>
      </c>
      <c r="C51" s="310">
        <v>14</v>
      </c>
      <c r="D51" s="310">
        <v>2</v>
      </c>
      <c r="E51" s="312">
        <v>1.4</v>
      </c>
      <c r="F51" s="310">
        <f t="shared" si="1"/>
        <v>463.4</v>
      </c>
      <c r="G51" s="284"/>
      <c r="H51" s="284"/>
      <c r="I51" s="284"/>
      <c r="J51" s="567"/>
      <c r="K51" s="291"/>
      <c r="L51" s="287"/>
    </row>
    <row r="52" spans="1:17">
      <c r="A52" s="365" t="s">
        <v>605</v>
      </c>
      <c r="B52" s="310">
        <v>50</v>
      </c>
      <c r="C52" s="310">
        <v>0</v>
      </c>
      <c r="D52" s="310">
        <v>0</v>
      </c>
      <c r="E52" s="312">
        <v>1.4</v>
      </c>
      <c r="F52" s="310">
        <f t="shared" si="1"/>
        <v>70</v>
      </c>
      <c r="G52" s="284"/>
      <c r="H52" s="284"/>
      <c r="I52" s="284"/>
      <c r="J52" s="567"/>
      <c r="K52" s="291"/>
      <c r="L52" s="287"/>
    </row>
    <row r="53" spans="1:17" ht="13.8" thickBot="1">
      <c r="A53" s="786" t="s">
        <v>606</v>
      </c>
      <c r="B53" s="787">
        <f>SUM(B50:B52)</f>
        <v>518</v>
      </c>
      <c r="C53" s="787">
        <f>SUM(C50:C52)</f>
        <v>14</v>
      </c>
      <c r="D53" s="787">
        <f>SUM(D50:D52)</f>
        <v>2</v>
      </c>
      <c r="E53" s="788">
        <v>1.4</v>
      </c>
      <c r="F53" s="787">
        <f t="shared" si="1"/>
        <v>747.59999999999991</v>
      </c>
      <c r="G53" s="284"/>
      <c r="H53" s="284"/>
      <c r="I53" s="284"/>
      <c r="J53" s="567"/>
      <c r="K53" s="291"/>
      <c r="L53" s="287"/>
    </row>
    <row r="54" spans="1:17" ht="13.8" thickTop="1">
      <c r="A54" s="268" t="s">
        <v>607</v>
      </c>
      <c r="B54" s="268"/>
      <c r="C54" s="284"/>
      <c r="D54" s="284"/>
      <c r="E54" s="284"/>
      <c r="F54" s="284"/>
      <c r="G54" s="284"/>
      <c r="H54" s="284"/>
      <c r="I54" s="284"/>
      <c r="J54" s="567"/>
      <c r="K54" s="291"/>
      <c r="L54" s="287"/>
    </row>
    <row r="55" spans="1:17" ht="13.5" customHeight="1">
      <c r="A55" s="565" t="s">
        <v>208</v>
      </c>
      <c r="B55" s="268"/>
      <c r="C55" s="284"/>
      <c r="D55" s="284"/>
      <c r="E55" s="284"/>
      <c r="F55" s="284"/>
      <c r="G55" s="284"/>
      <c r="H55" s="284"/>
      <c r="I55" s="284"/>
      <c r="J55" s="567"/>
      <c r="K55" s="291"/>
      <c r="L55" s="287"/>
    </row>
    <row r="56" spans="1:17" ht="13.5" customHeight="1">
      <c r="A56" s="292"/>
      <c r="B56" s="292"/>
      <c r="C56" s="309"/>
      <c r="D56" s="309"/>
      <c r="E56" s="309"/>
      <c r="F56" s="309"/>
      <c r="G56" s="309"/>
      <c r="H56" s="309"/>
      <c r="I56" s="309"/>
      <c r="J56" s="567"/>
      <c r="K56" s="291"/>
      <c r="L56" s="287"/>
    </row>
    <row r="57" spans="1:17" ht="13.5" customHeight="1">
      <c r="A57" s="1395" t="s">
        <v>608</v>
      </c>
      <c r="B57" s="1395"/>
      <c r="C57" s="1395"/>
      <c r="D57" s="1395"/>
      <c r="E57" s="309"/>
      <c r="F57" s="309"/>
      <c r="G57" s="309"/>
      <c r="H57" s="309"/>
      <c r="I57" s="309"/>
      <c r="J57" s="567"/>
      <c r="K57" s="291"/>
      <c r="L57" s="287"/>
    </row>
    <row r="58" spans="1:17" ht="13.8" thickBot="1">
      <c r="A58" s="809" t="s">
        <v>609</v>
      </c>
      <c r="B58" s="809" t="s">
        <v>610</v>
      </c>
      <c r="C58" s="809" t="s">
        <v>611</v>
      </c>
      <c r="D58" s="809" t="s">
        <v>612</v>
      </c>
      <c r="E58" s="309"/>
      <c r="F58" s="309"/>
      <c r="G58" s="309"/>
      <c r="H58" s="309"/>
      <c r="I58" s="309"/>
      <c r="J58" s="567"/>
      <c r="K58" s="267"/>
      <c r="L58" s="263"/>
    </row>
    <row r="59" spans="1:17">
      <c r="A59" s="652">
        <v>43644</v>
      </c>
      <c r="B59" s="653">
        <v>0.66666666666666663</v>
      </c>
      <c r="C59" s="654">
        <v>0.75</v>
      </c>
      <c r="D59" s="655">
        <v>2</v>
      </c>
      <c r="E59" s="309"/>
      <c r="F59" s="309"/>
      <c r="G59" s="309"/>
      <c r="H59" s="309"/>
      <c r="I59" s="309"/>
      <c r="J59" s="567"/>
      <c r="K59" s="267"/>
      <c r="L59" s="263"/>
    </row>
    <row r="60" spans="1:17">
      <c r="A60" s="656">
        <v>43683</v>
      </c>
      <c r="B60" s="657">
        <v>0.66666666666666663</v>
      </c>
      <c r="C60" s="658">
        <v>5.75</v>
      </c>
      <c r="D60" s="659">
        <v>2</v>
      </c>
      <c r="E60" s="309"/>
      <c r="F60" s="309"/>
      <c r="G60" s="309"/>
      <c r="H60" s="309"/>
      <c r="I60" s="309"/>
      <c r="J60" s="567"/>
      <c r="K60" s="267"/>
      <c r="L60" s="263"/>
    </row>
    <row r="61" spans="1:17" ht="31.5" customHeight="1">
      <c r="A61" s="565" t="s">
        <v>208</v>
      </c>
      <c r="B61" s="309"/>
      <c r="C61" s="309"/>
      <c r="D61" s="309"/>
      <c r="E61" s="309"/>
      <c r="F61" s="309"/>
      <c r="G61" s="309"/>
      <c r="H61" s="309"/>
      <c r="I61" s="309"/>
      <c r="J61" s="567"/>
      <c r="K61" s="267"/>
      <c r="L61" s="263"/>
    </row>
    <row r="62" spans="1:17" ht="13.5" customHeight="1">
      <c r="J62" s="567"/>
      <c r="K62" s="267"/>
      <c r="L62" s="263"/>
    </row>
    <row r="63" spans="1:17" ht="13.5" customHeight="1">
      <c r="J63" s="567"/>
      <c r="K63" s="267"/>
      <c r="L63" s="263"/>
    </row>
    <row r="64" spans="1:17" ht="13.5" customHeight="1">
      <c r="A64" s="4" t="s">
        <v>681</v>
      </c>
      <c r="J64" s="567"/>
      <c r="K64" s="267"/>
      <c r="L64" s="263"/>
    </row>
    <row r="65" spans="1:12">
      <c r="A65" s="4"/>
      <c r="J65" s="567"/>
      <c r="K65" s="267"/>
      <c r="L65" s="263"/>
    </row>
    <row r="66" spans="1:12">
      <c r="A66" s="713" t="s">
        <v>629</v>
      </c>
      <c r="J66" s="567"/>
      <c r="K66" s="267"/>
      <c r="L66" s="263"/>
    </row>
    <row r="67" spans="1:12" ht="13.5" customHeight="1" thickBot="1">
      <c r="A67" s="809"/>
      <c r="B67" s="809" t="s">
        <v>630</v>
      </c>
      <c r="C67" s="809" t="s">
        <v>631</v>
      </c>
      <c r="D67" s="809" t="s">
        <v>632</v>
      </c>
      <c r="E67" s="809" t="s">
        <v>633</v>
      </c>
      <c r="F67" s="809" t="s">
        <v>634</v>
      </c>
      <c r="G67" s="809" t="s">
        <v>635</v>
      </c>
      <c r="J67" s="567"/>
      <c r="K67" s="267"/>
      <c r="L67" s="263"/>
    </row>
    <row r="68" spans="1:12" ht="13.5" customHeight="1">
      <c r="A68" s="714" t="s">
        <v>636</v>
      </c>
      <c r="B68" s="306">
        <v>0.35616438356164382</v>
      </c>
      <c r="C68" s="306">
        <v>0.27397260273972601</v>
      </c>
      <c r="D68" s="306">
        <v>0.21917808219178081</v>
      </c>
      <c r="E68" s="306">
        <v>6.8493150684931503E-2</v>
      </c>
      <c r="F68" s="306">
        <v>2.7397260273972601E-2</v>
      </c>
      <c r="G68" s="306">
        <v>5.4794520547945313E-2</v>
      </c>
      <c r="J68" s="567"/>
      <c r="K68" s="267"/>
      <c r="L68" s="263"/>
    </row>
    <row r="69" spans="1:12" ht="13.5" customHeight="1">
      <c r="A69" s="714" t="s">
        <v>637</v>
      </c>
      <c r="B69" s="306">
        <v>0.27397260273972601</v>
      </c>
      <c r="C69" s="306">
        <v>0.24657534246575341</v>
      </c>
      <c r="D69" s="306">
        <v>0.26027397260273971</v>
      </c>
      <c r="E69" s="306">
        <v>9.5890410958904104E-2</v>
      </c>
      <c r="F69" s="306">
        <v>4.1095890410958902E-2</v>
      </c>
      <c r="G69" s="306">
        <v>8.2191780821917915E-2</v>
      </c>
      <c r="J69" s="567"/>
      <c r="K69" s="267"/>
      <c r="L69" s="263"/>
    </row>
    <row r="70" spans="1:12" ht="13.5" customHeight="1">
      <c r="A70" s="714" t="s">
        <v>638</v>
      </c>
      <c r="B70" s="306">
        <v>0.46524064171122992</v>
      </c>
      <c r="C70" s="306">
        <v>0.28877005347593582</v>
      </c>
      <c r="D70" s="306">
        <v>0.13903743315508021</v>
      </c>
      <c r="E70" s="306">
        <v>4.2780748663101595E-2</v>
      </c>
      <c r="F70" s="306">
        <v>1.6042780748663103E-2</v>
      </c>
      <c r="G70" s="306">
        <v>4.8128342245989386E-2</v>
      </c>
      <c r="J70" s="567"/>
      <c r="K70" s="267"/>
      <c r="L70" s="263"/>
    </row>
    <row r="71" spans="1:12">
      <c r="A71" s="714" t="s">
        <v>639</v>
      </c>
      <c r="B71" s="306">
        <v>0.37967914438502676</v>
      </c>
      <c r="C71" s="306">
        <v>0.29411764705882354</v>
      </c>
      <c r="D71" s="306">
        <v>0.16577540106951871</v>
      </c>
      <c r="E71" s="306">
        <v>5.3475935828877004E-2</v>
      </c>
      <c r="F71" s="306">
        <v>1.6042780748663103E-2</v>
      </c>
      <c r="G71" s="306">
        <v>9.0909090909090828E-2</v>
      </c>
      <c r="J71" s="567"/>
      <c r="K71" s="267"/>
      <c r="L71" s="263"/>
    </row>
    <row r="72" spans="1:12">
      <c r="A72" s="714" t="s">
        <v>640</v>
      </c>
      <c r="B72" s="306">
        <v>0.40106951871657759</v>
      </c>
      <c r="C72" s="306">
        <v>0.28342245989304815</v>
      </c>
      <c r="D72" s="306">
        <v>0.18181818181818182</v>
      </c>
      <c r="E72" s="306">
        <v>3.2085561497326207E-2</v>
      </c>
      <c r="F72" s="306">
        <v>1.6042780748663103E-2</v>
      </c>
      <c r="G72" s="306">
        <v>8.5561497326203106E-2</v>
      </c>
      <c r="J72" s="567"/>
      <c r="K72" s="267"/>
      <c r="L72" s="263"/>
    </row>
    <row r="73" spans="1:12">
      <c r="A73" s="714" t="s">
        <v>641</v>
      </c>
      <c r="B73" s="306">
        <v>0.41711229946524064</v>
      </c>
      <c r="C73" s="306">
        <v>0.27272727272727271</v>
      </c>
      <c r="D73" s="306">
        <v>0.18716577540106949</v>
      </c>
      <c r="E73" s="306">
        <v>4.8128342245989303E-2</v>
      </c>
      <c r="F73" s="306">
        <v>2.6737967914438502E-2</v>
      </c>
      <c r="G73" s="306">
        <v>4.8128342245989386E-2</v>
      </c>
      <c r="J73" s="567"/>
      <c r="K73" s="267"/>
      <c r="L73" s="263"/>
    </row>
    <row r="74" spans="1:12">
      <c r="A74" s="714" t="s">
        <v>642</v>
      </c>
      <c r="B74" s="306">
        <v>0.32978723404255317</v>
      </c>
      <c r="C74" s="306">
        <v>0.47872340425531917</v>
      </c>
      <c r="D74" s="306">
        <v>0.13297872340425532</v>
      </c>
      <c r="E74" s="306">
        <v>4.2553191489361701E-2</v>
      </c>
      <c r="F74" s="306">
        <v>1.0638297872340425E-2</v>
      </c>
      <c r="G74" s="306">
        <v>5.3191489361702482E-3</v>
      </c>
      <c r="J74" s="567"/>
      <c r="K74" s="267"/>
      <c r="L74" s="263"/>
    </row>
    <row r="75" spans="1:12" ht="30" customHeight="1">
      <c r="A75" s="714" t="s">
        <v>643</v>
      </c>
      <c r="B75" s="306">
        <v>0.72340425531914898</v>
      </c>
      <c r="C75" s="306">
        <v>0.19680851063829788</v>
      </c>
      <c r="D75" s="306">
        <v>5.3191489361702128E-2</v>
      </c>
      <c r="E75" s="306">
        <v>5.3191489361702126E-3</v>
      </c>
      <c r="F75" s="306">
        <v>2.1276595744680851E-2</v>
      </c>
      <c r="G75" s="306">
        <v>0</v>
      </c>
      <c r="J75" s="567"/>
      <c r="K75" s="267"/>
      <c r="L75" s="263"/>
    </row>
    <row r="76" spans="1:12">
      <c r="A76" s="714" t="s">
        <v>644</v>
      </c>
      <c r="B76" s="306">
        <v>0.68085106382978722</v>
      </c>
      <c r="C76" s="306">
        <v>0.18085106382978725</v>
      </c>
      <c r="D76" s="306">
        <v>7.4468085106382975E-2</v>
      </c>
      <c r="E76" s="306">
        <v>3.1914893617021274E-2</v>
      </c>
      <c r="F76" s="306">
        <v>2.1276595744680851E-2</v>
      </c>
      <c r="G76" s="306">
        <v>1.0638297872340496E-2</v>
      </c>
      <c r="J76" s="567"/>
      <c r="K76" s="267"/>
      <c r="L76" s="263"/>
    </row>
    <row r="77" spans="1:12">
      <c r="A77" s="714" t="s">
        <v>645</v>
      </c>
      <c r="B77" s="306">
        <v>0.92021276595744683</v>
      </c>
      <c r="C77" s="306">
        <v>3.1914893617021274E-2</v>
      </c>
      <c r="D77" s="306">
        <v>2.6595744680851064E-2</v>
      </c>
      <c r="E77" s="306">
        <v>0</v>
      </c>
      <c r="F77" s="306">
        <v>1.5957446808510637E-2</v>
      </c>
      <c r="G77" s="306">
        <v>5.3191489361701372E-3</v>
      </c>
      <c r="J77" s="567"/>
      <c r="K77" s="267"/>
      <c r="L77" s="263"/>
    </row>
    <row r="78" spans="1:12">
      <c r="A78" s="715" t="s">
        <v>646</v>
      </c>
      <c r="B78" s="716">
        <v>0.69680851063829796</v>
      </c>
      <c r="C78" s="716">
        <v>0.20744680851063829</v>
      </c>
      <c r="D78" s="716">
        <v>7.9787234042553196E-2</v>
      </c>
      <c r="E78" s="716">
        <v>5.3191489361702126E-3</v>
      </c>
      <c r="F78" s="716">
        <v>1.0638297872340425E-2</v>
      </c>
      <c r="G78" s="716">
        <v>0</v>
      </c>
      <c r="J78" s="567"/>
      <c r="K78" s="267"/>
      <c r="L78" s="263"/>
    </row>
    <row r="79" spans="1:12">
      <c r="J79" s="567"/>
      <c r="K79" s="267"/>
      <c r="L79" s="263"/>
    </row>
    <row r="80" spans="1:12">
      <c r="A80" s="713" t="s">
        <v>647</v>
      </c>
      <c r="J80" s="567"/>
      <c r="K80" s="267"/>
      <c r="L80" s="263"/>
    </row>
    <row r="81" spans="1:12" ht="27" thickBot="1">
      <c r="A81" s="809"/>
      <c r="B81" s="809" t="s">
        <v>648</v>
      </c>
      <c r="C81" s="809" t="s">
        <v>649</v>
      </c>
      <c r="D81" s="809" t="s">
        <v>650</v>
      </c>
      <c r="J81" s="567"/>
      <c r="K81" s="267"/>
      <c r="L81" s="263"/>
    </row>
    <row r="82" spans="1:12">
      <c r="A82" s="714" t="s">
        <v>651</v>
      </c>
      <c r="B82" s="306">
        <v>0.64945652173913049</v>
      </c>
      <c r="C82" s="306">
        <v>0.52500000000000002</v>
      </c>
      <c r="D82" s="306">
        <v>0.6785714285714286</v>
      </c>
      <c r="J82" s="567"/>
      <c r="K82" s="267"/>
      <c r="L82" s="263"/>
    </row>
    <row r="83" spans="1:12">
      <c r="A83" s="714" t="s">
        <v>652</v>
      </c>
      <c r="B83" s="306">
        <v>0.25543478260869568</v>
      </c>
      <c r="C83" s="306">
        <v>0.21666666666666667</v>
      </c>
      <c r="D83" s="306">
        <v>0.17142857142857143</v>
      </c>
      <c r="J83" s="567"/>
      <c r="K83" s="267"/>
      <c r="L83" s="263"/>
    </row>
    <row r="84" spans="1:12">
      <c r="A84" s="714" t="s">
        <v>653</v>
      </c>
      <c r="B84" s="306">
        <v>0.16304347826086957</v>
      </c>
      <c r="C84" s="306">
        <v>0.2</v>
      </c>
      <c r="D84" s="306">
        <v>0.17857142857142858</v>
      </c>
      <c r="J84" s="567"/>
      <c r="K84" s="267"/>
      <c r="L84" s="263"/>
    </row>
    <row r="85" spans="1:12" ht="32.25" customHeight="1">
      <c r="A85" s="714" t="s">
        <v>654</v>
      </c>
      <c r="B85" s="306">
        <v>0.11684782608695653</v>
      </c>
      <c r="C85" s="306">
        <v>0.15</v>
      </c>
      <c r="D85" s="306">
        <v>0.1357142857142857</v>
      </c>
      <c r="J85" s="567"/>
      <c r="K85" s="267"/>
      <c r="L85" s="263"/>
    </row>
    <row r="86" spans="1:12" ht="31.5" customHeight="1">
      <c r="A86" s="714" t="s">
        <v>655</v>
      </c>
      <c r="B86" s="306">
        <v>0.18206521739130432</v>
      </c>
      <c r="C86" s="306">
        <v>0.10833333333333334</v>
      </c>
      <c r="D86" s="306">
        <v>0.12142857142857143</v>
      </c>
      <c r="J86" s="567"/>
      <c r="K86" s="267"/>
      <c r="L86" s="263"/>
    </row>
    <row r="87" spans="1:12">
      <c r="A87" s="714" t="s">
        <v>656</v>
      </c>
      <c r="B87" s="306">
        <v>6.7934782608695649E-2</v>
      </c>
      <c r="C87" s="306">
        <v>4.1666666666666671E-2</v>
      </c>
      <c r="D87" s="306">
        <v>1.4285714285714285E-2</v>
      </c>
      <c r="J87" s="567"/>
      <c r="K87" s="267"/>
      <c r="L87" s="263"/>
    </row>
    <row r="88" spans="1:12">
      <c r="A88" s="714" t="s">
        <v>657</v>
      </c>
      <c r="B88" s="306">
        <v>5.434782608695652E-3</v>
      </c>
      <c r="C88" s="306">
        <v>8.3333333333333332E-3</v>
      </c>
      <c r="D88" s="306">
        <v>1.4285714285714285E-2</v>
      </c>
      <c r="J88" s="567"/>
      <c r="K88" s="267"/>
      <c r="L88" s="263"/>
    </row>
    <row r="89" spans="1:12">
      <c r="A89" s="715" t="s">
        <v>635</v>
      </c>
      <c r="B89" s="716">
        <v>2.717391304347826E-3</v>
      </c>
      <c r="C89" s="716">
        <v>0</v>
      </c>
      <c r="D89" s="716">
        <v>0</v>
      </c>
      <c r="J89" s="567"/>
      <c r="K89" s="267"/>
      <c r="L89" s="263"/>
    </row>
    <row r="90" spans="1:12">
      <c r="J90" s="567"/>
      <c r="K90" s="267"/>
      <c r="L90" s="263"/>
    </row>
    <row r="91" spans="1:12">
      <c r="A91" s="1405" t="s">
        <v>658</v>
      </c>
      <c r="B91" s="1405"/>
      <c r="C91" s="1405"/>
      <c r="D91" s="1405"/>
      <c r="E91" s="1405"/>
      <c r="F91" s="1405"/>
      <c r="G91" s="1405"/>
      <c r="H91" s="1405"/>
      <c r="I91" s="1405"/>
      <c r="J91" s="567"/>
      <c r="K91" s="267"/>
      <c r="L91" s="263"/>
    </row>
    <row r="92" spans="1:12" ht="27" thickBot="1">
      <c r="A92" s="809"/>
      <c r="B92" s="809" t="s">
        <v>659</v>
      </c>
      <c r="C92" s="809" t="s">
        <v>660</v>
      </c>
      <c r="D92" s="809" t="s">
        <v>661</v>
      </c>
      <c r="J92" s="567"/>
      <c r="K92" s="267"/>
      <c r="L92" s="263"/>
    </row>
    <row r="93" spans="1:12">
      <c r="A93" s="714" t="s">
        <v>662</v>
      </c>
      <c r="B93" s="306">
        <v>8.9743589743589744E-2</v>
      </c>
      <c r="C93" s="306">
        <v>0.10434782608695652</v>
      </c>
      <c r="D93" s="306">
        <v>0.13043478260869565</v>
      </c>
      <c r="J93" s="567"/>
      <c r="K93" s="267"/>
      <c r="L93" s="263"/>
    </row>
    <row r="94" spans="1:12">
      <c r="A94" s="714" t="s">
        <v>663</v>
      </c>
      <c r="B94" s="306">
        <v>0.15641025641025641</v>
      </c>
      <c r="C94" s="306">
        <v>0.10434782608695652</v>
      </c>
      <c r="D94" s="306">
        <v>0.20496894409937888</v>
      </c>
      <c r="J94" s="567"/>
      <c r="K94" s="267"/>
      <c r="L94" s="263"/>
    </row>
    <row r="95" spans="1:12">
      <c r="A95" s="714" t="s">
        <v>664</v>
      </c>
      <c r="B95" s="306">
        <v>0.6333333333333333</v>
      </c>
      <c r="C95" s="306">
        <v>0.70434782608695656</v>
      </c>
      <c r="D95" s="306">
        <v>0.55900621118012417</v>
      </c>
      <c r="J95" s="567"/>
      <c r="K95" s="267"/>
      <c r="L95" s="263"/>
    </row>
    <row r="96" spans="1:12">
      <c r="A96" s="715" t="s">
        <v>589</v>
      </c>
      <c r="B96" s="716">
        <v>0.12051282051282051</v>
      </c>
      <c r="C96" s="716">
        <v>8.6956521739130432E-2</v>
      </c>
      <c r="D96" s="716">
        <v>0.10559006211180125</v>
      </c>
      <c r="J96" s="567"/>
      <c r="K96" s="267"/>
      <c r="L96" s="263"/>
    </row>
    <row r="97" spans="8:12">
      <c r="J97" s="567"/>
      <c r="K97" s="267"/>
      <c r="L97" s="263"/>
    </row>
    <row r="98" spans="8:12">
      <c r="J98" s="567"/>
      <c r="K98" s="267"/>
      <c r="L98" s="263"/>
    </row>
    <row r="99" spans="8:12">
      <c r="J99" s="567"/>
      <c r="K99" s="267"/>
      <c r="L99" s="263"/>
    </row>
    <row r="110" spans="8:12">
      <c r="H110" s="1"/>
    </row>
  </sheetData>
  <mergeCells count="26">
    <mergeCell ref="A91:I91"/>
    <mergeCell ref="A9:G9"/>
    <mergeCell ref="A32:I32"/>
    <mergeCell ref="A28:C28"/>
    <mergeCell ref="A34:E34"/>
    <mergeCell ref="A33:E33"/>
    <mergeCell ref="A16:G16"/>
    <mergeCell ref="A17:G17"/>
    <mergeCell ref="B18:D18"/>
    <mergeCell ref="E18:G18"/>
    <mergeCell ref="A57:D57"/>
    <mergeCell ref="A26:D26"/>
    <mergeCell ref="A1:R1"/>
    <mergeCell ref="A2:R2"/>
    <mergeCell ref="A3:R3"/>
    <mergeCell ref="L4:R4"/>
    <mergeCell ref="L5:R5"/>
    <mergeCell ref="A5:G5"/>
    <mergeCell ref="A4:G4"/>
    <mergeCell ref="L6:R6"/>
    <mergeCell ref="L24:R24"/>
    <mergeCell ref="A8:G8"/>
    <mergeCell ref="A7:G7"/>
    <mergeCell ref="A6:G6"/>
    <mergeCell ref="E10:G10"/>
    <mergeCell ref="B10:D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Normal="100" workbookViewId="0">
      <selection sqref="A1:R1"/>
    </sheetView>
  </sheetViews>
  <sheetFormatPr defaultRowHeight="13.2"/>
  <cols>
    <col min="1" max="1" width="35.88671875" customWidth="1"/>
    <col min="2" max="2" width="19.33203125" style="1" customWidth="1"/>
    <col min="3" max="3" width="21.44140625" style="33" customWidth="1"/>
    <col min="4" max="4" width="17.33203125" style="33" customWidth="1"/>
    <col min="5" max="5" width="15.6640625" style="33" customWidth="1"/>
    <col min="6" max="6" width="22.33203125" style="33" customWidth="1"/>
    <col min="7" max="7" width="17.44140625" style="33" customWidth="1"/>
    <col min="8" max="9" width="15.33203125" style="33" customWidth="1"/>
    <col min="10" max="10" width="0.5546875" style="78" customWidth="1"/>
    <col min="11" max="11" width="11.6640625" style="33" customWidth="1"/>
    <col min="12" max="12" width="12.6640625" style="33" customWidth="1"/>
    <col min="13" max="16" width="12.6640625" customWidth="1"/>
    <col min="17" max="17" width="9.33203125" customWidth="1"/>
  </cols>
  <sheetData>
    <row r="1" spans="1:18" ht="13.35" customHeight="1">
      <c r="A1" s="1407" t="str">
        <f>Cover!B8</f>
        <v>GMO Evaluation, Measurement, and Verification Report – Appendix Databook</v>
      </c>
      <c r="B1" s="1407"/>
      <c r="C1" s="1407"/>
      <c r="D1" s="1407"/>
      <c r="E1" s="1407"/>
      <c r="F1" s="1407"/>
      <c r="G1" s="1407"/>
      <c r="H1" s="1407"/>
      <c r="I1" s="1407"/>
      <c r="J1" s="1407"/>
      <c r="K1" s="1407"/>
      <c r="L1" s="1407"/>
      <c r="M1" s="1407"/>
      <c r="N1" s="1407"/>
      <c r="O1" s="1407"/>
      <c r="P1" s="1407"/>
      <c r="Q1" s="1407"/>
      <c r="R1" s="1407"/>
    </row>
    <row r="2" spans="1:18" ht="35.25" customHeight="1">
      <c r="A2" s="1408"/>
      <c r="B2" s="1408"/>
      <c r="C2" s="1408"/>
      <c r="D2" s="1408"/>
      <c r="E2" s="1408"/>
      <c r="F2" s="1408"/>
      <c r="G2" s="1408"/>
      <c r="H2" s="1408"/>
      <c r="I2" s="1408"/>
      <c r="J2" s="1408"/>
      <c r="K2" s="1408"/>
      <c r="L2" s="1408"/>
      <c r="M2" s="1408"/>
      <c r="N2" s="1408"/>
      <c r="O2" s="1408"/>
      <c r="P2" s="1408"/>
      <c r="Q2" s="1408"/>
      <c r="R2" s="1408"/>
    </row>
    <row r="3" spans="1:18">
      <c r="A3" s="1409"/>
      <c r="B3" s="1409"/>
      <c r="C3" s="1409"/>
      <c r="D3" s="1409"/>
      <c r="E3" s="1409"/>
      <c r="F3" s="1409"/>
      <c r="G3" s="1409"/>
      <c r="H3" s="1409"/>
      <c r="I3" s="1409"/>
      <c r="J3" s="1409"/>
      <c r="K3" s="1409"/>
      <c r="L3" s="1409"/>
      <c r="M3" s="1409"/>
      <c r="N3" s="1409"/>
      <c r="O3" s="1409"/>
      <c r="P3" s="1409"/>
      <c r="Q3" s="1409"/>
      <c r="R3" s="1409"/>
    </row>
    <row r="4" spans="1:18" ht="30" customHeight="1">
      <c r="A4" s="1410" t="s">
        <v>667</v>
      </c>
      <c r="B4" s="1410"/>
      <c r="C4" s="1410"/>
      <c r="D4" s="1410"/>
      <c r="E4" s="1410"/>
      <c r="F4" s="1410"/>
      <c r="G4" s="1410"/>
      <c r="H4" s="334"/>
      <c r="I4" s="334"/>
      <c r="J4" s="319"/>
      <c r="K4" s="334"/>
      <c r="L4" s="1410" t="s">
        <v>668</v>
      </c>
      <c r="M4" s="1410"/>
      <c r="N4" s="1410"/>
      <c r="O4" s="1410"/>
      <c r="P4" s="1410"/>
      <c r="Q4" s="1410"/>
      <c r="R4" s="1410"/>
    </row>
    <row r="5" spans="1:18" ht="15.6">
      <c r="A5" s="1418" t="s">
        <v>200</v>
      </c>
      <c r="B5" s="1418"/>
      <c r="C5" s="1418"/>
      <c r="D5" s="1418"/>
      <c r="E5" s="1418"/>
      <c r="F5" s="1418"/>
      <c r="G5" s="1418"/>
      <c r="H5" s="334"/>
      <c r="I5" s="334"/>
      <c r="J5" s="319"/>
      <c r="K5" s="316"/>
      <c r="L5" s="1419" t="s">
        <v>378</v>
      </c>
      <c r="M5" s="1419"/>
      <c r="N5" s="1419"/>
      <c r="O5" s="1419"/>
      <c r="P5" s="1419"/>
      <c r="Q5" s="1419"/>
      <c r="R5" s="1419"/>
    </row>
    <row r="6" spans="1:18" ht="13.5" customHeight="1">
      <c r="A6" s="1408"/>
      <c r="B6" s="1408"/>
      <c r="C6" s="1408"/>
      <c r="D6" s="1408"/>
      <c r="E6" s="1408"/>
      <c r="F6" s="1408"/>
      <c r="G6" s="1408"/>
      <c r="H6" s="334"/>
      <c r="I6" s="334"/>
      <c r="J6" s="319"/>
      <c r="K6" s="313"/>
      <c r="L6" s="822"/>
      <c r="M6" s="313"/>
      <c r="N6" s="313"/>
      <c r="O6" s="313"/>
      <c r="P6" s="313"/>
      <c r="Q6" s="313"/>
    </row>
    <row r="7" spans="1:18" ht="13.5" customHeight="1">
      <c r="A7" s="1422" t="s">
        <v>28</v>
      </c>
      <c r="B7" s="1422"/>
      <c r="C7" s="1422"/>
      <c r="D7" s="1422"/>
      <c r="E7" s="1422"/>
      <c r="F7" s="1422"/>
      <c r="G7" s="1422"/>
      <c r="H7" s="334"/>
      <c r="I7" s="334"/>
      <c r="J7" s="319"/>
      <c r="K7" s="313"/>
      <c r="L7"/>
    </row>
    <row r="8" spans="1:18" ht="13.5" customHeight="1">
      <c r="A8" s="1408"/>
      <c r="B8" s="1408"/>
      <c r="C8" s="1408"/>
      <c r="D8" s="1408"/>
      <c r="E8" s="1408"/>
      <c r="F8" s="1408"/>
      <c r="G8" s="1408"/>
      <c r="H8" s="334"/>
      <c r="I8" s="334"/>
      <c r="J8" s="319"/>
      <c r="K8" s="313"/>
      <c r="L8" s="313"/>
      <c r="M8" s="313"/>
      <c r="N8" s="313"/>
      <c r="O8" s="313"/>
      <c r="P8" s="313"/>
      <c r="Q8" s="313"/>
    </row>
    <row r="9" spans="1:18" ht="13.5" customHeight="1">
      <c r="A9" s="1414" t="s">
        <v>201</v>
      </c>
      <c r="B9" s="1414"/>
      <c r="C9" s="1414"/>
      <c r="D9" s="1414"/>
      <c r="E9" s="1414"/>
      <c r="F9" s="1414"/>
      <c r="G9" s="1414"/>
      <c r="H9" s="334"/>
      <c r="I9" s="334"/>
      <c r="J9" s="319"/>
      <c r="K9" s="313"/>
      <c r="L9" s="313"/>
      <c r="M9" s="313"/>
      <c r="N9" s="313"/>
      <c r="O9" s="313"/>
      <c r="P9" s="313"/>
      <c r="Q9" s="313"/>
    </row>
    <row r="10" spans="1:18" ht="13.8" thickBot="1">
      <c r="A10" s="329"/>
      <c r="B10" s="1415" t="s">
        <v>34</v>
      </c>
      <c r="C10" s="1416"/>
      <c r="D10" s="1417"/>
      <c r="E10" s="1420" t="s">
        <v>35</v>
      </c>
      <c r="F10" s="1421"/>
      <c r="G10" s="1421"/>
      <c r="H10" s="332"/>
      <c r="I10" s="334"/>
      <c r="J10" s="567"/>
      <c r="K10" s="313"/>
      <c r="L10" s="313"/>
      <c r="M10" s="313"/>
      <c r="N10" s="313"/>
      <c r="O10" s="313"/>
      <c r="P10" s="313"/>
      <c r="Q10" s="313"/>
    </row>
    <row r="11" spans="1:18" ht="28.5" customHeight="1">
      <c r="A11" s="328"/>
      <c r="B11" s="479" t="s">
        <v>202</v>
      </c>
      <c r="C11" s="479" t="s">
        <v>203</v>
      </c>
      <c r="D11" s="480" t="s">
        <v>204</v>
      </c>
      <c r="E11" s="583" t="s">
        <v>205</v>
      </c>
      <c r="F11" s="479" t="s">
        <v>203</v>
      </c>
      <c r="G11" s="479" t="s">
        <v>40</v>
      </c>
      <c r="H11" s="334"/>
      <c r="I11" s="334"/>
      <c r="J11" s="568"/>
    </row>
    <row r="12" spans="1:18" ht="13.35" customHeight="1">
      <c r="A12" s="327" t="s">
        <v>206</v>
      </c>
      <c r="B12" s="331" t="s">
        <v>48</v>
      </c>
      <c r="C12" s="331" t="s">
        <v>48</v>
      </c>
      <c r="D12" s="331" t="s">
        <v>48</v>
      </c>
      <c r="E12" s="318" t="s">
        <v>48</v>
      </c>
      <c r="F12" s="331" t="s">
        <v>48</v>
      </c>
      <c r="G12" s="330" t="s">
        <v>48</v>
      </c>
      <c r="H12" s="334"/>
      <c r="I12" s="334"/>
      <c r="J12" s="320"/>
    </row>
    <row r="13" spans="1:18" ht="13.35" customHeight="1">
      <c r="A13" s="327" t="s">
        <v>207</v>
      </c>
      <c r="B13" s="318">
        <v>51234</v>
      </c>
      <c r="C13" s="318">
        <f>C23</f>
        <v>31605.45</v>
      </c>
      <c r="D13" s="286">
        <f>C13/B13</f>
        <v>0.61688429558496316</v>
      </c>
      <c r="E13" s="318">
        <v>55000</v>
      </c>
      <c r="F13" s="318">
        <f>C13</f>
        <v>31605.45</v>
      </c>
      <c r="G13" s="306">
        <f>F13/E13</f>
        <v>0.57464454545454546</v>
      </c>
      <c r="H13" s="334"/>
      <c r="I13" s="334"/>
      <c r="J13" s="568"/>
      <c r="K13" s="313"/>
      <c r="L13" s="313"/>
      <c r="M13" s="313"/>
      <c r="N13" s="313"/>
      <c r="O13" s="313"/>
      <c r="P13" s="313"/>
      <c r="Q13" s="313"/>
    </row>
    <row r="14" spans="1:18" ht="13.5" customHeight="1">
      <c r="A14" s="324"/>
      <c r="B14" s="318"/>
      <c r="C14" s="318"/>
      <c r="D14" s="318"/>
      <c r="E14" s="306"/>
      <c r="F14" s="318"/>
      <c r="G14" s="306"/>
      <c r="H14" s="334"/>
      <c r="I14" s="334"/>
      <c r="J14" s="568"/>
      <c r="K14" s="313"/>
      <c r="L14" s="313"/>
      <c r="M14" s="313"/>
      <c r="N14" s="313"/>
      <c r="O14" s="313"/>
      <c r="P14" s="313"/>
      <c r="Q14" s="313"/>
    </row>
    <row r="15" spans="1:18" ht="13.5" customHeight="1">
      <c r="A15" s="565" t="s">
        <v>208</v>
      </c>
      <c r="B15" s="318"/>
      <c r="C15" s="318"/>
      <c r="D15" s="318"/>
      <c r="E15" s="306"/>
      <c r="F15" s="318"/>
      <c r="G15" s="306"/>
      <c r="H15" s="334"/>
      <c r="I15" s="334"/>
      <c r="J15" s="568"/>
      <c r="K15" s="313"/>
      <c r="L15" s="313"/>
      <c r="M15" s="313"/>
      <c r="N15" s="313"/>
      <c r="O15" s="313"/>
      <c r="P15" s="313"/>
      <c r="Q15" s="313"/>
    </row>
    <row r="16" spans="1:18" ht="13.5" customHeight="1">
      <c r="A16" s="565" t="s">
        <v>669</v>
      </c>
      <c r="B16" s="318"/>
      <c r="C16" s="318"/>
      <c r="D16" s="318"/>
      <c r="E16" s="306"/>
      <c r="F16" s="318"/>
      <c r="G16" s="306"/>
      <c r="H16" s="334"/>
      <c r="I16" s="334"/>
      <c r="J16" s="568"/>
      <c r="K16" s="313"/>
      <c r="L16" s="313"/>
      <c r="M16" s="313"/>
      <c r="N16" s="313"/>
      <c r="O16" s="313"/>
      <c r="P16" s="313"/>
      <c r="Q16" s="313"/>
    </row>
    <row r="17" spans="1:17" ht="13.5" customHeight="1">
      <c r="A17" s="1408"/>
      <c r="B17" s="1408"/>
      <c r="C17" s="1408"/>
      <c r="D17" s="1408"/>
      <c r="E17" s="1408"/>
      <c r="F17" s="1408"/>
      <c r="G17" s="1408"/>
      <c r="H17" s="334"/>
      <c r="I17" s="334"/>
      <c r="J17" s="319"/>
      <c r="K17" s="313"/>
      <c r="L17" s="313"/>
      <c r="M17" s="313"/>
      <c r="N17" s="313"/>
      <c r="O17" s="313"/>
      <c r="P17" s="313"/>
      <c r="Q17" s="313"/>
    </row>
    <row r="18" spans="1:17" ht="13.5" customHeight="1">
      <c r="A18" s="1414" t="s">
        <v>670</v>
      </c>
      <c r="B18" s="1414"/>
      <c r="C18" s="1414"/>
      <c r="D18" s="1414"/>
      <c r="E18" s="1414"/>
      <c r="F18" s="1414"/>
      <c r="G18" s="1414"/>
      <c r="H18" s="334"/>
      <c r="I18" s="334"/>
      <c r="J18" s="319"/>
      <c r="K18" s="313"/>
      <c r="L18" s="313"/>
      <c r="M18" s="313"/>
      <c r="N18" s="313"/>
      <c r="O18" s="313"/>
      <c r="P18" s="313"/>
      <c r="Q18" s="313"/>
    </row>
    <row r="19" spans="1:17" ht="13.8" thickBot="1">
      <c r="A19" s="329"/>
      <c r="B19" s="1415" t="s">
        <v>34</v>
      </c>
      <c r="C19" s="1416"/>
      <c r="D19" s="1417"/>
      <c r="E19" s="1420" t="s">
        <v>35</v>
      </c>
      <c r="F19" s="1421"/>
      <c r="G19" s="1421"/>
      <c r="H19" s="332"/>
      <c r="I19" s="334"/>
      <c r="J19" s="567"/>
      <c r="K19" s="313"/>
      <c r="L19" s="313"/>
      <c r="M19" s="313"/>
      <c r="N19" s="313"/>
      <c r="O19" s="313"/>
      <c r="P19" s="313"/>
      <c r="Q19" s="313"/>
    </row>
    <row r="20" spans="1:17" ht="28.5" customHeight="1" thickBot="1">
      <c r="A20" s="328"/>
      <c r="B20" s="479" t="s">
        <v>202</v>
      </c>
      <c r="C20" s="479" t="s">
        <v>203</v>
      </c>
      <c r="D20" s="480" t="s">
        <v>204</v>
      </c>
      <c r="E20" s="583" t="s">
        <v>205</v>
      </c>
      <c r="F20" s="479" t="s">
        <v>203</v>
      </c>
      <c r="G20" s="479" t="s">
        <v>40</v>
      </c>
      <c r="H20" s="334"/>
      <c r="I20" s="334"/>
      <c r="J20" s="568"/>
    </row>
    <row r="21" spans="1:17" ht="13.35" customHeight="1">
      <c r="A21" s="586" t="s">
        <v>671</v>
      </c>
      <c r="B21" s="318">
        <v>48145</v>
      </c>
      <c r="C21" s="318">
        <v>29684</v>
      </c>
      <c r="D21" s="640">
        <f>C21/B21</f>
        <v>0.61655415931041646</v>
      </c>
      <c r="E21" s="1423" t="s">
        <v>599</v>
      </c>
      <c r="F21" s="1423" t="s">
        <v>599</v>
      </c>
      <c r="G21" s="1423" t="s">
        <v>599</v>
      </c>
      <c r="H21" s="334"/>
      <c r="I21" s="334"/>
      <c r="J21" s="320"/>
    </row>
    <row r="22" spans="1:17" ht="13.35" customHeight="1">
      <c r="A22" s="586" t="s">
        <v>672</v>
      </c>
      <c r="B22" s="318">
        <v>3089</v>
      </c>
      <c r="C22" s="318">
        <v>1921.45</v>
      </c>
      <c r="D22" s="641">
        <f>C22/B22</f>
        <v>0.62202978310132728</v>
      </c>
      <c r="E22" s="1424"/>
      <c r="F22" s="1424"/>
      <c r="G22" s="1424"/>
      <c r="H22" s="334"/>
      <c r="I22" s="334"/>
      <c r="J22" s="568"/>
      <c r="K22" s="313"/>
      <c r="L22" s="313"/>
      <c r="M22" s="313"/>
      <c r="N22" s="313"/>
      <c r="O22" s="313"/>
      <c r="P22" s="313"/>
      <c r="Q22" s="313"/>
    </row>
    <row r="23" spans="1:17" ht="13.35" customHeight="1">
      <c r="A23" s="587" t="s">
        <v>673</v>
      </c>
      <c r="B23" s="318">
        <f>SUM(B21:B22)</f>
        <v>51234</v>
      </c>
      <c r="C23" s="318">
        <f>SUM(C21:C22)</f>
        <v>31605.45</v>
      </c>
      <c r="D23" s="641">
        <f>C23/B23</f>
        <v>0.61688429558496316</v>
      </c>
      <c r="E23" s="318">
        <v>55000</v>
      </c>
      <c r="F23" s="318">
        <f>C23</f>
        <v>31605.45</v>
      </c>
      <c r="G23" s="306">
        <f>F23/E23</f>
        <v>0.57464454545454546</v>
      </c>
      <c r="H23" s="334"/>
      <c r="I23" s="334"/>
      <c r="J23" s="568"/>
      <c r="K23" s="313"/>
      <c r="L23" s="313"/>
      <c r="M23" s="313"/>
      <c r="N23" s="313"/>
      <c r="O23" s="313"/>
      <c r="P23" s="313"/>
      <c r="Q23" s="313"/>
    </row>
    <row r="24" spans="1:17" ht="13.5" customHeight="1">
      <c r="A24" s="324"/>
      <c r="B24" s="318"/>
      <c r="C24" s="318"/>
      <c r="D24" s="318"/>
      <c r="E24" s="306"/>
      <c r="F24" s="318"/>
      <c r="G24" s="306"/>
      <c r="H24" s="334"/>
      <c r="I24" s="334"/>
      <c r="J24" s="568"/>
      <c r="K24" s="313"/>
      <c r="L24" s="313"/>
      <c r="M24" s="313"/>
      <c r="N24" s="313"/>
      <c r="O24" s="313"/>
      <c r="P24" s="313"/>
      <c r="Q24" s="313"/>
    </row>
    <row r="25" spans="1:17" ht="13.5" customHeight="1">
      <c r="A25" s="565" t="s">
        <v>208</v>
      </c>
      <c r="B25" s="318"/>
      <c r="C25" s="318"/>
      <c r="D25" s="318"/>
      <c r="E25" s="306"/>
      <c r="F25" s="318"/>
      <c r="G25" s="306"/>
      <c r="H25" s="334"/>
      <c r="I25" s="334"/>
      <c r="J25" s="568"/>
      <c r="K25" s="313"/>
      <c r="L25" s="313"/>
      <c r="M25" s="313"/>
      <c r="N25" s="313"/>
      <c r="O25" s="313"/>
      <c r="P25" s="313"/>
      <c r="Q25" s="313"/>
    </row>
    <row r="26" spans="1:17" ht="13.5" customHeight="1">
      <c r="A26" s="565" t="s">
        <v>669</v>
      </c>
      <c r="B26" s="318"/>
      <c r="C26" s="318"/>
      <c r="D26" s="318"/>
      <c r="E26" s="306"/>
      <c r="F26" s="318"/>
      <c r="G26" s="306"/>
      <c r="H26" s="334"/>
      <c r="I26" s="334"/>
      <c r="J26" s="568"/>
      <c r="K26" s="313"/>
      <c r="L26" s="313"/>
      <c r="M26" s="313"/>
      <c r="N26" s="313"/>
      <c r="O26" s="313"/>
      <c r="P26" s="313"/>
      <c r="Q26" s="313"/>
    </row>
    <row r="27" spans="1:17" ht="13.5" customHeight="1">
      <c r="A27" s="324"/>
      <c r="B27" s="318"/>
      <c r="C27" s="318"/>
      <c r="D27" s="306"/>
      <c r="E27" s="334"/>
      <c r="F27" s="334"/>
      <c r="G27" s="334"/>
      <c r="H27" s="334"/>
      <c r="I27" s="334"/>
      <c r="J27" s="567"/>
      <c r="K27" s="313"/>
      <c r="L27" s="313"/>
      <c r="M27" s="313"/>
      <c r="N27" s="313"/>
      <c r="O27" s="313"/>
      <c r="P27" s="313"/>
      <c r="Q27" s="313"/>
    </row>
    <row r="28" spans="1:17" ht="13.5" customHeight="1">
      <c r="A28" s="1414" t="s">
        <v>210</v>
      </c>
      <c r="B28" s="1414"/>
      <c r="C28" s="1414"/>
      <c r="D28" s="1414"/>
      <c r="E28" s="334"/>
      <c r="F28" s="334"/>
      <c r="G28" s="334"/>
      <c r="H28" s="334"/>
      <c r="I28" s="334"/>
      <c r="J28" s="321"/>
      <c r="K28" s="313"/>
      <c r="L28" s="313"/>
    </row>
    <row r="29" spans="1:17" ht="27" thickBot="1">
      <c r="A29" s="325" t="s">
        <v>100</v>
      </c>
      <c r="B29" s="323" t="s">
        <v>101</v>
      </c>
      <c r="C29" s="323" t="s">
        <v>102</v>
      </c>
      <c r="D29" s="323" t="s">
        <v>103</v>
      </c>
      <c r="E29" s="332"/>
      <c r="F29" s="334"/>
      <c r="G29" s="334"/>
      <c r="H29" s="334"/>
      <c r="I29" s="334"/>
      <c r="J29" s="321"/>
      <c r="K29" s="313"/>
      <c r="L29" s="313"/>
    </row>
    <row r="30" spans="1:17" ht="13.5" customHeight="1" thickTop="1">
      <c r="A30" s="1412" t="s">
        <v>674</v>
      </c>
      <c r="B30" s="1413"/>
      <c r="C30" s="1413"/>
      <c r="D30" s="432">
        <v>1</v>
      </c>
      <c r="E30" s="334"/>
      <c r="F30" s="334"/>
      <c r="G30" s="334"/>
      <c r="H30" s="334"/>
      <c r="I30" s="334"/>
      <c r="J30" s="322"/>
      <c r="K30" s="313"/>
      <c r="L30" s="313"/>
    </row>
    <row r="31" spans="1:17" ht="13.5" customHeight="1">
      <c r="A31" s="324"/>
      <c r="B31" s="326"/>
      <c r="C31" s="326"/>
      <c r="D31" s="326"/>
      <c r="E31" s="334"/>
      <c r="F31" s="334"/>
      <c r="G31" s="334"/>
      <c r="H31" s="334"/>
      <c r="I31" s="334"/>
      <c r="J31" s="322"/>
      <c r="K31" s="313"/>
      <c r="L31" s="822"/>
    </row>
    <row r="32" spans="1:17" ht="13.5" customHeight="1">
      <c r="A32" s="326"/>
      <c r="B32" s="326"/>
      <c r="C32" s="326"/>
      <c r="D32" s="326"/>
      <c r="E32" s="334"/>
      <c r="F32" s="334"/>
      <c r="G32" s="334"/>
      <c r="H32" s="334"/>
      <c r="I32" s="334"/>
      <c r="J32" s="322"/>
      <c r="K32" s="315"/>
      <c r="L32" s="315"/>
      <c r="M32" s="313"/>
      <c r="N32" s="313"/>
      <c r="O32" s="313"/>
      <c r="P32" s="313"/>
      <c r="Q32" s="313"/>
    </row>
    <row r="33" spans="1:12" ht="13.5" customHeight="1">
      <c r="A33" s="326"/>
      <c r="B33" s="326"/>
      <c r="C33" s="326"/>
      <c r="D33" s="326"/>
      <c r="E33" s="334"/>
      <c r="F33" s="334"/>
      <c r="G33" s="334"/>
      <c r="H33" s="334"/>
      <c r="I33" s="334"/>
      <c r="J33" s="567"/>
      <c r="K33"/>
      <c r="L33"/>
    </row>
    <row r="34" spans="1:12" ht="4.95" customHeight="1">
      <c r="A34" s="1411"/>
      <c r="B34" s="1411"/>
      <c r="C34" s="1411"/>
      <c r="D34" s="1411"/>
      <c r="E34" s="1411"/>
      <c r="F34" s="1411"/>
      <c r="G34" s="1411"/>
      <c r="H34" s="1411"/>
      <c r="I34" s="1411"/>
      <c r="J34" s="373"/>
      <c r="K34"/>
      <c r="L34"/>
    </row>
    <row r="35" spans="1:12" ht="13.5" customHeight="1">
      <c r="A35" s="1408"/>
      <c r="B35" s="1408"/>
      <c r="C35" s="1408"/>
      <c r="D35" s="1408"/>
      <c r="E35" s="313"/>
      <c r="F35" s="313"/>
      <c r="G35" s="313"/>
      <c r="H35" s="313"/>
      <c r="I35" s="313"/>
      <c r="J35" s="319"/>
      <c r="K35"/>
      <c r="L35"/>
    </row>
    <row r="36" spans="1:12" ht="13.5" customHeight="1">
      <c r="A36" s="1418" t="s">
        <v>225</v>
      </c>
      <c r="B36" s="1418"/>
      <c r="C36" s="1418"/>
      <c r="D36" s="1418"/>
      <c r="E36" s="334"/>
      <c r="F36" s="334"/>
      <c r="G36" s="334"/>
      <c r="H36" s="334"/>
      <c r="I36" s="334"/>
      <c r="J36" s="567"/>
    </row>
    <row r="37" spans="1:12" ht="13.5" customHeight="1">
      <c r="A37" s="1408"/>
      <c r="B37" s="1408"/>
      <c r="C37" s="1408"/>
      <c r="D37" s="1408"/>
      <c r="E37" s="313"/>
      <c r="F37" s="313"/>
      <c r="G37" s="313"/>
      <c r="H37" s="313"/>
      <c r="I37" s="313"/>
      <c r="J37" s="373"/>
    </row>
    <row r="38" spans="1:12" ht="13.5" customHeight="1">
      <c r="A38" s="1414" t="s">
        <v>608</v>
      </c>
      <c r="B38" s="1414"/>
      <c r="C38" s="1414"/>
      <c r="D38" s="1414"/>
      <c r="E38" s="1414"/>
      <c r="F38" s="313"/>
      <c r="G38" s="313"/>
      <c r="H38" s="313"/>
      <c r="I38" s="313"/>
      <c r="J38" s="373"/>
    </row>
    <row r="39" spans="1:12" ht="33" customHeight="1" thickBot="1">
      <c r="A39" s="809" t="s">
        <v>609</v>
      </c>
      <c r="B39" s="809" t="s">
        <v>610</v>
      </c>
      <c r="C39" s="809" t="s">
        <v>611</v>
      </c>
      <c r="D39" s="809" t="s">
        <v>675</v>
      </c>
      <c r="E39" s="809" t="s">
        <v>682</v>
      </c>
      <c r="F39" s="809" t="s">
        <v>676</v>
      </c>
      <c r="G39" s="313"/>
      <c r="H39" s="313"/>
      <c r="I39" s="313"/>
      <c r="J39" s="373"/>
    </row>
    <row r="40" spans="1:12">
      <c r="A40" s="314" t="s">
        <v>677</v>
      </c>
      <c r="B40" s="438">
        <v>0.625</v>
      </c>
      <c r="C40" s="438">
        <v>0.75</v>
      </c>
      <c r="D40" s="314">
        <v>3</v>
      </c>
      <c r="E40" s="314">
        <v>97.9</v>
      </c>
      <c r="F40" s="467">
        <v>29368.63</v>
      </c>
      <c r="G40" s="313"/>
      <c r="H40" s="313"/>
      <c r="I40" s="313"/>
      <c r="J40" s="373"/>
    </row>
    <row r="41" spans="1:12">
      <c r="A41" s="314" t="s">
        <v>678</v>
      </c>
      <c r="B41" s="438">
        <v>0.66666666666666663</v>
      </c>
      <c r="C41" s="438">
        <v>0.79166666666666663</v>
      </c>
      <c r="D41" s="314">
        <v>3</v>
      </c>
      <c r="E41" s="314">
        <v>92.1</v>
      </c>
      <c r="F41" s="467">
        <v>28346.27</v>
      </c>
      <c r="G41" s="313"/>
      <c r="H41" s="313"/>
      <c r="I41" s="313"/>
      <c r="J41" s="373"/>
    </row>
    <row r="42" spans="1:12">
      <c r="A42" s="793" t="s">
        <v>512</v>
      </c>
      <c r="B42" s="793"/>
      <c r="C42" s="793"/>
      <c r="D42" s="793"/>
      <c r="E42" s="793"/>
      <c r="F42" s="794">
        <f>AVERAGE(F40:F41)</f>
        <v>28857.45</v>
      </c>
    </row>
    <row r="43" spans="1:12">
      <c r="A43" s="565" t="s">
        <v>208</v>
      </c>
      <c r="B43" s="333"/>
      <c r="C43" s="333"/>
      <c r="D43" s="333"/>
      <c r="E43" s="333"/>
      <c r="J43" s="373"/>
    </row>
    <row r="44" spans="1:12">
      <c r="A44" s="565"/>
      <c r="B44" s="333"/>
      <c r="C44" s="333"/>
      <c r="D44" s="333"/>
      <c r="E44" s="333"/>
      <c r="J44" s="373"/>
    </row>
    <row r="45" spans="1:12" ht="12.75" customHeight="1">
      <c r="J45" s="373"/>
    </row>
    <row r="46" spans="1:12">
      <c r="J46" s="373"/>
    </row>
    <row r="47" spans="1:12">
      <c r="J47" s="373"/>
    </row>
    <row r="48" spans="1:12">
      <c r="J48" s="373"/>
    </row>
    <row r="49" spans="10:12">
      <c r="J49" s="373"/>
    </row>
    <row r="50" spans="10:12">
      <c r="J50" s="373"/>
      <c r="K50" s="313"/>
      <c r="L50" s="313"/>
    </row>
    <row r="51" spans="10:12">
      <c r="J51" s="373"/>
      <c r="K51" s="313"/>
      <c r="L51" s="313"/>
    </row>
    <row r="52" spans="10:12">
      <c r="J52" s="373"/>
      <c r="K52" s="313"/>
      <c r="L52" s="313"/>
    </row>
    <row r="53" spans="10:12" ht="13.5" customHeight="1">
      <c r="J53" s="373"/>
      <c r="K53" s="313"/>
      <c r="L53" s="822"/>
    </row>
    <row r="54" spans="10:12" ht="13.5" customHeight="1">
      <c r="J54" s="373"/>
      <c r="K54" s="313"/>
      <c r="L54" s="313"/>
    </row>
    <row r="55" spans="10:12" ht="13.5" customHeight="1">
      <c r="L55" s="822"/>
    </row>
    <row r="56" spans="10:12" ht="13.5" customHeight="1">
      <c r="J56" s="373"/>
      <c r="K56" s="313"/>
      <c r="L56" s="313"/>
    </row>
    <row r="57" spans="10:12">
      <c r="J57" s="373"/>
      <c r="K57" s="313"/>
      <c r="L57" s="313"/>
    </row>
    <row r="58" spans="10:12">
      <c r="J58" s="373"/>
      <c r="K58" s="313"/>
      <c r="L58" s="313"/>
    </row>
    <row r="59" spans="10:12">
      <c r="J59" s="373"/>
      <c r="K59" s="313"/>
      <c r="L59" s="313"/>
    </row>
    <row r="60" spans="10:12">
      <c r="J60" s="373"/>
      <c r="K60" s="313"/>
      <c r="L60" s="313"/>
    </row>
    <row r="61" spans="10:12">
      <c r="J61" s="373"/>
      <c r="K61" s="313"/>
      <c r="L61" s="313"/>
    </row>
    <row r="62" spans="10:12">
      <c r="J62" s="373"/>
      <c r="K62" s="313"/>
      <c r="L62" s="313"/>
    </row>
    <row r="63" spans="10:12" ht="14.25" customHeight="1">
      <c r="J63" s="373"/>
      <c r="K63" s="313"/>
      <c r="L63" s="313"/>
    </row>
    <row r="64" spans="10:12" ht="13.5" customHeight="1"/>
    <row r="65" spans="10:18" ht="13.5" customHeight="1">
      <c r="J65" s="373"/>
      <c r="K65" s="313"/>
      <c r="L65" s="313"/>
    </row>
    <row r="66" spans="10:18">
      <c r="J66" s="373"/>
      <c r="K66" s="313"/>
      <c r="L66" s="313"/>
    </row>
    <row r="67" spans="10:18">
      <c r="J67" s="373"/>
      <c r="K67" s="313"/>
      <c r="L67" s="313"/>
    </row>
    <row r="68" spans="10:18">
      <c r="J68" s="373"/>
      <c r="K68" s="313"/>
      <c r="L68" s="822"/>
    </row>
    <row r="69" spans="10:18" ht="13.5" customHeight="1"/>
    <row r="70" spans="10:18" ht="13.5" customHeight="1"/>
    <row r="71" spans="10:18" ht="13.5" customHeight="1"/>
    <row r="72" spans="10:18" ht="13.5" customHeight="1">
      <c r="J72" s="373"/>
      <c r="K72" s="313"/>
      <c r="L72" s="313"/>
    </row>
    <row r="73" spans="10:18">
      <c r="J73" s="373"/>
      <c r="K73" s="313"/>
      <c r="L73" s="313"/>
    </row>
    <row r="74" spans="10:18">
      <c r="J74" s="373"/>
      <c r="K74" s="313"/>
      <c r="L74" s="1419"/>
      <c r="M74" s="1419"/>
      <c r="N74" s="1419"/>
      <c r="O74" s="1419"/>
      <c r="P74" s="1419"/>
      <c r="Q74" s="1419"/>
      <c r="R74" s="1419"/>
    </row>
    <row r="75" spans="10:18" ht="13.5" customHeight="1">
      <c r="J75" s="373"/>
      <c r="K75" s="313"/>
      <c r="L75" s="313"/>
    </row>
    <row r="76" spans="10:18" ht="13.5" customHeight="1">
      <c r="J76" s="373"/>
      <c r="K76" s="313"/>
      <c r="L76" s="313"/>
    </row>
    <row r="77" spans="10:18" ht="13.5" customHeight="1"/>
    <row r="78" spans="10:18" ht="13.5" customHeight="1">
      <c r="J78" s="373"/>
      <c r="K78" s="313"/>
      <c r="L78" s="313"/>
    </row>
    <row r="79" spans="10:18">
      <c r="J79" s="373"/>
      <c r="K79" s="313"/>
      <c r="L79" s="313"/>
    </row>
    <row r="80" spans="10:18">
      <c r="J80" s="373"/>
      <c r="K80" s="313"/>
      <c r="L80" s="313"/>
    </row>
    <row r="81" spans="10:12">
      <c r="J81" s="373"/>
      <c r="K81" s="313"/>
      <c r="L81" s="313"/>
    </row>
    <row r="82" spans="10:12">
      <c r="J82" s="373"/>
      <c r="K82" s="313"/>
      <c r="L82" s="313"/>
    </row>
    <row r="83" spans="10:12" ht="13.5" customHeight="1"/>
    <row r="84" spans="10:12" ht="13.5" customHeight="1"/>
    <row r="85" spans="10:12" ht="13.5" customHeight="1"/>
    <row r="86" spans="10:12" ht="13.5" customHeight="1"/>
  </sheetData>
  <mergeCells count="28">
    <mergeCell ref="E10:G10"/>
    <mergeCell ref="A7:G7"/>
    <mergeCell ref="L74:R74"/>
    <mergeCell ref="A36:D36"/>
    <mergeCell ref="A37:D37"/>
    <mergeCell ref="A38:E38"/>
    <mergeCell ref="A18:G18"/>
    <mergeCell ref="B19:D19"/>
    <mergeCell ref="E19:G19"/>
    <mergeCell ref="E21:E22"/>
    <mergeCell ref="F21:F22"/>
    <mergeCell ref="G21:G22"/>
    <mergeCell ref="A1:R1"/>
    <mergeCell ref="A2:R2"/>
    <mergeCell ref="A3:R3"/>
    <mergeCell ref="L4:R4"/>
    <mergeCell ref="A35:D35"/>
    <mergeCell ref="A34:I34"/>
    <mergeCell ref="A30:C30"/>
    <mergeCell ref="A4:G4"/>
    <mergeCell ref="A28:D28"/>
    <mergeCell ref="A9:G9"/>
    <mergeCell ref="B10:D10"/>
    <mergeCell ref="A8:G8"/>
    <mergeCell ref="A6:G6"/>
    <mergeCell ref="A5:G5"/>
    <mergeCell ref="L5:R5"/>
    <mergeCell ref="A17:G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00"/>
  <sheetViews>
    <sheetView zoomScaleNormal="100" workbookViewId="0"/>
  </sheetViews>
  <sheetFormatPr defaultRowHeight="13.2"/>
  <cols>
    <col min="1" max="1" width="97.88671875" style="2" customWidth="1"/>
    <col min="2" max="2" width="65" customWidth="1"/>
    <col min="3" max="3" width="11.33203125" customWidth="1"/>
    <col min="4" max="4" width="9.33203125" style="1" customWidth="1"/>
    <col min="5" max="7" width="11.6640625" customWidth="1"/>
    <col min="8" max="8" width="12.44140625" bestFit="1" customWidth="1"/>
    <col min="9" max="10" width="11.6640625" customWidth="1"/>
    <col min="11" max="11" width="14" bestFit="1" customWidth="1"/>
    <col min="12" max="12" width="11.6640625" style="1" customWidth="1"/>
  </cols>
  <sheetData>
    <row r="1" spans="1:15" ht="35.25" customHeight="1">
      <c r="A1" s="1"/>
      <c r="B1" s="1"/>
      <c r="D1"/>
      <c r="L1"/>
    </row>
    <row r="2" spans="1:15" ht="49.5" customHeight="1">
      <c r="A2" s="390" t="str">
        <f>Cover!B8</f>
        <v>GMO Evaluation, Measurement, and Verification Report – Appendix Databook</v>
      </c>
      <c r="C2" s="20"/>
      <c r="D2" s="20"/>
      <c r="E2" s="20"/>
      <c r="F2" s="20"/>
      <c r="G2" s="1"/>
      <c r="H2" s="1"/>
      <c r="L2"/>
    </row>
    <row r="3" spans="1:15" s="21" customFormat="1">
      <c r="A3" s="90" t="s">
        <v>10</v>
      </c>
      <c r="B3"/>
      <c r="C3" s="796"/>
      <c r="D3" s="796"/>
      <c r="E3" s="796"/>
      <c r="F3" s="796"/>
      <c r="G3" s="796"/>
      <c r="H3" s="796"/>
      <c r="I3" s="796"/>
      <c r="J3" s="796"/>
      <c r="K3" s="796"/>
      <c r="L3" s="796"/>
      <c r="M3" s="796"/>
      <c r="N3" s="796"/>
      <c r="O3" s="796"/>
    </row>
    <row r="4" spans="1:15" s="1201" customFormat="1">
      <c r="A4" s="1230" t="s">
        <v>1030</v>
      </c>
      <c r="B4"/>
    </row>
    <row r="5" spans="1:15" s="47" customFormat="1" ht="13.5" customHeight="1">
      <c r="A5" s="1230" t="s">
        <v>11</v>
      </c>
      <c r="C5" s="795"/>
      <c r="D5" s="795"/>
      <c r="E5" s="795"/>
      <c r="F5" s="795"/>
      <c r="G5" s="795"/>
      <c r="H5" s="795"/>
      <c r="I5" s="795"/>
      <c r="J5" s="795"/>
      <c r="K5" s="795"/>
      <c r="L5" s="795"/>
      <c r="M5" s="795"/>
    </row>
    <row r="6" spans="1:15" s="47" customFormat="1" ht="13.5" customHeight="1">
      <c r="A6" s="1230" t="s">
        <v>12</v>
      </c>
      <c r="C6" s="795"/>
      <c r="D6" s="795"/>
      <c r="E6" s="795"/>
      <c r="F6" s="795"/>
      <c r="G6" s="795"/>
      <c r="H6" s="795"/>
      <c r="I6" s="795"/>
      <c r="J6" s="795"/>
      <c r="K6" s="795"/>
      <c r="L6" s="795"/>
      <c r="M6" s="795"/>
    </row>
    <row r="7" spans="1:15" s="47" customFormat="1" ht="13.5" customHeight="1">
      <c r="A7" s="1230" t="s">
        <v>13</v>
      </c>
      <c r="C7" s="795"/>
      <c r="D7" s="795"/>
      <c r="E7" s="795"/>
      <c r="F7" s="795"/>
      <c r="G7" s="795"/>
      <c r="H7" s="795"/>
      <c r="I7" s="795"/>
      <c r="J7" s="795"/>
      <c r="K7" s="795"/>
      <c r="L7" s="795"/>
      <c r="M7" s="795"/>
    </row>
    <row r="8" spans="1:15" s="7" customFormat="1" ht="13.5" customHeight="1">
      <c r="A8" s="393" t="s">
        <v>14</v>
      </c>
      <c r="B8" s="47"/>
      <c r="D8" s="2"/>
      <c r="E8" s="561"/>
      <c r="F8" s="561"/>
      <c r="G8" s="3"/>
      <c r="H8" s="3"/>
      <c r="I8" s="3"/>
      <c r="J8" s="3"/>
      <c r="K8" s="3"/>
      <c r="L8" s="9"/>
      <c r="M8" s="3"/>
      <c r="N8" s="4"/>
      <c r="O8" s="3"/>
    </row>
    <row r="9" spans="1:15" s="7" customFormat="1" ht="13.5" customHeight="1">
      <c r="A9" s="393" t="s">
        <v>15</v>
      </c>
      <c r="B9" s="47"/>
      <c r="D9" s="2"/>
      <c r="E9" s="41"/>
      <c r="F9" s="41"/>
      <c r="G9" s="42"/>
      <c r="H9" s="42"/>
      <c r="I9" s="42"/>
      <c r="J9" s="42"/>
      <c r="K9" s="42"/>
      <c r="L9" s="306"/>
      <c r="M9" s="43"/>
      <c r="N9" s="44"/>
    </row>
    <row r="10" spans="1:15" s="7" customFormat="1" ht="13.5" customHeight="1">
      <c r="A10" s="393" t="s">
        <v>16</v>
      </c>
      <c r="B10" s="47"/>
      <c r="D10" s="2"/>
      <c r="E10" s="41"/>
      <c r="F10" s="41"/>
      <c r="G10" s="42"/>
      <c r="H10" s="42"/>
      <c r="I10" s="42"/>
      <c r="J10" s="42"/>
      <c r="K10" s="42"/>
      <c r="L10" s="306"/>
      <c r="M10" s="43"/>
      <c r="N10" s="44"/>
    </row>
    <row r="11" spans="1:15" s="7" customFormat="1" ht="13.5" customHeight="1">
      <c r="A11" s="393" t="s">
        <v>17</v>
      </c>
      <c r="B11" s="47"/>
      <c r="D11" s="2"/>
      <c r="E11" s="41"/>
      <c r="F11" s="41"/>
      <c r="G11" s="42"/>
      <c r="H11" s="42"/>
      <c r="I11" s="42"/>
      <c r="J11" s="42"/>
      <c r="K11" s="42"/>
      <c r="L11" s="306"/>
      <c r="M11" s="43"/>
      <c r="N11" s="44"/>
    </row>
    <row r="12" spans="1:15" s="7" customFormat="1" ht="13.5" customHeight="1">
      <c r="A12" s="393" t="s">
        <v>18</v>
      </c>
      <c r="B12" s="47"/>
      <c r="D12" s="2"/>
      <c r="E12" s="41"/>
      <c r="F12" s="41"/>
      <c r="G12" s="41"/>
      <c r="H12" s="41"/>
      <c r="I12" s="41"/>
      <c r="J12" s="41"/>
      <c r="K12" s="41"/>
      <c r="L12" s="306"/>
    </row>
    <row r="13" spans="1:15" s="7" customFormat="1" ht="13.5" customHeight="1">
      <c r="A13" s="393" t="s">
        <v>19</v>
      </c>
      <c r="B13" s="47"/>
      <c r="D13" s="2"/>
      <c r="E13" s="41"/>
      <c r="F13" s="41"/>
      <c r="G13" s="41"/>
      <c r="H13" s="41"/>
      <c r="I13" s="41"/>
      <c r="J13" s="41"/>
      <c r="K13" s="41"/>
      <c r="L13" s="306"/>
    </row>
    <row r="14" spans="1:15" s="7" customFormat="1" ht="13.5" customHeight="1">
      <c r="A14" s="393" t="s">
        <v>20</v>
      </c>
      <c r="B14" s="47"/>
      <c r="D14" s="2"/>
      <c r="E14" s="41"/>
      <c r="F14" s="41"/>
      <c r="G14" s="42"/>
      <c r="H14" s="42"/>
      <c r="I14" s="42"/>
      <c r="J14" s="42"/>
      <c r="K14" s="42"/>
      <c r="L14" s="306"/>
    </row>
    <row r="15" spans="1:15" s="7" customFormat="1" ht="13.5" customHeight="1">
      <c r="A15" s="393" t="s">
        <v>21</v>
      </c>
      <c r="B15" s="47"/>
      <c r="D15" s="2"/>
      <c r="E15" s="41"/>
      <c r="F15" s="41"/>
      <c r="G15" s="42"/>
      <c r="H15" s="42"/>
      <c r="I15" s="42"/>
      <c r="J15" s="42"/>
      <c r="K15" s="42"/>
      <c r="L15" s="306"/>
    </row>
    <row r="16" spans="1:15" s="7" customFormat="1" ht="13.5" customHeight="1">
      <c r="A16" s="393" t="s">
        <v>22</v>
      </c>
      <c r="B16" s="47"/>
      <c r="D16" s="2"/>
      <c r="E16" s="41"/>
      <c r="F16" s="41"/>
      <c r="G16" s="42"/>
      <c r="H16" s="42"/>
      <c r="I16" s="42"/>
      <c r="J16" s="42"/>
      <c r="K16" s="42"/>
      <c r="L16" s="306"/>
      <c r="M16" s="43"/>
      <c r="N16" s="44"/>
    </row>
    <row r="17" spans="1:14" s="7" customFormat="1" ht="13.5" customHeight="1">
      <c r="A17" s="393" t="s">
        <v>23</v>
      </c>
      <c r="B17" s="47"/>
      <c r="D17" s="2"/>
      <c r="E17" s="41"/>
      <c r="F17" s="41"/>
      <c r="G17" s="42"/>
      <c r="H17" s="42"/>
      <c r="I17" s="42"/>
      <c r="J17" s="42"/>
      <c r="K17" s="42"/>
      <c r="L17" s="306"/>
      <c r="M17" s="43"/>
      <c r="N17" s="44"/>
    </row>
    <row r="18" spans="1:14" s="7" customFormat="1" ht="13.5" customHeight="1">
      <c r="A18" s="393" t="s">
        <v>24</v>
      </c>
      <c r="B18" s="47"/>
      <c r="D18" s="2"/>
      <c r="E18" s="41"/>
      <c r="F18" s="41"/>
      <c r="G18" s="42"/>
      <c r="H18" s="42"/>
      <c r="I18" s="42"/>
      <c r="J18" s="42"/>
      <c r="K18" s="42"/>
      <c r="L18" s="306"/>
      <c r="M18" s="43"/>
      <c r="N18" s="44"/>
    </row>
    <row r="19" spans="1:14" s="7" customFormat="1" ht="13.5" customHeight="1">
      <c r="A19" s="393" t="s">
        <v>25</v>
      </c>
      <c r="B19" s="47"/>
      <c r="D19" s="2"/>
      <c r="E19" s="41"/>
      <c r="F19" s="41"/>
      <c r="G19" s="41"/>
      <c r="H19" s="41"/>
      <c r="I19" s="41"/>
      <c r="J19" s="41"/>
      <c r="K19" s="41"/>
      <c r="L19" s="306"/>
    </row>
    <row r="20" spans="1:14" s="7" customFormat="1" ht="13.5" customHeight="1">
      <c r="A20" s="392"/>
      <c r="B20" s="47"/>
      <c r="D20" s="2"/>
      <c r="L20" s="2"/>
    </row>
    <row r="21" spans="1:14" s="7" customFormat="1" ht="13.5" customHeight="1">
      <c r="B21" s="47"/>
      <c r="D21" s="2"/>
      <c r="E21" s="41"/>
      <c r="F21" s="41"/>
      <c r="G21" s="42"/>
      <c r="H21" s="42"/>
      <c r="I21" s="42"/>
      <c r="J21" s="42"/>
      <c r="K21" s="42"/>
      <c r="L21" s="306"/>
      <c r="M21" s="43"/>
      <c r="N21" s="44"/>
    </row>
    <row r="22" spans="1:14" s="7" customFormat="1" ht="13.5" customHeight="1">
      <c r="A22" s="392"/>
      <c r="B22" s="47"/>
      <c r="D22" s="2"/>
      <c r="E22" s="41"/>
      <c r="F22" s="41"/>
      <c r="G22" s="42"/>
      <c r="H22" s="42"/>
      <c r="I22" s="42"/>
      <c r="J22" s="42"/>
      <c r="K22" s="42"/>
      <c r="L22" s="306"/>
      <c r="M22" s="43"/>
      <c r="N22" s="44"/>
    </row>
    <row r="23" spans="1:14" s="7" customFormat="1" ht="13.5" customHeight="1">
      <c r="B23" s="47"/>
      <c r="D23" s="2"/>
      <c r="E23" s="41"/>
      <c r="F23" s="41"/>
      <c r="G23" s="42"/>
      <c r="H23" s="42"/>
      <c r="I23" s="42"/>
      <c r="J23" s="42"/>
      <c r="K23" s="42"/>
      <c r="L23" s="306"/>
      <c r="N23" s="44"/>
    </row>
    <row r="24" spans="1:14" s="7" customFormat="1" ht="13.5" customHeight="1">
      <c r="A24" s="392"/>
      <c r="B24" s="47"/>
      <c r="D24" s="2"/>
      <c r="E24" s="41"/>
      <c r="F24" s="41"/>
      <c r="G24" s="42"/>
      <c r="H24" s="42"/>
      <c r="I24" s="42"/>
      <c r="J24" s="42"/>
      <c r="K24" s="42"/>
      <c r="L24" s="306"/>
      <c r="N24" s="44"/>
    </row>
    <row r="25" spans="1:14" s="7" customFormat="1" ht="13.5" customHeight="1">
      <c r="B25" s="47"/>
      <c r="D25" s="2"/>
      <c r="E25" s="42"/>
      <c r="F25" s="42"/>
      <c r="G25" s="42"/>
      <c r="H25" s="42"/>
      <c r="I25" s="42"/>
      <c r="J25" s="42"/>
      <c r="K25" s="42"/>
      <c r="L25" s="306"/>
      <c r="N25" s="44"/>
    </row>
    <row r="26" spans="1:14" s="7" customFormat="1" ht="13.5" customHeight="1">
      <c r="A26" s="392"/>
      <c r="B26" s="47"/>
      <c r="D26" s="2"/>
      <c r="L26" s="2"/>
    </row>
    <row r="27" spans="1:14" s="7" customFormat="1" ht="13.5" customHeight="1">
      <c r="A27" s="391"/>
      <c r="B27" s="47"/>
      <c r="D27" s="2"/>
      <c r="E27" s="41"/>
      <c r="F27" s="41"/>
      <c r="G27" s="42"/>
      <c r="H27" s="42"/>
      <c r="I27" s="42"/>
      <c r="J27" s="42"/>
      <c r="K27" s="42"/>
      <c r="L27" s="306"/>
    </row>
    <row r="28" spans="1:14" s="7" customFormat="1" ht="13.5" customHeight="1">
      <c r="A28" s="391"/>
      <c r="B28" s="47"/>
      <c r="D28" s="2"/>
      <c r="E28" s="42"/>
      <c r="F28" s="42"/>
      <c r="G28" s="42"/>
      <c r="H28" s="42"/>
      <c r="I28" s="42"/>
      <c r="J28" s="42"/>
      <c r="K28" s="42"/>
      <c r="L28" s="306"/>
    </row>
    <row r="29" spans="1:14" s="4" customFormat="1" ht="13.5" customHeight="1">
      <c r="A29" s="391"/>
      <c r="B29" s="47"/>
      <c r="D29" s="796"/>
      <c r="E29" s="8"/>
      <c r="F29" s="8"/>
      <c r="G29" s="8"/>
      <c r="H29" s="8"/>
      <c r="I29" s="8"/>
      <c r="J29" s="8"/>
      <c r="K29" s="8"/>
      <c r="L29" s="558"/>
    </row>
    <row r="30" spans="1:14" s="7" customFormat="1" ht="13.5" customHeight="1">
      <c r="A30" s="40"/>
      <c r="B30" s="47"/>
      <c r="D30" s="2"/>
      <c r="E30" s="41"/>
      <c r="F30" s="44"/>
      <c r="G30" s="44"/>
      <c r="H30" s="44"/>
      <c r="I30" s="44"/>
      <c r="J30" s="44"/>
      <c r="K30" s="44"/>
      <c r="L30" s="2"/>
    </row>
    <row r="31" spans="1:14" s="7" customFormat="1" ht="13.5" customHeight="1">
      <c r="A31" s="40"/>
      <c r="B31" s="47"/>
      <c r="D31" s="2"/>
      <c r="L31" s="2"/>
    </row>
    <row r="32" spans="1:14" s="7" customFormat="1" ht="13.5" customHeight="1">
      <c r="A32" s="40"/>
      <c r="B32" s="47"/>
      <c r="C32" s="4"/>
      <c r="D32" s="4"/>
      <c r="E32" s="4"/>
      <c r="F32" s="4"/>
      <c r="G32" s="4"/>
      <c r="H32" s="4"/>
      <c r="I32" s="4"/>
      <c r="J32" s="4"/>
      <c r="K32" s="4"/>
      <c r="L32" s="4"/>
      <c r="M32" s="4"/>
    </row>
    <row r="33" spans="1:13" s="7" customFormat="1" ht="13.5" customHeight="1">
      <c r="A33" s="40"/>
      <c r="B33" s="47"/>
      <c r="C33" s="4"/>
      <c r="D33" s="4"/>
      <c r="E33" s="4"/>
      <c r="F33" s="4"/>
      <c r="G33" s="4"/>
      <c r="H33" s="4"/>
      <c r="I33" s="4"/>
      <c r="J33" s="4"/>
      <c r="K33" s="4"/>
      <c r="L33" s="4"/>
      <c r="M33" s="4"/>
    </row>
    <row r="34" spans="1:13" s="7" customFormat="1" ht="13.5" customHeight="1">
      <c r="A34" s="40"/>
      <c r="B34" s="47"/>
      <c r="D34" s="2"/>
      <c r="E34" s="561"/>
      <c r="F34" s="561"/>
      <c r="G34" s="3"/>
      <c r="H34" s="3"/>
      <c r="I34" s="3"/>
      <c r="J34" s="3"/>
      <c r="K34" s="3"/>
      <c r="L34" s="9"/>
      <c r="M34" s="4"/>
    </row>
    <row r="35" spans="1:13" s="7" customFormat="1" ht="13.5" customHeight="1">
      <c r="A35" s="40"/>
      <c r="B35" s="47"/>
      <c r="D35" s="2"/>
      <c r="L35" s="2"/>
    </row>
    <row r="36" spans="1:13" s="7" customFormat="1" ht="13.5" customHeight="1">
      <c r="A36" s="40"/>
      <c r="B36" s="47"/>
      <c r="D36" s="2"/>
      <c r="E36" s="45"/>
      <c r="F36" s="45"/>
      <c r="G36" s="45"/>
      <c r="H36" s="45"/>
      <c r="I36" s="45"/>
      <c r="J36" s="45"/>
      <c r="K36" s="45"/>
      <c r="L36" s="46"/>
    </row>
    <row r="37" spans="1:13" s="7" customFormat="1" ht="13.5" customHeight="1">
      <c r="A37" s="40"/>
      <c r="B37" s="47"/>
      <c r="D37" s="2"/>
      <c r="E37" s="41"/>
      <c r="F37" s="41"/>
      <c r="G37" s="41"/>
      <c r="H37" s="41"/>
      <c r="I37" s="41"/>
      <c r="J37" s="41"/>
      <c r="K37" s="41"/>
      <c r="L37" s="46"/>
    </row>
    <row r="38" spans="1:13" s="7" customFormat="1" ht="13.5" customHeight="1">
      <c r="A38" s="40"/>
      <c r="B38" s="47"/>
      <c r="D38" s="2"/>
      <c r="E38" s="41"/>
      <c r="F38" s="41"/>
      <c r="G38" s="41"/>
      <c r="H38" s="41"/>
      <c r="I38" s="41"/>
      <c r="J38" s="41"/>
      <c r="K38" s="41"/>
      <c r="L38" s="46"/>
    </row>
    <row r="39" spans="1:13" s="7" customFormat="1" ht="13.5" customHeight="1">
      <c r="A39" s="40"/>
      <c r="B39" s="47"/>
      <c r="D39" s="2"/>
      <c r="E39" s="41"/>
      <c r="F39" s="41"/>
      <c r="G39" s="41"/>
      <c r="H39" s="41"/>
      <c r="I39" s="41"/>
      <c r="J39" s="41"/>
      <c r="K39" s="41"/>
      <c r="L39" s="306"/>
    </row>
    <row r="40" spans="1:13" s="7" customFormat="1" ht="13.5" customHeight="1">
      <c r="A40" s="40"/>
      <c r="B40" s="47"/>
      <c r="D40" s="2"/>
      <c r="L40" s="2"/>
    </row>
    <row r="41" spans="1:13" s="7" customFormat="1" ht="13.5" customHeight="1">
      <c r="A41" s="40"/>
      <c r="B41" s="47"/>
      <c r="D41" s="2"/>
      <c r="E41" s="45"/>
      <c r="F41" s="45"/>
      <c r="G41" s="45"/>
      <c r="H41" s="45"/>
      <c r="I41" s="45"/>
      <c r="J41" s="45"/>
      <c r="K41" s="45"/>
      <c r="L41" s="46"/>
    </row>
    <row r="42" spans="1:13" ht="13.5" customHeight="1">
      <c r="A42" s="39"/>
      <c r="B42" s="47"/>
      <c r="D42" s="2"/>
      <c r="E42" s="5"/>
      <c r="F42" s="5"/>
      <c r="G42" s="5"/>
      <c r="H42" s="5"/>
      <c r="I42" s="5"/>
      <c r="J42" s="5"/>
      <c r="K42" s="5"/>
      <c r="L42" s="543"/>
    </row>
    <row r="43" spans="1:13" ht="13.5" customHeight="1">
      <c r="A43" s="39"/>
      <c r="B43" s="47"/>
      <c r="D43" s="2"/>
      <c r="E43" s="5"/>
      <c r="F43" s="5"/>
      <c r="G43" s="5"/>
      <c r="H43" s="5"/>
      <c r="I43" s="5"/>
      <c r="J43" s="5"/>
      <c r="K43" s="5"/>
      <c r="L43" s="543"/>
    </row>
    <row r="44" spans="1:13" ht="13.5" customHeight="1">
      <c r="A44" s="39"/>
      <c r="B44" s="47"/>
      <c r="D44" s="2"/>
      <c r="E44" s="5"/>
      <c r="F44" s="5"/>
      <c r="G44" s="5"/>
      <c r="H44" s="5"/>
      <c r="I44" s="5"/>
      <c r="J44" s="5"/>
      <c r="K44" s="5"/>
      <c r="L44" s="543"/>
    </row>
    <row r="45" spans="1:13" ht="13.5" customHeight="1">
      <c r="A45" s="39"/>
      <c r="B45" s="47"/>
      <c r="D45" s="2"/>
      <c r="E45" s="5"/>
      <c r="F45" s="5"/>
      <c r="G45" s="5"/>
      <c r="H45" s="5"/>
      <c r="I45" s="5"/>
      <c r="J45" s="5"/>
      <c r="K45" s="5"/>
      <c r="L45" s="543"/>
    </row>
    <row r="46" spans="1:13" ht="13.5" customHeight="1">
      <c r="A46" s="39"/>
      <c r="B46" s="47"/>
      <c r="D46" s="2"/>
      <c r="E46" s="5"/>
      <c r="F46" s="5"/>
      <c r="G46" s="5"/>
      <c r="H46" s="5"/>
      <c r="I46" s="5"/>
      <c r="J46" s="5"/>
      <c r="K46" s="5"/>
      <c r="L46" s="543"/>
    </row>
    <row r="47" spans="1:13" ht="13.5" customHeight="1">
      <c r="A47" s="39"/>
      <c r="B47" s="47"/>
      <c r="D47" s="2"/>
      <c r="E47" s="5"/>
      <c r="F47" s="5"/>
      <c r="G47" s="5"/>
      <c r="H47" s="5"/>
      <c r="I47" s="5"/>
      <c r="J47" s="5"/>
      <c r="K47" s="5"/>
      <c r="L47" s="306"/>
    </row>
    <row r="48" spans="1:13" ht="13.5" customHeight="1">
      <c r="A48" s="39"/>
      <c r="B48" s="47"/>
      <c r="L48" s="13"/>
    </row>
    <row r="49" spans="1:21" ht="13.5" customHeight="1">
      <c r="A49" s="39"/>
      <c r="B49" s="47"/>
      <c r="D49" s="2"/>
      <c r="E49" s="45"/>
      <c r="F49" s="45"/>
      <c r="G49" s="45"/>
      <c r="H49" s="45"/>
      <c r="I49" s="45"/>
      <c r="J49" s="45"/>
      <c r="K49" s="45"/>
      <c r="L49" s="543"/>
    </row>
    <row r="50" spans="1:21" ht="13.5" customHeight="1">
      <c r="A50" s="39"/>
      <c r="B50" s="47"/>
      <c r="D50" s="2"/>
      <c r="E50" s="5"/>
      <c r="F50" s="5"/>
      <c r="G50" s="5"/>
      <c r="H50" s="5"/>
      <c r="I50" s="5"/>
      <c r="J50" s="5"/>
      <c r="K50" s="5"/>
      <c r="L50" s="543"/>
    </row>
    <row r="51" spans="1:21" ht="13.5" customHeight="1">
      <c r="A51" s="39"/>
      <c r="B51" s="47"/>
      <c r="D51" s="2"/>
      <c r="E51" s="5"/>
      <c r="F51" s="5"/>
      <c r="G51" s="5"/>
      <c r="H51" s="5"/>
      <c r="I51" s="5"/>
      <c r="J51" s="5"/>
      <c r="K51" s="5"/>
      <c r="L51" s="543"/>
    </row>
    <row r="52" spans="1:21" ht="13.5" customHeight="1">
      <c r="A52" s="39"/>
      <c r="B52" s="47"/>
      <c r="D52" s="2"/>
      <c r="E52" s="5"/>
      <c r="F52" s="5"/>
      <c r="G52" s="5"/>
      <c r="H52" s="5"/>
      <c r="I52" s="5"/>
      <c r="J52" s="5"/>
      <c r="K52" s="5"/>
      <c r="L52" s="543"/>
    </row>
    <row r="53" spans="1:21" ht="13.5" customHeight="1">
      <c r="A53" s="39"/>
      <c r="B53" s="47"/>
      <c r="D53" s="2"/>
      <c r="E53" s="5"/>
      <c r="F53" s="5"/>
      <c r="G53" s="5"/>
      <c r="H53" s="5"/>
      <c r="I53" s="5"/>
      <c r="J53" s="5"/>
      <c r="K53" s="5"/>
      <c r="L53" s="543"/>
    </row>
    <row r="54" spans="1:21" ht="13.5" customHeight="1">
      <c r="A54" s="39"/>
      <c r="B54" s="47"/>
      <c r="D54" s="2"/>
      <c r="E54" s="5"/>
      <c r="F54" s="5"/>
      <c r="G54" s="5"/>
      <c r="H54" s="5"/>
      <c r="I54" s="5"/>
      <c r="J54" s="5"/>
      <c r="K54" s="5"/>
      <c r="L54" s="306"/>
    </row>
    <row r="55" spans="1:21" ht="13.5" customHeight="1">
      <c r="A55" s="39"/>
      <c r="B55" s="47"/>
      <c r="L55" s="13"/>
    </row>
    <row r="56" spans="1:21" ht="13.5" customHeight="1">
      <c r="A56" s="39"/>
      <c r="B56" s="47"/>
      <c r="D56" s="2"/>
      <c r="E56" s="45"/>
      <c r="F56" s="45"/>
      <c r="G56" s="45"/>
      <c r="H56" s="45"/>
      <c r="I56" s="45"/>
      <c r="J56" s="45"/>
      <c r="K56" s="45"/>
      <c r="L56" s="543"/>
    </row>
    <row r="57" spans="1:21" ht="13.5" customHeight="1">
      <c r="A57" s="39"/>
      <c r="B57" s="47"/>
      <c r="D57" s="2"/>
      <c r="E57" s="5"/>
      <c r="F57" s="5"/>
      <c r="G57" s="5"/>
      <c r="H57" s="5"/>
      <c r="I57" s="5"/>
      <c r="J57" s="5"/>
      <c r="K57" s="5"/>
      <c r="L57" s="543"/>
    </row>
    <row r="58" spans="1:21" ht="13.5" customHeight="1">
      <c r="A58" s="39"/>
      <c r="B58" s="47"/>
      <c r="D58" s="2"/>
      <c r="E58" s="5"/>
      <c r="F58" s="5"/>
      <c r="G58" s="5"/>
      <c r="H58" s="5"/>
      <c r="I58" s="5"/>
      <c r="J58" s="5"/>
      <c r="K58" s="5"/>
      <c r="L58" s="306"/>
    </row>
    <row r="59" spans="1:21" s="4" customFormat="1" ht="13.5" customHeight="1">
      <c r="A59" s="39"/>
      <c r="B59" s="47"/>
      <c r="D59" s="796"/>
      <c r="E59" s="8"/>
      <c r="F59" s="8"/>
      <c r="G59" s="8"/>
      <c r="H59" s="8"/>
      <c r="I59" s="8"/>
      <c r="J59" s="8"/>
      <c r="K59" s="8"/>
      <c r="L59" s="558"/>
      <c r="Q59"/>
      <c r="R59"/>
      <c r="S59"/>
      <c r="T59"/>
      <c r="U59"/>
    </row>
    <row r="60" spans="1:21" ht="13.5" customHeight="1">
      <c r="A60" s="39"/>
      <c r="B60" s="47"/>
    </row>
    <row r="61" spans="1:21" ht="13.5" customHeight="1">
      <c r="A61" s="39"/>
      <c r="B61" s="47"/>
    </row>
    <row r="62" spans="1:21" ht="13.5" customHeight="1">
      <c r="A62" s="39"/>
      <c r="B62" s="47"/>
      <c r="C62" s="4"/>
      <c r="D62" s="4"/>
      <c r="E62" s="4"/>
      <c r="F62" s="4"/>
      <c r="G62" s="4"/>
      <c r="H62" s="4"/>
      <c r="I62" s="4"/>
      <c r="J62" s="4"/>
      <c r="K62" s="4"/>
      <c r="L62" s="4"/>
    </row>
    <row r="63" spans="1:21" ht="13.5" customHeight="1">
      <c r="A63" s="39"/>
      <c r="B63" s="47"/>
      <c r="E63" s="561"/>
      <c r="F63" s="561"/>
      <c r="G63" s="3"/>
      <c r="H63" s="3"/>
      <c r="I63" s="3"/>
      <c r="J63" s="3"/>
      <c r="K63" s="3"/>
      <c r="L63" s="9"/>
    </row>
    <row r="64" spans="1:21" ht="13.5" customHeight="1">
      <c r="A64" s="39"/>
      <c r="B64" s="47"/>
    </row>
    <row r="65" spans="1:12" ht="13.5" customHeight="1">
      <c r="A65" s="39"/>
      <c r="B65" s="47"/>
      <c r="D65" s="2"/>
      <c r="E65" s="45"/>
      <c r="F65" s="45"/>
      <c r="G65" s="45"/>
      <c r="H65" s="45"/>
      <c r="I65" s="45"/>
      <c r="J65" s="45"/>
      <c r="K65" s="45"/>
      <c r="L65" s="306"/>
    </row>
    <row r="66" spans="1:12" ht="13.5" customHeight="1">
      <c r="A66" s="39"/>
      <c r="B66" s="47"/>
      <c r="D66" s="2"/>
      <c r="E66" s="42"/>
      <c r="F66" s="42"/>
      <c r="G66" s="42"/>
      <c r="H66" s="42"/>
      <c r="I66" s="42"/>
      <c r="J66" s="42"/>
      <c r="K66" s="42"/>
      <c r="L66" s="306"/>
    </row>
    <row r="67" spans="1:12" ht="13.5" customHeight="1">
      <c r="A67" s="39"/>
      <c r="B67" s="47"/>
      <c r="D67" s="2"/>
      <c r="E67" s="12"/>
      <c r="F67" s="12"/>
      <c r="G67" s="12"/>
      <c r="H67" s="12"/>
      <c r="I67" s="12"/>
      <c r="J67" s="12"/>
      <c r="K67" s="12"/>
      <c r="L67" s="306"/>
    </row>
    <row r="68" spans="1:12" ht="13.5" customHeight="1">
      <c r="A68" s="39"/>
      <c r="B68" s="47"/>
      <c r="D68" s="2"/>
      <c r="E68" s="5"/>
      <c r="F68" s="5"/>
      <c r="G68" s="5"/>
      <c r="H68" s="5"/>
      <c r="I68" s="5"/>
      <c r="J68" s="5"/>
      <c r="K68" s="5"/>
      <c r="L68" s="306"/>
    </row>
    <row r="69" spans="1:12" ht="13.5" customHeight="1">
      <c r="A69" s="39"/>
      <c r="B69" s="47"/>
    </row>
    <row r="70" spans="1:12" ht="13.5" customHeight="1">
      <c r="A70" s="39"/>
      <c r="B70" s="47"/>
      <c r="D70" s="2"/>
      <c r="E70" s="45"/>
      <c r="F70" s="45"/>
      <c r="G70" s="45"/>
      <c r="H70" s="45"/>
      <c r="I70" s="45"/>
      <c r="J70" s="45"/>
      <c r="K70" s="45"/>
      <c r="L70" s="306"/>
    </row>
    <row r="71" spans="1:12" ht="13.5" customHeight="1">
      <c r="A71" s="39"/>
      <c r="B71" s="47"/>
      <c r="D71" s="2"/>
      <c r="E71" s="42"/>
      <c r="F71" s="42"/>
      <c r="G71" s="42"/>
      <c r="H71" s="42"/>
      <c r="I71" s="42"/>
      <c r="J71" s="42"/>
      <c r="K71" s="42"/>
      <c r="L71" s="306"/>
    </row>
    <row r="72" spans="1:12" ht="13.5" customHeight="1">
      <c r="A72" s="39"/>
      <c r="B72" s="47"/>
      <c r="D72" s="2"/>
      <c r="E72" s="42"/>
      <c r="F72" s="42"/>
      <c r="G72" s="42"/>
      <c r="H72" s="42"/>
      <c r="I72" s="42"/>
      <c r="J72" s="42"/>
      <c r="K72" s="42"/>
      <c r="L72" s="306"/>
    </row>
    <row r="73" spans="1:12" ht="13.5" customHeight="1">
      <c r="A73" s="39"/>
      <c r="B73" s="47"/>
      <c r="D73" s="2"/>
      <c r="E73" s="42"/>
      <c r="F73" s="42"/>
      <c r="G73" s="42"/>
      <c r="H73" s="42"/>
      <c r="I73" s="42"/>
      <c r="J73" s="42"/>
      <c r="K73" s="42"/>
      <c r="L73" s="306"/>
    </row>
    <row r="74" spans="1:12" ht="13.5" customHeight="1">
      <c r="A74" s="39"/>
      <c r="B74" s="47"/>
      <c r="D74" s="2"/>
      <c r="E74" s="42"/>
      <c r="F74" s="42"/>
      <c r="G74" s="42"/>
      <c r="H74" s="42"/>
      <c r="I74" s="42"/>
      <c r="J74" s="42"/>
      <c r="K74" s="42"/>
      <c r="L74" s="306"/>
    </row>
    <row r="75" spans="1:12" ht="13.5" customHeight="1">
      <c r="A75" s="39"/>
      <c r="B75" s="47"/>
      <c r="D75" s="2"/>
      <c r="E75" s="12"/>
      <c r="F75" s="12"/>
      <c r="G75" s="12"/>
      <c r="H75" s="12"/>
      <c r="I75" s="12"/>
      <c r="J75" s="12"/>
      <c r="K75" s="12"/>
      <c r="L75" s="306"/>
    </row>
    <row r="76" spans="1:12" ht="13.5" customHeight="1">
      <c r="A76" s="39"/>
      <c r="B76" s="47"/>
      <c r="D76" s="2"/>
      <c r="E76" s="5"/>
      <c r="F76" s="5"/>
      <c r="G76" s="5"/>
      <c r="H76" s="5"/>
      <c r="I76" s="5"/>
      <c r="J76" s="5"/>
      <c r="K76" s="5"/>
      <c r="L76" s="306"/>
    </row>
    <row r="77" spans="1:12" ht="13.5" customHeight="1">
      <c r="A77" s="39"/>
      <c r="B77" s="47"/>
    </row>
    <row r="78" spans="1:12" ht="13.5" customHeight="1">
      <c r="A78" s="39"/>
      <c r="B78" s="47"/>
      <c r="D78" s="2"/>
      <c r="E78" s="45"/>
      <c r="F78" s="45"/>
      <c r="G78" s="45"/>
      <c r="H78" s="45"/>
      <c r="I78" s="45"/>
      <c r="J78" s="45"/>
      <c r="K78" s="45"/>
      <c r="L78" s="306"/>
    </row>
    <row r="79" spans="1:12" ht="13.5" customHeight="1">
      <c r="A79" s="39"/>
      <c r="B79" s="47"/>
      <c r="D79" s="2"/>
      <c r="E79" s="42"/>
      <c r="F79" s="42"/>
      <c r="G79" s="42"/>
      <c r="H79" s="42"/>
      <c r="I79" s="42"/>
      <c r="J79" s="42"/>
      <c r="K79" s="42"/>
      <c r="L79" s="306"/>
    </row>
    <row r="80" spans="1:12" ht="13.5" customHeight="1">
      <c r="A80" s="39"/>
      <c r="B80" s="47"/>
      <c r="D80" s="2"/>
      <c r="E80" s="42"/>
      <c r="F80" s="42"/>
      <c r="G80" s="42"/>
      <c r="H80" s="42"/>
      <c r="I80" s="42"/>
      <c r="J80" s="42"/>
      <c r="K80" s="42"/>
      <c r="L80" s="306"/>
    </row>
    <row r="81" spans="1:12" ht="13.5" customHeight="1">
      <c r="A81" s="39"/>
      <c r="B81" s="47"/>
      <c r="D81" s="2"/>
      <c r="E81" s="42"/>
      <c r="F81" s="42"/>
      <c r="G81" s="42"/>
      <c r="H81" s="42"/>
      <c r="I81" s="42"/>
      <c r="J81" s="42"/>
      <c r="K81" s="42"/>
      <c r="L81" s="306"/>
    </row>
    <row r="82" spans="1:12" ht="13.5" customHeight="1">
      <c r="A82" s="39"/>
      <c r="B82" s="47"/>
      <c r="D82" s="2"/>
      <c r="E82" s="12"/>
      <c r="F82" s="12"/>
      <c r="G82" s="12"/>
      <c r="H82" s="12"/>
      <c r="I82" s="12"/>
      <c r="J82" s="12"/>
      <c r="K82" s="12"/>
      <c r="L82" s="306"/>
    </row>
    <row r="83" spans="1:12" ht="13.5" customHeight="1">
      <c r="A83" s="39"/>
      <c r="B83" s="47"/>
      <c r="D83" s="2"/>
      <c r="E83" s="5"/>
      <c r="F83" s="5"/>
      <c r="G83" s="5"/>
      <c r="H83" s="5"/>
      <c r="I83" s="5"/>
      <c r="J83" s="5"/>
      <c r="K83" s="5"/>
      <c r="L83" s="306"/>
    </row>
    <row r="84" spans="1:12" ht="13.5" customHeight="1">
      <c r="A84" s="39"/>
      <c r="B84" s="47"/>
    </row>
    <row r="85" spans="1:12" ht="13.5" customHeight="1">
      <c r="A85" s="39"/>
      <c r="B85" s="47"/>
      <c r="D85" s="2"/>
      <c r="E85" s="45"/>
      <c r="F85" s="45"/>
      <c r="G85" s="45"/>
      <c r="H85" s="45"/>
      <c r="I85" s="45"/>
      <c r="J85" s="45"/>
      <c r="K85" s="45"/>
      <c r="L85" s="306"/>
    </row>
    <row r="86" spans="1:12" ht="13.5" customHeight="1">
      <c r="A86" s="39"/>
      <c r="B86" s="47"/>
      <c r="D86" s="2"/>
      <c r="E86" s="12"/>
      <c r="F86" s="12"/>
      <c r="G86" s="12"/>
      <c r="H86" s="12"/>
      <c r="I86" s="12"/>
      <c r="J86" s="12"/>
      <c r="K86" s="12"/>
      <c r="L86" s="306"/>
    </row>
    <row r="87" spans="1:12" ht="13.5" customHeight="1">
      <c r="A87" s="39"/>
      <c r="B87" s="47"/>
      <c r="D87" s="2"/>
      <c r="E87" s="5"/>
      <c r="F87" s="5"/>
      <c r="G87" s="5"/>
      <c r="H87" s="5"/>
      <c r="I87" s="5"/>
      <c r="J87" s="5"/>
      <c r="K87" s="5"/>
      <c r="L87" s="306"/>
    </row>
    <row r="88" spans="1:12" s="4" customFormat="1" ht="13.5" customHeight="1">
      <c r="A88" s="39"/>
      <c r="B88" s="47"/>
      <c r="D88" s="796"/>
      <c r="E88" s="14"/>
      <c r="F88" s="14"/>
      <c r="G88" s="14"/>
      <c r="H88" s="14"/>
      <c r="I88" s="14"/>
      <c r="J88" s="14"/>
      <c r="K88" s="14"/>
      <c r="L88" s="558"/>
    </row>
    <row r="89" spans="1:12" ht="13.5" customHeight="1">
      <c r="A89" s="39"/>
      <c r="B89" s="47"/>
    </row>
    <row r="90" spans="1:12" ht="13.5" customHeight="1">
      <c r="A90" s="39"/>
      <c r="B90" s="47"/>
    </row>
    <row r="91" spans="1:12" ht="13.5" customHeight="1">
      <c r="A91" s="39"/>
      <c r="B91" s="47"/>
    </row>
    <row r="92" spans="1:12" ht="13.5" customHeight="1">
      <c r="A92" s="39"/>
      <c r="B92" s="47"/>
    </row>
    <row r="93" spans="1:12" ht="13.5" customHeight="1">
      <c r="A93" s="39"/>
      <c r="B93" s="47"/>
    </row>
    <row r="94" spans="1:12" ht="13.5" customHeight="1">
      <c r="A94" s="39"/>
      <c r="B94" s="47"/>
    </row>
    <row r="95" spans="1:12" ht="13.5" customHeight="1">
      <c r="A95" s="39"/>
      <c r="B95" s="47"/>
    </row>
    <row r="96" spans="1:12" ht="13.5" customHeight="1">
      <c r="A96" s="39"/>
      <c r="B96" s="47"/>
    </row>
    <row r="97" spans="1:12" ht="13.5" customHeight="1">
      <c r="A97" s="39"/>
      <c r="B97" s="47"/>
    </row>
    <row r="98" spans="1:12" ht="13.5" customHeight="1">
      <c r="A98" s="39"/>
      <c r="B98" s="47"/>
    </row>
    <row r="99" spans="1:12" ht="13.5" customHeight="1">
      <c r="A99" s="39"/>
      <c r="B99" s="47"/>
      <c r="E99" s="167"/>
      <c r="F99" s="167"/>
      <c r="G99" s="167"/>
      <c r="H99" s="167"/>
      <c r="I99" s="167"/>
      <c r="J99" s="167"/>
      <c r="K99" s="167"/>
      <c r="L99" s="46"/>
    </row>
    <row r="100" spans="1:12">
      <c r="A100" s="39"/>
      <c r="B100" s="47"/>
    </row>
  </sheetData>
  <phoneticPr fontId="15" type="noConversion"/>
  <hyperlinks>
    <hyperlink ref="A8" location="'Business EER - Custom'!A4" display="Business EER - Custom"/>
    <hyperlink ref="A7" location="'Business EER - Standard'!A4" display="Business EER - Standard"/>
    <hyperlink ref="A9" location="'Block Bidding'!A4" display="Block Bidding"/>
    <hyperlink ref="A11" location="'Small Bus. Lighting'!A4" display="Small Bus. Lighting"/>
    <hyperlink ref="A13" location="'Income-Eligible Multi-Family'!A4" display="Income-Eligible Multi-Family"/>
    <hyperlink ref="A12" location="'Whole House Efficiency'!A4" display="Whole House Efficiency"/>
    <hyperlink ref="A14" location="'Home Lighting Rebate'!A4" display="Home Ligting Rebate"/>
    <hyperlink ref="A15" location="HER!A4" display="Home Energy Rebate"/>
    <hyperlink ref="A16" location="OEA!A4" display="OEA: Energy Analyzer"/>
    <hyperlink ref="A17" location="'Res Programmable Thermostat'!A4" display="Res Programmable Thermostat"/>
    <hyperlink ref="A18" location="'Bus Programmable Thermostat'!A4" display="Bus Programmable Thermostat"/>
    <hyperlink ref="A19" location="'Demand Response Incentive'!A4" display="Demand Response Incentive"/>
    <hyperlink ref="A6" location="'Overall Results PY 2016'!A4" display="PY2016 Overall Results"/>
    <hyperlink ref="A5" location="'Overall Results PY 2017'!A4" display="PY2017 Overall Results"/>
    <hyperlink ref="A10" location="'Business EER - SEM'!A4" display="Business EER - SEM"/>
    <hyperlink ref="A4" location="'Overall Results PY 2018'!A4" display="PY2018 Overall Results"/>
  </hyperlinks>
  <pageMargins left="0.7" right="0.7" top="0.75" bottom="0.75" header="0.3" footer="0.3"/>
  <pageSetup orientation="landscape" verticalDpi="200" r:id="rId1"/>
  <headerFooter alignWithMargins="0">
    <oddFooter>&amp;R&amp;1#&amp;"Calibri"&amp;10&amp;KA80000Internal Use Only</oddFooter>
  </headerFooter>
  <rowBreaks count="1" manualBreakCount="1">
    <brk id="60"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4"/>
  <sheetViews>
    <sheetView workbookViewId="0">
      <selection activeCell="G22" sqref="G22"/>
    </sheetView>
  </sheetViews>
  <sheetFormatPr defaultColWidth="8.6640625" defaultRowHeight="14.4"/>
  <cols>
    <col min="1" max="1" width="40.33203125" style="106" bestFit="1" customWidth="1"/>
    <col min="2" max="2" width="15.6640625" style="106" customWidth="1"/>
    <col min="3" max="4" width="10.6640625" style="106" bestFit="1" customWidth="1"/>
    <col min="5" max="5" width="11.88671875" style="106" bestFit="1" customWidth="1"/>
    <col min="6" max="7" width="5.44140625" style="106" bestFit="1" customWidth="1"/>
    <col min="8" max="8" width="12.6640625" style="106" customWidth="1"/>
    <col min="9" max="11" width="11" style="106" customWidth="1"/>
    <col min="12" max="13" width="6.5546875" style="106" customWidth="1"/>
    <col min="14" max="20" width="12" style="106" customWidth="1"/>
    <col min="21" max="16384" width="8.6640625" style="106"/>
  </cols>
  <sheetData>
    <row r="1" spans="1:20">
      <c r="B1" s="233" t="s">
        <v>163</v>
      </c>
      <c r="C1" s="232"/>
      <c r="D1" s="232"/>
      <c r="E1" s="232"/>
      <c r="F1" s="232"/>
      <c r="G1" s="232"/>
      <c r="H1" s="233" t="s">
        <v>164</v>
      </c>
      <c r="I1" s="232"/>
      <c r="J1" s="232"/>
      <c r="K1" s="232"/>
      <c r="L1" s="232"/>
      <c r="M1" s="232"/>
      <c r="N1" s="233" t="s">
        <v>165</v>
      </c>
      <c r="O1" s="232"/>
      <c r="P1" s="232"/>
      <c r="Q1" s="232"/>
      <c r="R1" s="233" t="s">
        <v>166</v>
      </c>
      <c r="S1" s="232"/>
      <c r="T1" s="232"/>
    </row>
    <row r="2" spans="1:20">
      <c r="B2" s="233" t="s">
        <v>167</v>
      </c>
      <c r="C2" s="233" t="s">
        <v>168</v>
      </c>
      <c r="D2" s="233" t="s">
        <v>169</v>
      </c>
      <c r="E2" s="233" t="s">
        <v>170</v>
      </c>
      <c r="F2" s="232"/>
      <c r="G2" s="232"/>
      <c r="H2" s="233" t="s">
        <v>167</v>
      </c>
      <c r="I2" s="233" t="s">
        <v>168</v>
      </c>
      <c r="J2" s="233" t="s">
        <v>169</v>
      </c>
      <c r="K2" s="233" t="s">
        <v>170</v>
      </c>
      <c r="L2" s="232"/>
      <c r="M2" s="232"/>
      <c r="N2" s="236" t="s">
        <v>167</v>
      </c>
      <c r="O2" s="236" t="s">
        <v>168</v>
      </c>
      <c r="P2" s="236" t="s">
        <v>169</v>
      </c>
      <c r="Q2" s="232"/>
      <c r="R2" s="236" t="s">
        <v>167</v>
      </c>
      <c r="S2" s="236" t="s">
        <v>168</v>
      </c>
      <c r="T2" s="236" t="s">
        <v>169</v>
      </c>
    </row>
    <row r="3" spans="1:20">
      <c r="A3" s="231" t="s">
        <v>171</v>
      </c>
      <c r="B3" s="234">
        <v>12876153.517499015</v>
      </c>
      <c r="C3" s="234">
        <v>12904896.380498478</v>
      </c>
      <c r="D3" s="234">
        <v>12929712.110498473</v>
      </c>
      <c r="E3" s="375">
        <v>38710762.008495964</v>
      </c>
      <c r="F3" s="232"/>
      <c r="G3" s="232"/>
      <c r="H3" s="234">
        <v>2128.0325999999995</v>
      </c>
      <c r="I3" s="234">
        <v>2128.0155999999997</v>
      </c>
      <c r="J3" s="234">
        <v>2128.5895999999998</v>
      </c>
      <c r="K3" s="235">
        <v>6384.6377999999986</v>
      </c>
      <c r="L3" s="232"/>
      <c r="M3" s="232"/>
      <c r="N3" s="237">
        <v>12876153.517499015</v>
      </c>
      <c r="O3" s="237">
        <v>25781049.897997491</v>
      </c>
      <c r="P3" s="237">
        <v>38710762.008495964</v>
      </c>
      <c r="Q3" s="238"/>
      <c r="R3" s="237">
        <v>2128.0325999999995</v>
      </c>
      <c r="S3" s="237">
        <v>4256.0481999999993</v>
      </c>
      <c r="T3" s="237">
        <v>6384.6377999999986</v>
      </c>
    </row>
    <row r="4" spans="1:20">
      <c r="A4" s="231" t="s">
        <v>172</v>
      </c>
      <c r="B4" s="234">
        <v>9754147.3050000165</v>
      </c>
      <c r="C4" s="234">
        <v>10088575.212600015</v>
      </c>
      <c r="D4" s="234">
        <v>10237209.838200018</v>
      </c>
      <c r="E4" s="375">
        <v>30079932.355800048</v>
      </c>
      <c r="F4" s="232"/>
      <c r="G4" s="232"/>
      <c r="H4" s="234">
        <v>2515.7474999999999</v>
      </c>
      <c r="I4" s="234">
        <v>2602.0017000000003</v>
      </c>
      <c r="J4" s="234">
        <v>2640.3369000000002</v>
      </c>
      <c r="K4" s="235">
        <v>7758.0861000000004</v>
      </c>
      <c r="L4" s="232"/>
      <c r="M4" s="232"/>
      <c r="N4" s="237">
        <v>9754147.3050000165</v>
      </c>
      <c r="O4" s="237">
        <v>19842722.51760003</v>
      </c>
      <c r="P4" s="237">
        <v>30079932.355800048</v>
      </c>
      <c r="Q4" s="232"/>
      <c r="R4" s="237">
        <v>2515.7474999999999</v>
      </c>
      <c r="S4" s="237">
        <v>5117.7492000000002</v>
      </c>
      <c r="T4" s="237">
        <v>7758.0861000000004</v>
      </c>
    </row>
    <row r="5" spans="1:20">
      <c r="A5" s="231" t="s">
        <v>49</v>
      </c>
      <c r="B5" s="234">
        <v>4042502.6136000003</v>
      </c>
      <c r="C5" s="234">
        <v>4042502.6136000003</v>
      </c>
      <c r="D5" s="234">
        <v>4042502.6136000003</v>
      </c>
      <c r="E5" s="375">
        <v>12127507.8408</v>
      </c>
      <c r="F5" s="232"/>
      <c r="G5" s="232"/>
      <c r="H5" s="234">
        <v>947.24879999999996</v>
      </c>
      <c r="I5" s="234">
        <v>947.24879999999996</v>
      </c>
      <c r="J5" s="234">
        <v>947.24879999999996</v>
      </c>
      <c r="K5" s="235">
        <v>2841.7464</v>
      </c>
      <c r="L5" s="232"/>
      <c r="M5" s="232"/>
      <c r="N5" s="237">
        <v>4042502.6136000003</v>
      </c>
      <c r="O5" s="237">
        <v>8085005.2272000005</v>
      </c>
      <c r="P5" s="237">
        <v>12127507.8408</v>
      </c>
      <c r="Q5" s="232"/>
      <c r="R5" s="237">
        <v>947.24879999999996</v>
      </c>
      <c r="S5" s="237">
        <v>1894.4975999999999</v>
      </c>
      <c r="T5" s="237">
        <v>2841.7464</v>
      </c>
    </row>
    <row r="6" spans="1:20">
      <c r="A6" s="231" t="s">
        <v>15</v>
      </c>
      <c r="B6" s="234">
        <v>5029699.166600001</v>
      </c>
      <c r="C6" s="234">
        <v>5029699.166600001</v>
      </c>
      <c r="D6" s="234">
        <v>7544548.7499000011</v>
      </c>
      <c r="E6" s="375">
        <v>17603947.083100002</v>
      </c>
      <c r="F6" s="232"/>
      <c r="G6" s="232"/>
      <c r="H6" s="234">
        <v>872.00000000000011</v>
      </c>
      <c r="I6" s="234">
        <v>872.00000000000011</v>
      </c>
      <c r="J6" s="234">
        <v>1308</v>
      </c>
      <c r="K6" s="235">
        <v>3052</v>
      </c>
      <c r="L6" s="232"/>
      <c r="M6" s="232"/>
      <c r="N6" s="237">
        <v>5029699.166600001</v>
      </c>
      <c r="O6" s="237">
        <v>10059398.333200002</v>
      </c>
      <c r="P6" s="237">
        <v>17603947.083100002</v>
      </c>
      <c r="Q6" s="232"/>
      <c r="R6" s="237">
        <v>872.00000000000011</v>
      </c>
      <c r="S6" s="237">
        <v>1744.0000000000002</v>
      </c>
      <c r="T6" s="237">
        <v>3052</v>
      </c>
    </row>
    <row r="7" spans="1:20">
      <c r="A7" s="231" t="s">
        <v>173</v>
      </c>
      <c r="B7" s="234">
        <v>705331.52659999509</v>
      </c>
      <c r="C7" s="234">
        <v>1430184.9402999922</v>
      </c>
      <c r="D7" s="234">
        <v>1434446.9382999802</v>
      </c>
      <c r="E7" s="375">
        <v>3569963.4051999673</v>
      </c>
      <c r="F7" s="232"/>
      <c r="G7" s="232"/>
      <c r="H7" s="234">
        <v>117.8601</v>
      </c>
      <c r="I7" s="234">
        <v>237.19479999999999</v>
      </c>
      <c r="J7" s="234">
        <v>237.3261</v>
      </c>
      <c r="K7" s="235">
        <v>592.38099999999997</v>
      </c>
      <c r="L7" s="232"/>
      <c r="M7" s="232"/>
      <c r="N7" s="237">
        <v>705331.52659999509</v>
      </c>
      <c r="O7" s="237">
        <v>2135516.4668999873</v>
      </c>
      <c r="P7" s="237">
        <v>3569963.4051999673</v>
      </c>
      <c r="Q7" s="232"/>
      <c r="R7" s="237">
        <v>117.8601</v>
      </c>
      <c r="S7" s="237">
        <v>355.05489999999998</v>
      </c>
      <c r="T7" s="237">
        <v>592.38099999999997</v>
      </c>
    </row>
    <row r="8" spans="1:20">
      <c r="A8" s="231" t="s">
        <v>24</v>
      </c>
      <c r="B8" s="234">
        <v>26334.000000000142</v>
      </c>
      <c r="C8" s="234">
        <v>26334.000000000142</v>
      </c>
      <c r="D8" s="234">
        <v>26334.000000000142</v>
      </c>
      <c r="E8" s="375">
        <v>79002.000000000422</v>
      </c>
      <c r="F8" s="232"/>
      <c r="G8" s="232"/>
      <c r="H8" s="234">
        <v>71.820000000000007</v>
      </c>
      <c r="I8" s="234">
        <v>71.820000000000007</v>
      </c>
      <c r="J8" s="234">
        <v>71.820000000000007</v>
      </c>
      <c r="K8" s="235">
        <v>215.46000000000004</v>
      </c>
      <c r="L8" s="232"/>
      <c r="M8" s="232"/>
      <c r="N8" s="237">
        <v>26334.000000000142</v>
      </c>
      <c r="O8" s="237">
        <v>52668.000000000284</v>
      </c>
      <c r="P8" s="237">
        <v>79002.000000000422</v>
      </c>
      <c r="Q8" s="232"/>
      <c r="R8" s="237">
        <v>71.820000000000007</v>
      </c>
      <c r="S8" s="237">
        <v>143.64000000000001</v>
      </c>
      <c r="T8" s="237">
        <v>215.46000000000004</v>
      </c>
    </row>
    <row r="9" spans="1:20">
      <c r="A9" s="231" t="s">
        <v>25</v>
      </c>
      <c r="B9" s="234">
        <v>0</v>
      </c>
      <c r="C9" s="234">
        <v>0</v>
      </c>
      <c r="D9" s="234">
        <v>0</v>
      </c>
      <c r="E9" s="235">
        <v>0</v>
      </c>
      <c r="F9" s="232"/>
      <c r="G9" s="232"/>
      <c r="H9" s="234">
        <v>20000</v>
      </c>
      <c r="I9" s="234">
        <v>40000</v>
      </c>
      <c r="J9" s="234">
        <v>55000.000000000007</v>
      </c>
      <c r="K9" s="235">
        <f>J9</f>
        <v>55000.000000000007</v>
      </c>
      <c r="L9" s="232"/>
      <c r="M9" s="232"/>
      <c r="N9" s="239">
        <v>0</v>
      </c>
      <c r="O9" s="239">
        <v>0</v>
      </c>
      <c r="P9" s="239">
        <v>0</v>
      </c>
      <c r="Q9" s="232"/>
      <c r="R9" s="239">
        <v>20000</v>
      </c>
      <c r="S9" s="239">
        <v>40000</v>
      </c>
      <c r="T9" s="239">
        <v>55000.000000000007</v>
      </c>
    </row>
    <row r="10" spans="1:20">
      <c r="A10" s="231" t="s">
        <v>153</v>
      </c>
      <c r="B10" s="234">
        <v>0</v>
      </c>
      <c r="C10" s="234">
        <v>0</v>
      </c>
      <c r="D10" s="234">
        <v>0</v>
      </c>
      <c r="E10" s="235">
        <v>0</v>
      </c>
      <c r="F10" s="232"/>
      <c r="G10" s="232"/>
      <c r="H10" s="234">
        <v>0</v>
      </c>
      <c r="I10" s="234">
        <v>0</v>
      </c>
      <c r="J10" s="234">
        <v>0</v>
      </c>
      <c r="K10" s="235">
        <v>0</v>
      </c>
      <c r="L10" s="232"/>
      <c r="M10" s="232"/>
      <c r="N10" s="237">
        <v>0</v>
      </c>
      <c r="O10" s="237">
        <v>0</v>
      </c>
      <c r="P10" s="237">
        <v>0</v>
      </c>
      <c r="Q10" s="232"/>
      <c r="R10" s="237">
        <v>0</v>
      </c>
      <c r="S10" s="237">
        <v>0</v>
      </c>
      <c r="T10" s="237">
        <v>0</v>
      </c>
    </row>
    <row r="11" spans="1:20">
      <c r="A11" s="231"/>
      <c r="B11" s="234"/>
      <c r="C11" s="234"/>
      <c r="D11" s="234"/>
      <c r="E11" s="235"/>
      <c r="F11" s="232"/>
      <c r="G11" s="232"/>
      <c r="H11" s="234"/>
      <c r="I11" s="234"/>
      <c r="J11" s="234"/>
      <c r="K11" s="235"/>
      <c r="L11" s="232"/>
      <c r="M11" s="232"/>
      <c r="N11" s="234"/>
      <c r="O11" s="234"/>
      <c r="P11" s="234"/>
      <c r="Q11" s="232"/>
      <c r="R11" s="234"/>
      <c r="S11" s="234"/>
      <c r="T11" s="234"/>
    </row>
    <row r="12" spans="1:20">
      <c r="A12" s="231" t="s">
        <v>20</v>
      </c>
      <c r="B12" s="234">
        <v>7069119.7500000587</v>
      </c>
      <c r="C12" s="234">
        <v>8275735.7999999234</v>
      </c>
      <c r="D12" s="234">
        <v>9943289.249999959</v>
      </c>
      <c r="E12" s="375">
        <v>25288144.799999941</v>
      </c>
      <c r="F12" s="232"/>
      <c r="G12" s="232"/>
      <c r="H12" s="234">
        <v>707.96249999999998</v>
      </c>
      <c r="I12" s="234">
        <v>835.20000000000016</v>
      </c>
      <c r="J12" s="234">
        <v>1014.7499999999999</v>
      </c>
      <c r="K12" s="235">
        <v>2557.9124999999999</v>
      </c>
      <c r="L12" s="232"/>
      <c r="M12" s="232"/>
      <c r="N12" s="237">
        <v>7069119.7500000587</v>
      </c>
      <c r="O12" s="237">
        <v>15344855.549999982</v>
      </c>
      <c r="P12" s="237">
        <v>25288144.799999941</v>
      </c>
      <c r="Q12" s="232"/>
      <c r="R12" s="237">
        <v>707.96249999999998</v>
      </c>
      <c r="S12" s="237">
        <v>1543.1625000000001</v>
      </c>
      <c r="T12" s="237">
        <v>2557.9124999999999</v>
      </c>
    </row>
    <row r="13" spans="1:20">
      <c r="A13" s="231" t="s">
        <v>174</v>
      </c>
      <c r="B13" s="234">
        <v>2488660.0000000005</v>
      </c>
      <c r="C13" s="234">
        <v>2717383.0000000009</v>
      </c>
      <c r="D13" s="234">
        <v>2899467.0000000009</v>
      </c>
      <c r="E13" s="375">
        <v>8105510.0000000028</v>
      </c>
      <c r="F13" s="232"/>
      <c r="G13" s="232"/>
      <c r="H13" s="234">
        <v>415.34000000000003</v>
      </c>
      <c r="I13" s="234">
        <v>452.86500000000007</v>
      </c>
      <c r="J13" s="234">
        <v>483.88500000000005</v>
      </c>
      <c r="K13" s="235">
        <v>1352.0900000000001</v>
      </c>
      <c r="L13" s="232"/>
      <c r="M13" s="232"/>
      <c r="N13" s="237">
        <v>2488660.0000000005</v>
      </c>
      <c r="O13" s="237">
        <v>5206043.0000000019</v>
      </c>
      <c r="P13" s="237">
        <v>8105510.0000000028</v>
      </c>
      <c r="Q13" s="232"/>
      <c r="R13" s="237">
        <v>415.34000000000003</v>
      </c>
      <c r="S13" s="237">
        <v>868.20500000000015</v>
      </c>
      <c r="T13" s="237">
        <v>1352.0900000000001</v>
      </c>
    </row>
    <row r="14" spans="1:20">
      <c r="A14" s="231" t="s">
        <v>21</v>
      </c>
      <c r="B14" s="234">
        <v>18964435.699999802</v>
      </c>
      <c r="C14" s="234">
        <v>20975197.100000005</v>
      </c>
      <c r="D14" s="234">
        <v>21070771.90000008</v>
      </c>
      <c r="E14" s="375">
        <f>D14</f>
        <v>21070771.90000008</v>
      </c>
      <c r="F14" s="232"/>
      <c r="G14" s="232"/>
      <c r="H14" s="234">
        <v>3529.6000000000004</v>
      </c>
      <c r="I14" s="234">
        <v>4215</v>
      </c>
      <c r="J14" s="234">
        <v>4215</v>
      </c>
      <c r="K14" s="235">
        <f>J14</f>
        <v>4215</v>
      </c>
      <c r="L14" s="232"/>
      <c r="M14" s="232"/>
      <c r="N14" s="239">
        <v>18964435.699999802</v>
      </c>
      <c r="O14" s="239">
        <v>20975197.100000005</v>
      </c>
      <c r="P14" s="239">
        <v>21070771.90000008</v>
      </c>
      <c r="Q14" s="232"/>
      <c r="R14" s="239">
        <v>3529.6000000000004</v>
      </c>
      <c r="S14" s="239">
        <v>4215</v>
      </c>
      <c r="T14" s="239">
        <v>4215</v>
      </c>
    </row>
    <row r="15" spans="1:20">
      <c r="A15" s="231" t="s">
        <v>151</v>
      </c>
      <c r="B15" s="234">
        <v>0</v>
      </c>
      <c r="C15" s="234">
        <v>0</v>
      </c>
      <c r="D15" s="234">
        <v>0</v>
      </c>
      <c r="E15" s="235">
        <v>0</v>
      </c>
      <c r="F15" s="232"/>
      <c r="G15" s="232"/>
      <c r="H15" s="234">
        <v>0</v>
      </c>
      <c r="I15" s="234">
        <v>0</v>
      </c>
      <c r="J15" s="234">
        <v>0</v>
      </c>
      <c r="K15" s="235">
        <v>0</v>
      </c>
      <c r="L15" s="232"/>
      <c r="M15" s="232"/>
      <c r="N15" s="239">
        <v>0</v>
      </c>
      <c r="O15" s="239">
        <v>0</v>
      </c>
      <c r="P15" s="239">
        <v>0</v>
      </c>
      <c r="Q15" s="232"/>
      <c r="R15" s="239">
        <v>0</v>
      </c>
      <c r="S15" s="239">
        <v>0</v>
      </c>
      <c r="T15" s="239">
        <v>0</v>
      </c>
    </row>
    <row r="16" spans="1:20">
      <c r="A16" s="231" t="s">
        <v>18</v>
      </c>
      <c r="B16" s="234">
        <v>2633904.0623000218</v>
      </c>
      <c r="C16" s="234">
        <v>4100643.6178000262</v>
      </c>
      <c r="D16" s="234">
        <v>4877688.5545000397</v>
      </c>
      <c r="E16" s="375">
        <v>11612236.234600088</v>
      </c>
      <c r="F16" s="232"/>
      <c r="G16" s="232"/>
      <c r="H16" s="234">
        <v>817.69850000000019</v>
      </c>
      <c r="I16" s="234">
        <v>1351.8317000000004</v>
      </c>
      <c r="J16" s="234">
        <v>1550.6334999999997</v>
      </c>
      <c r="K16" s="235">
        <v>3720.1637000000001</v>
      </c>
      <c r="L16" s="232"/>
      <c r="M16" s="232"/>
      <c r="N16" s="237">
        <v>2633904.0623000218</v>
      </c>
      <c r="O16" s="237">
        <v>6734547.680100048</v>
      </c>
      <c r="P16" s="237">
        <v>11612236.234600088</v>
      </c>
      <c r="Q16" s="232"/>
      <c r="R16" s="237">
        <v>817.69850000000019</v>
      </c>
      <c r="S16" s="237">
        <v>2169.5302000000006</v>
      </c>
      <c r="T16" s="237">
        <v>3720.1637000000001</v>
      </c>
    </row>
    <row r="17" spans="1:20">
      <c r="A17" s="231" t="s">
        <v>19</v>
      </c>
      <c r="B17" s="234">
        <v>3563748.212800025</v>
      </c>
      <c r="C17" s="234">
        <v>3318649.5290000336</v>
      </c>
      <c r="D17" s="234">
        <v>3131880.4828000185</v>
      </c>
      <c r="E17" s="375">
        <v>10014278.224600077</v>
      </c>
      <c r="F17" s="232"/>
      <c r="G17" s="232"/>
      <c r="H17" s="234">
        <v>401.86297163750993</v>
      </c>
      <c r="I17" s="234">
        <v>445.96687567867178</v>
      </c>
      <c r="J17" s="234">
        <v>508.76491589130171</v>
      </c>
      <c r="K17" s="235">
        <v>1356.5947632074835</v>
      </c>
      <c r="L17" s="232"/>
      <c r="M17" s="232"/>
      <c r="N17" s="237">
        <v>3563748.212800025</v>
      </c>
      <c r="O17" s="237">
        <v>6882397.7418000586</v>
      </c>
      <c r="P17" s="237">
        <v>10014278.224600077</v>
      </c>
      <c r="Q17" s="232"/>
      <c r="R17" s="237">
        <v>401.86297163750993</v>
      </c>
      <c r="S17" s="237">
        <v>847.82984731618171</v>
      </c>
      <c r="T17" s="237">
        <v>1356.5947632074835</v>
      </c>
    </row>
    <row r="18" spans="1:20">
      <c r="A18" s="231" t="s">
        <v>120</v>
      </c>
      <c r="B18" s="234">
        <v>143458.29209999999</v>
      </c>
      <c r="C18" s="234">
        <v>0</v>
      </c>
      <c r="D18" s="234">
        <v>0</v>
      </c>
      <c r="E18" s="375">
        <v>143458.29209999999</v>
      </c>
      <c r="F18" s="232"/>
      <c r="G18" s="232"/>
      <c r="H18" s="234">
        <v>52.604064926682916</v>
      </c>
      <c r="I18" s="234">
        <v>0</v>
      </c>
      <c r="J18" s="234">
        <v>0</v>
      </c>
      <c r="K18" s="235">
        <v>52.604064926682916</v>
      </c>
      <c r="L18" s="232"/>
      <c r="M18" s="232"/>
      <c r="N18" s="237">
        <v>143458.29209999999</v>
      </c>
      <c r="O18" s="237">
        <v>143458.29209999999</v>
      </c>
      <c r="P18" s="237">
        <v>143458.29209999999</v>
      </c>
      <c r="Q18" s="232"/>
      <c r="R18" s="237">
        <v>52.604064926682916</v>
      </c>
      <c r="S18" s="237">
        <v>52.604064926682916</v>
      </c>
      <c r="T18" s="237">
        <v>52.604064926682916</v>
      </c>
    </row>
    <row r="19" spans="1:20">
      <c r="A19" s="231" t="s">
        <v>23</v>
      </c>
      <c r="B19" s="234">
        <v>2048046.0000000007</v>
      </c>
      <c r="C19" s="234">
        <v>2048046.0000000007</v>
      </c>
      <c r="D19" s="234">
        <v>2048046.0000000007</v>
      </c>
      <c r="E19" s="235">
        <v>6144138.0000000019</v>
      </c>
      <c r="F19" s="232"/>
      <c r="G19" s="232"/>
      <c r="H19" s="234">
        <v>5585.5800000000008</v>
      </c>
      <c r="I19" s="234">
        <v>5585.5800000000008</v>
      </c>
      <c r="J19" s="234">
        <v>5585.5800000000008</v>
      </c>
      <c r="K19" s="235">
        <v>16756.740000000002</v>
      </c>
      <c r="L19" s="232"/>
      <c r="M19" s="232"/>
      <c r="N19" s="237">
        <v>2048046.0000000007</v>
      </c>
      <c r="O19" s="237">
        <v>4096092.0000000014</v>
      </c>
      <c r="P19" s="237">
        <v>6144138.0000000019</v>
      </c>
      <c r="Q19" s="232"/>
      <c r="R19" s="237">
        <v>5585.5800000000008</v>
      </c>
      <c r="S19" s="237">
        <v>11171.160000000002</v>
      </c>
      <c r="T19" s="237">
        <v>16756.740000000002</v>
      </c>
    </row>
    <row r="20" spans="1:20">
      <c r="A20" s="231" t="s">
        <v>152</v>
      </c>
      <c r="B20" s="234">
        <v>0</v>
      </c>
      <c r="C20" s="234">
        <v>0</v>
      </c>
      <c r="D20" s="234">
        <v>0</v>
      </c>
      <c r="E20" s="235">
        <v>0</v>
      </c>
      <c r="F20" s="232"/>
      <c r="G20" s="232"/>
      <c r="H20" s="234">
        <v>0</v>
      </c>
      <c r="I20" s="234">
        <v>0</v>
      </c>
      <c r="J20" s="234">
        <v>0</v>
      </c>
      <c r="K20" s="235">
        <v>0</v>
      </c>
      <c r="L20" s="232"/>
      <c r="M20" s="232"/>
      <c r="N20" s="237">
        <v>0</v>
      </c>
      <c r="O20" s="237">
        <v>0</v>
      </c>
      <c r="P20" s="237">
        <v>0</v>
      </c>
      <c r="Q20" s="232"/>
      <c r="R20" s="237">
        <v>0</v>
      </c>
      <c r="S20" s="237">
        <v>0</v>
      </c>
      <c r="T20" s="237">
        <v>0</v>
      </c>
    </row>
    <row r="24" spans="1:20">
      <c r="E24" s="374">
        <f>SUM(E3:E20)</f>
        <v>184549652.14469621</v>
      </c>
      <c r="K24" s="374">
        <f>SUM(K3:K20)</f>
        <v>105855.41632813418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M17" sqref="M17"/>
    </sheetView>
  </sheetViews>
  <sheetFormatPr defaultRowHeight="13.2"/>
  <cols>
    <col min="1" max="1" width="23" bestFit="1" customWidth="1"/>
    <col min="2" max="3" width="11.109375" bestFit="1" customWidth="1"/>
    <col min="5" max="6" width="11.109375" bestFit="1" customWidth="1"/>
    <col min="7" max="7" width="15.6640625" customWidth="1"/>
  </cols>
  <sheetData>
    <row r="2" spans="1:8">
      <c r="A2" s="1249" t="s">
        <v>84</v>
      </c>
      <c r="B2" s="1249"/>
      <c r="C2" s="1249"/>
      <c r="D2" s="1249"/>
      <c r="E2" s="1249"/>
      <c r="F2" s="1249"/>
      <c r="G2" s="1249"/>
    </row>
    <row r="3" spans="1:8" ht="13.8" thickBot="1">
      <c r="A3" s="1250" t="s">
        <v>32</v>
      </c>
      <c r="B3" s="808"/>
      <c r="C3" s="808" t="s">
        <v>34</v>
      </c>
      <c r="D3" s="341"/>
      <c r="E3" s="1252" t="s">
        <v>35</v>
      </c>
      <c r="F3" s="1253"/>
      <c r="G3" s="1253"/>
      <c r="H3" s="677"/>
    </row>
    <row r="4" spans="1:8" ht="54" thickTop="1" thickBot="1">
      <c r="A4" s="1251"/>
      <c r="B4" s="801" t="s">
        <v>36</v>
      </c>
      <c r="C4" s="801" t="s">
        <v>37</v>
      </c>
      <c r="D4" s="516" t="s">
        <v>38</v>
      </c>
      <c r="E4" s="517" t="s">
        <v>39</v>
      </c>
      <c r="F4" s="801" t="s">
        <v>37</v>
      </c>
      <c r="G4" s="801" t="s">
        <v>40</v>
      </c>
      <c r="H4" s="801" t="s">
        <v>161</v>
      </c>
    </row>
    <row r="5" spans="1:8" ht="13.5" customHeight="1" thickTop="1" thickBot="1">
      <c r="A5" s="799" t="s">
        <v>45</v>
      </c>
      <c r="B5" s="799">
        <f>SUM('Overall Results PY 2018'!C62:C66)</f>
        <v>160881584.02770013</v>
      </c>
      <c r="C5" s="799">
        <f>SUM('Overall Results PY 2018'!D62:D66)</f>
        <v>135170519.17747578</v>
      </c>
      <c r="D5" s="338">
        <f>C5/B5</f>
        <v>0.84018640165926328</v>
      </c>
      <c r="E5" s="799">
        <f>SUM('Overall Results PY 2018'!F62:F66)</f>
        <v>102092112.693396</v>
      </c>
      <c r="F5" s="799">
        <f>SUM('Overall Results PY 2018'!G62:G66)</f>
        <v>122538108.92147779</v>
      </c>
      <c r="G5" s="337">
        <f>F5/E5</f>
        <v>1.2002700863825337</v>
      </c>
      <c r="H5" s="337">
        <f>F5/$F$9</f>
        <v>0.6051113907445802</v>
      </c>
    </row>
    <row r="6" spans="1:8" ht="12.75" customHeight="1" thickBot="1">
      <c r="A6" s="799" t="s">
        <v>52</v>
      </c>
      <c r="B6" s="799">
        <f>SUM('Overall Results PY 2018'!C68:C71)</f>
        <v>68864988.295293763</v>
      </c>
      <c r="C6" s="799">
        <f>SUM('Overall Results PY 2018'!D68:D71)</f>
        <v>64491686.988432601</v>
      </c>
      <c r="D6" s="338">
        <f t="shared" ref="D6:D9" si="0">C6/B6</f>
        <v>0.93649456109527818</v>
      </c>
      <c r="E6" s="799">
        <f>SUM('Overall Results PY 2018'!F68:F71)</f>
        <v>55163627.42460008</v>
      </c>
      <c r="F6" s="799">
        <f>SUM('Overall Results PY 2018'!G68:G71)</f>
        <v>54312478.266661771</v>
      </c>
      <c r="G6" s="337">
        <f t="shared" ref="G6:G8" si="1">F6/E6</f>
        <v>0.98457046431361506</v>
      </c>
      <c r="H6" s="337">
        <f>F6/$F$9</f>
        <v>0.2682030883941941</v>
      </c>
    </row>
    <row r="7" spans="1:8" ht="13.8" thickBot="1">
      <c r="A7" s="799" t="s">
        <v>59</v>
      </c>
      <c r="B7" s="799">
        <f>'Overall Results PY 2018'!C73</f>
        <v>18651728</v>
      </c>
      <c r="C7" s="799">
        <f>'Overall Results PY 2018'!D73</f>
        <v>19894420</v>
      </c>
      <c r="D7" s="338">
        <f t="shared" si="0"/>
        <v>1.0666261056348239</v>
      </c>
      <c r="E7" s="799">
        <f>'Overall Results PY 2018'!F73</f>
        <v>21070772</v>
      </c>
      <c r="F7" s="799">
        <f>'Overall Results PY 2018'!G73</f>
        <v>19894420</v>
      </c>
      <c r="G7" s="337">
        <f t="shared" si="1"/>
        <v>0.94417138584196159</v>
      </c>
      <c r="H7" s="337">
        <f>F7/$F$9</f>
        <v>9.8241602226544378E-2</v>
      </c>
    </row>
    <row r="8" spans="1:8" ht="13.8" thickBot="1">
      <c r="A8" s="799" t="s">
        <v>65</v>
      </c>
      <c r="B8" s="799">
        <f>SUM('Overall Results PY 2018'!C77:C78)</f>
        <v>9227988</v>
      </c>
      <c r="C8" s="799">
        <f>SUM('Overall Results PY 2018'!D77:D78)</f>
        <v>5760037</v>
      </c>
      <c r="D8" s="338">
        <f t="shared" si="0"/>
        <v>0.62419207740625582</v>
      </c>
      <c r="E8" s="799">
        <f>SUM('Overall Results PY 2018'!F77:F78)</f>
        <v>6223140.0000000019</v>
      </c>
      <c r="F8" s="799">
        <f>SUM('Overall Results PY 2018'!G77:G78)</f>
        <v>5760037</v>
      </c>
      <c r="G8" s="337">
        <f t="shared" si="1"/>
        <v>0.92558370854584637</v>
      </c>
      <c r="H8" s="337">
        <f>F8/$F$9</f>
        <v>2.8443918634681386E-2</v>
      </c>
    </row>
    <row r="9" spans="1:8" ht="13.8" thickBot="1">
      <c r="A9" s="668" t="s">
        <v>71</v>
      </c>
      <c r="B9" s="668">
        <f>SUM(B5:B8)</f>
        <v>257626288.32299387</v>
      </c>
      <c r="C9" s="668">
        <f>SUM(C5:C8)</f>
        <v>225316663.1659084</v>
      </c>
      <c r="D9" s="669">
        <f t="shared" si="0"/>
        <v>0.87458723499296809</v>
      </c>
      <c r="E9" s="668">
        <f>SUM(E5:E8)</f>
        <v>184549652.1179961</v>
      </c>
      <c r="F9" s="668">
        <f>SUM(F5:F8)</f>
        <v>202505044.18813956</v>
      </c>
      <c r="G9" s="670">
        <f>F9/E9</f>
        <v>1.0972930149912354</v>
      </c>
      <c r="H9" s="670">
        <f>F9/$F$9</f>
        <v>1</v>
      </c>
    </row>
    <row r="12" spans="1:8">
      <c r="A12" s="1249" t="s">
        <v>162</v>
      </c>
      <c r="B12" s="1249"/>
      <c r="C12" s="1249"/>
      <c r="D12" s="1249"/>
      <c r="E12" s="1249"/>
      <c r="F12" s="1249"/>
      <c r="G12" s="1249"/>
    </row>
    <row r="13" spans="1:8" ht="13.8" thickBot="1">
      <c r="A13" s="1250" t="s">
        <v>32</v>
      </c>
      <c r="B13" s="808"/>
      <c r="C13" s="808" t="s">
        <v>34</v>
      </c>
      <c r="D13" s="341"/>
      <c r="E13" s="1252" t="s">
        <v>35</v>
      </c>
      <c r="F13" s="1253"/>
      <c r="G13" s="1253"/>
      <c r="H13" s="677"/>
    </row>
    <row r="14" spans="1:8" ht="54" thickTop="1" thickBot="1">
      <c r="A14" s="1251"/>
      <c r="B14" s="801" t="s">
        <v>76</v>
      </c>
      <c r="C14" s="801" t="s">
        <v>77</v>
      </c>
      <c r="D14" s="516" t="s">
        <v>38</v>
      </c>
      <c r="E14" s="517" t="s">
        <v>78</v>
      </c>
      <c r="F14" s="801" t="s">
        <v>77</v>
      </c>
      <c r="G14" s="801" t="s">
        <v>40</v>
      </c>
      <c r="H14" s="801" t="s">
        <v>161</v>
      </c>
    </row>
    <row r="15" spans="1:8" ht="14.4" thickTop="1" thickBot="1">
      <c r="A15" s="799" t="s">
        <v>45</v>
      </c>
      <c r="B15" s="799">
        <f>SUM('Overall Results PY 2018'!C88:C92)</f>
        <v>27515.442199999998</v>
      </c>
      <c r="C15" s="799">
        <f>SUM('Overall Results PY 2018'!D88:D92)</f>
        <v>22352.421383814999</v>
      </c>
      <c r="D15" s="338">
        <f>C15/B15</f>
        <v>0.81235915531879044</v>
      </c>
      <c r="E15" s="799">
        <f>SUM('Overall Results PY 2018'!F88:F92)</f>
        <v>20629.213500000002</v>
      </c>
      <c r="F15" s="799">
        <f>SUM('Overall Results PY 2018'!G88:G92)</f>
        <v>20009.713288283627</v>
      </c>
      <c r="G15" s="337">
        <f>F15/E15</f>
        <v>0.9699697610034248</v>
      </c>
      <c r="H15" s="337">
        <f>F15/$F$19</f>
        <v>0.21018495752898911</v>
      </c>
    </row>
    <row r="16" spans="1:8" ht="13.8" thickBot="1">
      <c r="A16" s="799" t="s">
        <v>52</v>
      </c>
      <c r="B16" s="799">
        <f>SUM('Overall Results PY 2018'!C94:C97)</f>
        <v>15688.321841690431</v>
      </c>
      <c r="C16" s="799">
        <f>SUM('Overall Results PY 2018'!D94:D97)</f>
        <v>17533.660012171866</v>
      </c>
      <c r="D16" s="338">
        <f t="shared" ref="D16:D19" si="2">C16/B16</f>
        <v>1.1176249562638114</v>
      </c>
      <c r="E16" s="799">
        <f>SUM('Overall Results PY 2018'!F94:F97)</f>
        <v>9150.1947632074844</v>
      </c>
      <c r="F16" s="799">
        <f>SUM('Overall Results PY 2018'!G94:G97)</f>
        <v>14368.915648702103</v>
      </c>
      <c r="G16" s="337">
        <f t="shared" ref="G16:G18" si="3">F16/E16</f>
        <v>1.5703398693193786</v>
      </c>
      <c r="H16" s="337">
        <f t="shared" ref="H16:H19" si="4">F16/$F$19</f>
        <v>0.15093319338705707</v>
      </c>
    </row>
    <row r="17" spans="1:8" ht="13.8" thickBot="1">
      <c r="A17" s="799" t="s">
        <v>59</v>
      </c>
      <c r="B17" s="799">
        <f>'Overall Results PY 2018'!C99</f>
        <v>3106.855</v>
      </c>
      <c r="C17" s="799">
        <f>'Overall Results PY 2018'!D99</f>
        <v>3413.0222003225808</v>
      </c>
      <c r="D17" s="338">
        <f t="shared" si="2"/>
        <v>1.0985456998548631</v>
      </c>
      <c r="E17" s="799">
        <f>'Overall Results PY 2018'!F99</f>
        <v>4215</v>
      </c>
      <c r="F17" s="799">
        <f>'Overall Results PY 2018'!G99</f>
        <v>3413.0222003225808</v>
      </c>
      <c r="G17" s="337">
        <f t="shared" si="3"/>
        <v>0.80973243186775345</v>
      </c>
      <c r="H17" s="337">
        <f t="shared" si="4"/>
        <v>3.5850884812044806E-2</v>
      </c>
    </row>
    <row r="18" spans="1:8" ht="13.8" thickBot="1">
      <c r="A18" s="799" t="s">
        <v>65</v>
      </c>
      <c r="B18" s="799">
        <f>SUM('Overall Results PY 2018'!C103:C105)</f>
        <v>76438</v>
      </c>
      <c r="C18" s="799">
        <f>SUM('Overall Results PY 2018'!D103:D105)</f>
        <v>57408.85</v>
      </c>
      <c r="D18" s="338">
        <f t="shared" si="2"/>
        <v>0.75105117873309091</v>
      </c>
      <c r="E18" s="799">
        <f>SUM('Overall Results PY 2018'!F103:F105)</f>
        <v>71972.2</v>
      </c>
      <c r="F18" s="799">
        <f>SUM('Overall Results PY 2018'!G103:G105)</f>
        <v>57408.85</v>
      </c>
      <c r="G18" s="337">
        <f t="shared" si="3"/>
        <v>0.79765312162195956</v>
      </c>
      <c r="H18" s="337">
        <f t="shared" si="4"/>
        <v>0.60303096427190894</v>
      </c>
    </row>
    <row r="19" spans="1:8" ht="13.8" thickBot="1">
      <c r="A19" s="668" t="s">
        <v>71</v>
      </c>
      <c r="B19" s="668">
        <f>SUM(B15:B18)</f>
        <v>122748.61904169043</v>
      </c>
      <c r="C19" s="668">
        <f>SUM(C15:C18)</f>
        <v>100707.95359630944</v>
      </c>
      <c r="D19" s="669">
        <f t="shared" si="2"/>
        <v>0.82044062395606188</v>
      </c>
      <c r="E19" s="668">
        <f>SUM(E15:E18)</f>
        <v>105966.60826320748</v>
      </c>
      <c r="F19" s="668">
        <f>SUM(F15:F18)</f>
        <v>95200.501137308311</v>
      </c>
      <c r="G19" s="670">
        <f>F19/E19</f>
        <v>0.89840094627585376</v>
      </c>
      <c r="H19" s="670">
        <f t="shared" si="4"/>
        <v>1</v>
      </c>
    </row>
  </sheetData>
  <mergeCells count="6">
    <mergeCell ref="A2:G2"/>
    <mergeCell ref="A12:G12"/>
    <mergeCell ref="A13:A14"/>
    <mergeCell ref="A3:A4"/>
    <mergeCell ref="E3:G3"/>
    <mergeCell ref="E13:G13"/>
  </mergeCells>
  <pageMargins left="0.7" right="0.7" top="0.75" bottom="0.75" header="0.3" footer="0.3"/>
  <pageSetup orientation="portrait" verticalDpi="1200"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7"/>
  <sheetViews>
    <sheetView zoomScaleNormal="100" zoomScaleSheetLayoutView="100" workbookViewId="0">
      <selection sqref="A1:T1"/>
    </sheetView>
  </sheetViews>
  <sheetFormatPr defaultRowHeight="13.2"/>
  <cols>
    <col min="1" max="1" width="25.6640625" customWidth="1"/>
    <col min="2" max="2" width="37.109375" style="1" customWidth="1"/>
    <col min="3" max="3" width="25.109375" style="33" customWidth="1"/>
    <col min="4" max="4" width="17.33203125" style="33" customWidth="1"/>
    <col min="5" max="5" width="17.6640625" style="33" customWidth="1"/>
    <col min="6" max="6" width="14.6640625" style="33" customWidth="1"/>
    <col min="7" max="7" width="17.44140625" style="33" customWidth="1"/>
    <col min="8" max="10" width="15.33203125" style="33" customWidth="1"/>
    <col min="11" max="11" width="0.5546875" style="505" customWidth="1"/>
    <col min="12" max="12" width="29.109375" style="33" customWidth="1"/>
    <col min="13" max="13" width="15" style="33"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1273" t="str">
        <f>Cover!B8</f>
        <v>GMO Evaluation, Measurement, and Verification Report – Appendix Databook</v>
      </c>
      <c r="B1" s="1273"/>
      <c r="C1" s="1273"/>
      <c r="D1" s="1273"/>
      <c r="E1" s="1273"/>
      <c r="F1" s="1273"/>
      <c r="G1" s="1273"/>
      <c r="H1" s="1273"/>
      <c r="I1" s="1273"/>
      <c r="J1" s="1273"/>
      <c r="K1" s="1273"/>
      <c r="L1" s="1273"/>
      <c r="M1" s="1273"/>
      <c r="N1" s="1273"/>
      <c r="O1" s="1273"/>
      <c r="P1" s="1273"/>
      <c r="Q1" s="1273"/>
      <c r="R1" s="1273"/>
      <c r="S1" s="1273"/>
      <c r="T1" s="1273"/>
    </row>
    <row r="2" spans="1:28" ht="35.25" customHeight="1">
      <c r="A2" s="1275"/>
      <c r="B2" s="1275"/>
      <c r="C2" s="1275"/>
      <c r="D2" s="1275"/>
      <c r="E2" s="1275"/>
      <c r="F2" s="1275"/>
      <c r="G2" s="1275"/>
      <c r="H2" s="1275"/>
      <c r="I2" s="1275"/>
      <c r="J2" s="1275"/>
      <c r="K2" s="1275"/>
      <c r="L2" s="1275"/>
      <c r="M2" s="1275"/>
      <c r="N2" s="1275"/>
      <c r="O2" s="1275"/>
      <c r="P2" s="1275"/>
      <c r="Q2" s="1275"/>
      <c r="R2" s="1275"/>
      <c r="S2" s="1275"/>
      <c r="T2" s="1275"/>
    </row>
    <row r="3" spans="1:28">
      <c r="A3" s="1274"/>
      <c r="B3" s="1274"/>
      <c r="C3" s="1274"/>
      <c r="D3" s="1274"/>
      <c r="E3" s="1274"/>
      <c r="F3" s="1274"/>
      <c r="G3" s="1274"/>
      <c r="H3" s="1274"/>
      <c r="I3" s="1274"/>
      <c r="J3" s="1274"/>
      <c r="K3" s="1274"/>
      <c r="L3" s="1274"/>
      <c r="M3" s="1274"/>
      <c r="N3" s="1274"/>
      <c r="O3" s="1274"/>
      <c r="P3" s="1274"/>
      <c r="Q3" s="1274"/>
      <c r="R3" s="1274"/>
      <c r="S3" s="1274"/>
      <c r="T3" s="1274"/>
    </row>
    <row r="4" spans="1:28" ht="30" customHeight="1">
      <c r="A4" s="1280" t="s">
        <v>26</v>
      </c>
      <c r="B4" s="1280"/>
      <c r="C4" s="1280"/>
      <c r="D4" s="1280"/>
      <c r="E4" s="1280"/>
      <c r="F4" s="1280"/>
      <c r="G4" s="1280"/>
      <c r="H4" s="1280"/>
      <c r="I4" s="1280"/>
      <c r="J4" s="4"/>
      <c r="K4" s="501"/>
      <c r="L4" s="4"/>
      <c r="M4" s="1278" t="s">
        <v>27</v>
      </c>
      <c r="N4" s="1278"/>
      <c r="O4" s="1278"/>
      <c r="P4" s="1278"/>
      <c r="Q4" s="1278"/>
      <c r="R4" s="1278"/>
      <c r="S4" s="1278"/>
      <c r="T4" s="1278"/>
    </row>
    <row r="5" spans="1:28" ht="13.5" customHeight="1">
      <c r="A5" s="1277"/>
      <c r="B5" s="1277"/>
      <c r="C5" s="1277"/>
      <c r="D5" s="1277"/>
      <c r="E5" s="1277"/>
      <c r="F5" s="1277"/>
      <c r="G5" s="1277"/>
      <c r="H5" s="1277"/>
      <c r="I5" s="803"/>
      <c r="J5" s="561"/>
      <c r="K5" s="501"/>
      <c r="L5" s="4"/>
      <c r="M5" s="1279"/>
      <c r="N5" s="1279"/>
      <c r="O5" s="1279"/>
      <c r="P5" s="1279"/>
      <c r="Q5" s="1279"/>
      <c r="R5" s="1279"/>
      <c r="S5" s="1279"/>
      <c r="T5" s="1279"/>
    </row>
    <row r="6" spans="1:28" ht="13.5" customHeight="1">
      <c r="A6" s="1276" t="s">
        <v>28</v>
      </c>
      <c r="B6" s="1276"/>
      <c r="C6" s="1276"/>
      <c r="D6" s="1276"/>
      <c r="E6" s="1276"/>
      <c r="F6" s="1276"/>
      <c r="G6" s="1276"/>
      <c r="H6" s="1276"/>
      <c r="I6" s="802"/>
      <c r="J6" s="561"/>
      <c r="K6" s="501"/>
      <c r="L6" s="4"/>
      <c r="M6" s="1279"/>
      <c r="N6" s="1279"/>
      <c r="O6" s="1279"/>
      <c r="P6" s="1279"/>
      <c r="Q6" s="1279"/>
      <c r="R6" s="1279"/>
      <c r="S6" s="1279"/>
      <c r="T6" s="1279"/>
    </row>
    <row r="7" spans="1:28" ht="13.5" customHeight="1">
      <c r="A7" s="1277"/>
      <c r="B7" s="1277"/>
      <c r="C7" s="1277"/>
      <c r="D7" s="1277"/>
      <c r="E7" s="1277"/>
      <c r="F7" s="1277"/>
      <c r="G7" s="1277"/>
      <c r="H7" s="1277"/>
      <c r="I7" s="803"/>
      <c r="J7" s="561"/>
      <c r="K7" s="501"/>
      <c r="L7" s="4"/>
      <c r="M7" s="1279"/>
      <c r="N7" s="1279"/>
      <c r="O7" s="1279"/>
      <c r="P7" s="1279"/>
      <c r="Q7" s="1279"/>
      <c r="R7" s="1279"/>
      <c r="S7" s="1279"/>
      <c r="T7" s="1279"/>
    </row>
    <row r="8" spans="1:28" ht="13.5" customHeight="1">
      <c r="A8" s="1249" t="s">
        <v>29</v>
      </c>
      <c r="B8" s="1249"/>
      <c r="C8" s="1249"/>
      <c r="D8" s="1249"/>
      <c r="E8" s="1249"/>
      <c r="F8" s="1249"/>
      <c r="G8" s="1249"/>
      <c r="H8" s="1249"/>
      <c r="I8" s="4"/>
      <c r="J8" s="394"/>
      <c r="K8" s="501"/>
      <c r="L8" s="4" t="s">
        <v>30</v>
      </c>
      <c r="M8"/>
      <c r="N8" s="4"/>
      <c r="O8" s="4"/>
      <c r="P8" s="4"/>
      <c r="Q8" s="4"/>
      <c r="R8" s="4"/>
      <c r="S8" s="4"/>
      <c r="T8" s="4"/>
      <c r="U8" s="1249" t="s">
        <v>31</v>
      </c>
      <c r="V8" s="1249"/>
      <c r="W8" s="1249"/>
      <c r="X8" s="1249"/>
      <c r="Y8" s="1249"/>
      <c r="Z8" s="1249"/>
      <c r="AA8" s="1249"/>
      <c r="AB8" s="1249"/>
    </row>
    <row r="9" spans="1:28" ht="13.8" thickBot="1">
      <c r="A9" s="1250" t="s">
        <v>32</v>
      </c>
      <c r="B9" s="1250" t="s">
        <v>33</v>
      </c>
      <c r="C9" s="808"/>
      <c r="D9" s="808" t="s">
        <v>34</v>
      </c>
      <c r="E9" s="341"/>
      <c r="F9" s="808"/>
      <c r="G9" s="808" t="s">
        <v>35</v>
      </c>
      <c r="H9" s="808"/>
      <c r="I9"/>
      <c r="J9" s="395"/>
      <c r="K9" s="501"/>
      <c r="L9" s="4"/>
      <c r="M9" s="4"/>
      <c r="N9" s="4"/>
      <c r="O9" s="4"/>
      <c r="P9" s="4"/>
      <c r="Q9" s="4"/>
      <c r="R9" s="4"/>
      <c r="W9" s="7"/>
      <c r="X9" s="10"/>
    </row>
    <row r="10" spans="1:28" ht="54" thickTop="1" thickBot="1">
      <c r="A10" s="1251"/>
      <c r="B10" s="1251"/>
      <c r="C10" s="801" t="s">
        <v>36</v>
      </c>
      <c r="D10" s="801" t="s">
        <v>37</v>
      </c>
      <c r="E10" s="516" t="s">
        <v>38</v>
      </c>
      <c r="F10" s="517" t="s">
        <v>39</v>
      </c>
      <c r="G10" s="801" t="s">
        <v>37</v>
      </c>
      <c r="H10" s="801" t="s">
        <v>40</v>
      </c>
      <c r="I10"/>
      <c r="J10" s="396"/>
      <c r="K10" s="502"/>
      <c r="L10" s="563"/>
      <c r="M10" s="352" t="s">
        <v>41</v>
      </c>
      <c r="N10" s="352" t="s">
        <v>42</v>
      </c>
      <c r="O10" s="352" t="s">
        <v>43</v>
      </c>
      <c r="P10" s="352" t="s">
        <v>44</v>
      </c>
      <c r="W10" s="7"/>
      <c r="X10" s="10"/>
    </row>
    <row r="11" spans="1:28" ht="13.8" thickTop="1">
      <c r="A11" s="1262" t="s">
        <v>45</v>
      </c>
      <c r="B11" s="694" t="s">
        <v>46</v>
      </c>
      <c r="C11" s="693">
        <f>SUM(C12:C16)</f>
        <v>44705501.356600001</v>
      </c>
      <c r="D11" s="693">
        <f>SUM(D12:D16)</f>
        <v>45887945.479308933</v>
      </c>
      <c r="E11" s="692">
        <f>D11/C11</f>
        <v>1.0264496334193189</v>
      </c>
      <c r="F11" s="693">
        <f>SUM(F12:F16)</f>
        <v>102092112.693396</v>
      </c>
      <c r="G11" s="693">
        <f>SUM(G12:G16)</f>
        <v>39039199.697883077</v>
      </c>
      <c r="H11" s="691">
        <f>G11/F11</f>
        <v>0.38239192693686308</v>
      </c>
      <c r="I11" s="1161"/>
      <c r="J11" s="558"/>
      <c r="K11" s="503"/>
      <c r="L11" s="695"/>
      <c r="M11" s="564"/>
      <c r="U11" s="545"/>
      <c r="W11" s="7"/>
      <c r="X11" s="10"/>
    </row>
    <row r="12" spans="1:28" ht="13.8" thickBot="1">
      <c r="A12" s="1263"/>
      <c r="B12" s="50" t="s">
        <v>13</v>
      </c>
      <c r="C12" s="799">
        <f>'Business EER - Standard'!B12</f>
        <v>21946830</v>
      </c>
      <c r="D12" s="799">
        <f>'Business EER - Standard'!C12</f>
        <v>23212017.121977936</v>
      </c>
      <c r="E12" s="338">
        <f>D12/C12</f>
        <v>1.0576478298678185</v>
      </c>
      <c r="F12" s="799">
        <f>'MEEIA Targets'!E3</f>
        <v>38710762.008495964</v>
      </c>
      <c r="G12" s="799">
        <f>'Business EER - Standard'!F12</f>
        <v>22283536.466282818</v>
      </c>
      <c r="H12" s="337">
        <f t="shared" ref="H12:H20" si="0">G12/F12</f>
        <v>0.57564189672608834</v>
      </c>
      <c r="I12" s="1161"/>
      <c r="J12" s="558"/>
      <c r="K12" s="503"/>
      <c r="L12" s="7" t="s">
        <v>47</v>
      </c>
      <c r="M12" s="698">
        <f>D12</f>
        <v>23212017.121977936</v>
      </c>
      <c r="N12" s="545">
        <f>M12/$M$29</f>
        <v>0.2703575463242377</v>
      </c>
      <c r="O12" s="700">
        <f>G12</f>
        <v>22283536.466282818</v>
      </c>
      <c r="P12" s="545">
        <f>O12/$O$29</f>
        <v>0.29479343751093179</v>
      </c>
      <c r="U12" s="545">
        <f>G13/$G$29</f>
        <v>0.1623575698192618</v>
      </c>
      <c r="W12" s="7"/>
      <c r="X12" s="10"/>
    </row>
    <row r="13" spans="1:28" ht="13.8" thickBot="1">
      <c r="A13" s="1263"/>
      <c r="B13" s="50" t="s">
        <v>14</v>
      </c>
      <c r="C13" s="799">
        <f>'Business EER - Custom'!B12</f>
        <v>16658609.302900001</v>
      </c>
      <c r="D13" s="799">
        <f>'Business EER - Custom'!C12</f>
        <v>16584681.17124003</v>
      </c>
      <c r="E13" s="338">
        <f>D13/C13</f>
        <v>0.99556216666615127</v>
      </c>
      <c r="F13" s="799">
        <f>'MEEIA Targets'!E4</f>
        <v>30079932.355800048</v>
      </c>
      <c r="G13" s="799">
        <f>'Business EER - Custom'!F12</f>
        <v>12272664.066717623</v>
      </c>
      <c r="H13" s="337">
        <f>G13/F13</f>
        <v>0.4080017176086233</v>
      </c>
      <c r="I13" s="532"/>
      <c r="J13" s="532"/>
      <c r="K13" s="504"/>
      <c r="L13" s="7" t="s">
        <v>14</v>
      </c>
      <c r="M13" s="698">
        <f t="shared" ref="M13:M16" si="1">D13</f>
        <v>16584681.17124003</v>
      </c>
      <c r="N13" s="545">
        <f>M13/$M$29</f>
        <v>0.19316691369234038</v>
      </c>
      <c r="O13" s="700">
        <f t="shared" ref="O13:O27" si="2">G13</f>
        <v>12272664.066717623</v>
      </c>
      <c r="P13" s="545">
        <f>O13/$O$29</f>
        <v>0.1623575698192618</v>
      </c>
      <c r="U13" s="545">
        <f>G12/$G$29</f>
        <v>0.29479343751093179</v>
      </c>
      <c r="W13" s="7"/>
      <c r="X13" s="10"/>
    </row>
    <row r="14" spans="1:28" ht="13.5" customHeight="1" thickBot="1">
      <c r="A14" s="1263"/>
      <c r="B14" s="799" t="s">
        <v>15</v>
      </c>
      <c r="C14" s="799">
        <f>'Block Bidding'!B12</f>
        <v>5815857.6899999985</v>
      </c>
      <c r="D14" s="799">
        <f>'Block Bidding'!C12</f>
        <v>6124084.2873551184</v>
      </c>
      <c r="E14" s="338">
        <f>D14/C14</f>
        <v>1.0529976168235851</v>
      </c>
      <c r="F14" s="799">
        <f>'Overall Results PY 2016'!F13</f>
        <v>17603947.083100002</v>
      </c>
      <c r="G14" s="799">
        <f>'Block Bidding'!F12</f>
        <v>4531822.3726427872</v>
      </c>
      <c r="H14" s="337">
        <f>G14/F14</f>
        <v>0.25743217423059572</v>
      </c>
      <c r="I14" s="532"/>
      <c r="J14" s="532"/>
      <c r="K14" s="504"/>
      <c r="L14" s="7" t="s">
        <v>15</v>
      </c>
      <c r="M14" s="698">
        <f t="shared" si="1"/>
        <v>6124084.2873551184</v>
      </c>
      <c r="N14" s="545">
        <f>M14/$M$29</f>
        <v>7.1329104778424496E-2</v>
      </c>
      <c r="O14" s="700">
        <f t="shared" si="2"/>
        <v>4531822.3726427872</v>
      </c>
      <c r="P14" s="545">
        <f>O14/$O$29</f>
        <v>5.995240016959337E-2</v>
      </c>
      <c r="U14" s="545">
        <f>G14/$G$29</f>
        <v>5.995240016959337E-2</v>
      </c>
      <c r="W14" s="7"/>
      <c r="X14" s="10"/>
    </row>
    <row r="15" spans="1:28" ht="13.8" thickBot="1">
      <c r="A15" s="1263"/>
      <c r="B15" s="799" t="s">
        <v>49</v>
      </c>
      <c r="C15" s="799">
        <f>'Business EER - SEM'!B12</f>
        <v>147872</v>
      </c>
      <c r="D15" s="799">
        <f>'Business EER - SEM'!C12</f>
        <v>-157728.55826415098</v>
      </c>
      <c r="E15" s="338" t="s">
        <v>48</v>
      </c>
      <c r="F15" s="799">
        <f>'MEEIA Targets'!E5</f>
        <v>12127507.8408</v>
      </c>
      <c r="G15" s="799">
        <f>'Business EER - SEM'!F12</f>
        <v>-157728.55826415098</v>
      </c>
      <c r="H15" s="337">
        <f t="shared" si="0"/>
        <v>-1.3005850858616826E-2</v>
      </c>
      <c r="I15" s="676"/>
      <c r="J15" s="676"/>
      <c r="K15" s="504"/>
      <c r="L15" s="7" t="s">
        <v>50</v>
      </c>
      <c r="M15" s="698">
        <f t="shared" si="1"/>
        <v>-157728.55826415098</v>
      </c>
      <c r="N15" s="545">
        <f>M15/$M$29</f>
        <v>-1.8371133268370486E-3</v>
      </c>
      <c r="O15" s="700">
        <f t="shared" si="2"/>
        <v>-157728.55826415098</v>
      </c>
      <c r="P15" s="545">
        <f>O15/$O$29</f>
        <v>-2.0866231872435242E-3</v>
      </c>
      <c r="U15" s="545">
        <f>G16/$G$29</f>
        <v>1.4407310386744239E-3</v>
      </c>
      <c r="W15" s="7"/>
      <c r="X15" s="10"/>
    </row>
    <row r="16" spans="1:28" ht="13.8" thickBot="1">
      <c r="A16" s="1282"/>
      <c r="B16" s="799" t="s">
        <v>51</v>
      </c>
      <c r="C16" s="799">
        <f>'Small Bus. Lighting'!B12</f>
        <v>136332.36369999999</v>
      </c>
      <c r="D16" s="799">
        <f>'Small Bus. Lighting'!C12</f>
        <v>124891.45699999999</v>
      </c>
      <c r="E16" s="338">
        <f t="shared" ref="E16:E20" si="3">D16/C16</f>
        <v>0.91608077209622973</v>
      </c>
      <c r="F16" s="799">
        <f>'Small Bus. Lighting'!E12</f>
        <v>3569963.4051999673</v>
      </c>
      <c r="G16" s="799">
        <f>'Small Bus. Lighting'!F12</f>
        <v>108905.350504</v>
      </c>
      <c r="H16" s="337">
        <f t="shared" si="0"/>
        <v>3.0506013127577086E-2</v>
      </c>
      <c r="I16" s="1161"/>
      <c r="J16" s="558"/>
      <c r="K16" s="502"/>
      <c r="L16" s="7" t="s">
        <v>51</v>
      </c>
      <c r="M16" s="698">
        <f t="shared" si="1"/>
        <v>124891.45699999999</v>
      </c>
      <c r="N16" s="545">
        <f>M16/$M$29</f>
        <v>1.4546494470490823E-3</v>
      </c>
      <c r="O16" s="700">
        <f t="shared" si="2"/>
        <v>108905.350504</v>
      </c>
      <c r="P16" s="545">
        <f>O16/$O$29</f>
        <v>1.4407310386744239E-3</v>
      </c>
      <c r="U16" s="545">
        <f>G18/$G$29</f>
        <v>7.4987019351295092E-2</v>
      </c>
      <c r="W16" s="7"/>
    </row>
    <row r="17" spans="1:24" ht="13.8" thickBot="1">
      <c r="A17" s="1283" t="s">
        <v>52</v>
      </c>
      <c r="B17" s="690" t="s">
        <v>53</v>
      </c>
      <c r="C17" s="690">
        <f>SUM(C18:C20)</f>
        <v>20214192.476243451</v>
      </c>
      <c r="D17" s="690">
        <f>SUM(D18:D20)</f>
        <v>19502814.893882044</v>
      </c>
      <c r="E17" s="692">
        <f>D17/C17</f>
        <v>0.96480801381517234</v>
      </c>
      <c r="F17" s="690">
        <f>SUM(F18:F20)</f>
        <v>55020169.224600077</v>
      </c>
      <c r="G17" s="690">
        <f>SUM(G18:G20)</f>
        <v>16085163.30303042</v>
      </c>
      <c r="H17" s="689">
        <f>G17/F17</f>
        <v>0.29235030589179978</v>
      </c>
      <c r="I17" s="676"/>
      <c r="J17" s="676"/>
      <c r="K17" s="502"/>
      <c r="L17" s="7"/>
      <c r="M17" s="563"/>
      <c r="O17" s="700"/>
      <c r="P17" s="545"/>
      <c r="U17" s="545"/>
      <c r="W17" s="7"/>
    </row>
    <row r="18" spans="1:24" ht="13.8" thickBot="1">
      <c r="A18" s="1263"/>
      <c r="B18" s="799" t="s">
        <v>18</v>
      </c>
      <c r="C18" s="799">
        <f>'Whole House Efficiency'!B12</f>
        <v>10465375.294000026</v>
      </c>
      <c r="D18" s="799">
        <f>'Whole House Efficiency'!C12</f>
        <v>7085367.9542581188</v>
      </c>
      <c r="E18" s="338">
        <f t="shared" si="3"/>
        <v>0.67702951449053894</v>
      </c>
      <c r="F18" s="799">
        <f>'Whole House Efficiency'!E12</f>
        <v>19717746</v>
      </c>
      <c r="G18" s="799">
        <f>'Whole House Efficiency'!F12</f>
        <v>5668294.3634064952</v>
      </c>
      <c r="H18" s="337">
        <f t="shared" si="0"/>
        <v>0.28747172031765167</v>
      </c>
      <c r="I18" s="1161"/>
      <c r="J18" s="558"/>
      <c r="K18" s="502"/>
      <c r="L18" s="7" t="s">
        <v>54</v>
      </c>
      <c r="M18" s="698">
        <f>D18</f>
        <v>7085367.9542581188</v>
      </c>
      <c r="N18" s="545">
        <f>M18/$M$29</f>
        <v>8.2525473113832445E-2</v>
      </c>
      <c r="O18" s="700">
        <f t="shared" si="2"/>
        <v>5668294.3634064952</v>
      </c>
      <c r="P18" s="545">
        <f>O18/$O$29</f>
        <v>7.4987019351295092E-2</v>
      </c>
      <c r="U18" s="545">
        <f>G19/$G$29</f>
        <v>5.738110031242627E-2</v>
      </c>
    </row>
    <row r="19" spans="1:24" ht="13.8" thickBot="1">
      <c r="A19" s="1263"/>
      <c r="B19" s="799" t="s">
        <v>55</v>
      </c>
      <c r="C19" s="799">
        <f>'Income-Eligible Multi-Family'!B12</f>
        <v>3824584.1822434263</v>
      </c>
      <c r="D19" s="799">
        <f>'Income-Eligible Multi-Family'!C12</f>
        <v>4337456.9396239258</v>
      </c>
      <c r="E19" s="338">
        <f t="shared" si="3"/>
        <v>1.1340989589826882</v>
      </c>
      <c r="F19" s="799">
        <f>'Income-Eligible Multi-Family'!E12</f>
        <v>10014278.224600077</v>
      </c>
      <c r="G19" s="799">
        <f>'Income-Eligible Multi-Family'!F12</f>
        <v>4337456.9396239258</v>
      </c>
      <c r="H19" s="337">
        <f t="shared" si="0"/>
        <v>0.43312726512520511</v>
      </c>
      <c r="I19" s="1161"/>
      <c r="J19" s="558"/>
      <c r="K19" s="502"/>
      <c r="L19" s="7" t="s">
        <v>56</v>
      </c>
      <c r="M19" s="698">
        <f>D19</f>
        <v>4337456.9396239258</v>
      </c>
      <c r="N19" s="545">
        <f>M19/$M$29</f>
        <v>5.0519703191733517E-2</v>
      </c>
      <c r="O19" s="700">
        <f t="shared" si="2"/>
        <v>4337456.9396239258</v>
      </c>
      <c r="P19" s="545">
        <f>O19/$O$29</f>
        <v>5.738110031242627E-2</v>
      </c>
      <c r="U19" s="545">
        <f>G20/$G$29</f>
        <v>8.0425778207913245E-2</v>
      </c>
      <c r="W19" s="7"/>
    </row>
    <row r="20" spans="1:24" ht="13.8" thickBot="1">
      <c r="A20" s="1263"/>
      <c r="B20" s="799" t="s">
        <v>57</v>
      </c>
      <c r="C20" s="799">
        <f>'Home Lighting Rebate'!B12</f>
        <v>5924233</v>
      </c>
      <c r="D20" s="799">
        <f>'Home Lighting Rebate'!C12</f>
        <v>8079990</v>
      </c>
      <c r="E20" s="338">
        <f t="shared" si="3"/>
        <v>1.3638879497143344</v>
      </c>
      <c r="F20" s="799">
        <f>'Home Lighting Rebate'!E12</f>
        <v>25288145</v>
      </c>
      <c r="G20" s="799">
        <f>'Home Lighting Rebate'!F12</f>
        <v>6079412</v>
      </c>
      <c r="H20" s="337">
        <f t="shared" si="0"/>
        <v>0.24040561298584773</v>
      </c>
      <c r="I20" s="1161"/>
      <c r="J20" s="558"/>
      <c r="K20" s="503"/>
      <c r="L20" s="7" t="s">
        <v>58</v>
      </c>
      <c r="M20" s="698">
        <f>D20</f>
        <v>8079990</v>
      </c>
      <c r="N20" s="545">
        <f>M20/$M$29</f>
        <v>9.4110143864060414E-2</v>
      </c>
      <c r="O20" s="700">
        <f t="shared" si="2"/>
        <v>6079412</v>
      </c>
      <c r="P20" s="545">
        <f>O20/$O$29</f>
        <v>8.0425778207913245E-2</v>
      </c>
      <c r="U20" s="545">
        <f>G15/$G$29</f>
        <v>-2.0866231872435242E-3</v>
      </c>
      <c r="W20" s="7"/>
      <c r="X20" s="10"/>
    </row>
    <row r="21" spans="1:24" ht="13.8" thickBot="1">
      <c r="A21" s="1263" t="s">
        <v>59</v>
      </c>
      <c r="B21" s="690" t="s">
        <v>60</v>
      </c>
      <c r="C21" s="690">
        <f>SUM(C22)</f>
        <v>18651728</v>
      </c>
      <c r="D21" s="690">
        <f>SUM(D22)</f>
        <v>19894420</v>
      </c>
      <c r="E21" s="687">
        <f>D21/C21</f>
        <v>1.0666261056348239</v>
      </c>
      <c r="F21" s="690">
        <f>SUM(F22)</f>
        <v>21070772</v>
      </c>
      <c r="G21" s="690">
        <f>SUM(G22)</f>
        <v>19894420</v>
      </c>
      <c r="H21" s="689">
        <f>G21/F21</f>
        <v>0.94417138584196159</v>
      </c>
      <c r="I21" s="1161"/>
      <c r="J21" s="558"/>
      <c r="K21" s="503"/>
      <c r="L21" s="7"/>
      <c r="M21" s="564"/>
      <c r="O21" s="700"/>
      <c r="P21" s="545">
        <f>O21/$O$29</f>
        <v>0</v>
      </c>
      <c r="U21" s="545"/>
      <c r="W21" s="7"/>
      <c r="X21" s="10"/>
    </row>
    <row r="22" spans="1:24" ht="13.5" customHeight="1" thickBot="1">
      <c r="A22" s="1263"/>
      <c r="B22" s="799" t="s">
        <v>21</v>
      </c>
      <c r="C22" s="799">
        <f>HER!B12</f>
        <v>18651728</v>
      </c>
      <c r="D22" s="799">
        <f>HER!C12</f>
        <v>19894420</v>
      </c>
      <c r="E22" s="338">
        <f>D22/C22</f>
        <v>1.0666261056348239</v>
      </c>
      <c r="F22" s="799">
        <f>HER!E12</f>
        <v>21070772</v>
      </c>
      <c r="G22" s="799">
        <f>HER!F12</f>
        <v>19894420</v>
      </c>
      <c r="H22" s="337">
        <f>G22/F22</f>
        <v>0.94417138584196159</v>
      </c>
      <c r="I22" s="1161"/>
      <c r="J22" s="558"/>
      <c r="K22" s="502"/>
      <c r="L22" s="7" t="s">
        <v>61</v>
      </c>
      <c r="M22" s="698">
        <f>D22</f>
        <v>19894420</v>
      </c>
      <c r="N22" s="545">
        <f>M22/$M$29</f>
        <v>0.23171646602186893</v>
      </c>
      <c r="O22" s="700">
        <f t="shared" si="2"/>
        <v>19894420</v>
      </c>
      <c r="P22" s="545">
        <f>O22/$O$29</f>
        <v>0.2631873297113394</v>
      </c>
      <c r="U22" s="545">
        <f>G22/$G$29</f>
        <v>0.2631873297113394</v>
      </c>
      <c r="W22" s="7"/>
    </row>
    <row r="23" spans="1:24" ht="13.8" thickBot="1">
      <c r="A23" s="1263"/>
      <c r="B23" s="799" t="s">
        <v>62</v>
      </c>
      <c r="C23" s="1270" t="s">
        <v>63</v>
      </c>
      <c r="D23" s="1270"/>
      <c r="E23" s="1270"/>
      <c r="F23" s="1270"/>
      <c r="G23" s="1270"/>
      <c r="H23" s="1270"/>
      <c r="I23" s="1161"/>
      <c r="J23" s="558"/>
      <c r="K23" s="502"/>
      <c r="L23" s="7"/>
      <c r="M23"/>
      <c r="O23" s="700"/>
      <c r="P23" s="545"/>
      <c r="U23" s="545">
        <f>G27/$G$29</f>
        <v>7.1539166623611986E-3</v>
      </c>
      <c r="W23" s="7"/>
    </row>
    <row r="24" spans="1:24" ht="13.5" customHeight="1" thickBot="1">
      <c r="A24" s="1282"/>
      <c r="B24" s="799" t="s">
        <v>64</v>
      </c>
      <c r="C24" s="1271"/>
      <c r="D24" s="1271"/>
      <c r="E24" s="1271"/>
      <c r="F24" s="1271"/>
      <c r="G24" s="1271"/>
      <c r="H24" s="1271"/>
      <c r="I24" s="1161"/>
      <c r="J24" s="558"/>
      <c r="K24" s="504"/>
      <c r="L24" s="7"/>
      <c r="M24" s="564"/>
      <c r="O24" s="700"/>
      <c r="P24" s="545"/>
      <c r="U24" s="380">
        <f>G26/$G$29</f>
        <v>4.073404034468887E-4</v>
      </c>
      <c r="W24" s="7"/>
    </row>
    <row r="25" spans="1:24" ht="13.5" customHeight="1" thickBot="1">
      <c r="A25" s="1283" t="s">
        <v>65</v>
      </c>
      <c r="B25" s="690" t="s">
        <v>66</v>
      </c>
      <c r="C25" s="690">
        <f>SUM(C26:C27)</f>
        <v>1221528</v>
      </c>
      <c r="D25" s="690">
        <f>SUM(D26:D27)</f>
        <v>571558</v>
      </c>
      <c r="E25" s="687">
        <f>D25/C25</f>
        <v>0.46790413318401214</v>
      </c>
      <c r="F25" s="690">
        <f>SUM(F26:F27)</f>
        <v>6223140.0000000019</v>
      </c>
      <c r="G25" s="690">
        <f>SUM(G26:G27)</f>
        <v>571558</v>
      </c>
      <c r="H25" s="689">
        <f>G25/F25</f>
        <v>9.1843988725948608E-2</v>
      </c>
      <c r="I25" s="1161"/>
      <c r="J25" s="558"/>
      <c r="K25" s="504"/>
      <c r="L25" s="7"/>
      <c r="M25" s="564"/>
      <c r="O25" s="700"/>
      <c r="P25" s="545"/>
      <c r="U25" s="380"/>
      <c r="W25" s="7"/>
    </row>
    <row r="26" spans="1:24" ht="13.8" thickBot="1">
      <c r="A26" s="1263"/>
      <c r="B26" s="799" t="s">
        <v>24</v>
      </c>
      <c r="C26" s="799">
        <f>'Bus Programmable Thermostat'!B12</f>
        <v>69300</v>
      </c>
      <c r="D26" s="799">
        <f>'Bus Programmable Thermostat'!C12</f>
        <v>30791</v>
      </c>
      <c r="E26" s="338">
        <f>D26/C26</f>
        <v>0.44431457431457433</v>
      </c>
      <c r="F26" s="799">
        <f>'Bus Programmable Thermostat'!E12</f>
        <v>79002.000000000422</v>
      </c>
      <c r="G26" s="799">
        <f>'Bus Programmable Thermostat'!F12</f>
        <v>30791</v>
      </c>
      <c r="H26" s="337">
        <f>G26/F26</f>
        <v>0.38974962659172979</v>
      </c>
      <c r="I26" s="1161"/>
      <c r="J26" s="558"/>
      <c r="K26" s="503"/>
      <c r="L26" s="7" t="s">
        <v>67</v>
      </c>
      <c r="M26" s="698">
        <f t="shared" ref="M26:M28" si="4">D26</f>
        <v>30791</v>
      </c>
      <c r="N26" s="545">
        <f>M26/$M$29</f>
        <v>3.5863230520313566E-4</v>
      </c>
      <c r="O26" s="700">
        <f t="shared" si="2"/>
        <v>30791</v>
      </c>
      <c r="P26" s="545">
        <f>O26/$O$29</f>
        <v>4.073404034468887E-4</v>
      </c>
      <c r="W26" s="7"/>
    </row>
    <row r="27" spans="1:24" ht="13.8" thickBot="1">
      <c r="A27" s="1263"/>
      <c r="B27" s="799" t="s">
        <v>23</v>
      </c>
      <c r="C27" s="799">
        <f>'Res Programmable Thermostat'!B12</f>
        <v>1152228</v>
      </c>
      <c r="D27" s="799">
        <f>'Res Programmable Thermostat'!C12</f>
        <v>540767</v>
      </c>
      <c r="E27" s="338">
        <f>D27/C27</f>
        <v>0.46932291178482038</v>
      </c>
      <c r="F27" s="799">
        <f>'Res Programmable Thermostat'!E12</f>
        <v>6144138.0000000019</v>
      </c>
      <c r="G27" s="799">
        <f>'Res Programmable Thermostat'!F12</f>
        <v>540767</v>
      </c>
      <c r="H27" s="337">
        <f>G27/F27</f>
        <v>8.8013485374189154E-2</v>
      </c>
      <c r="I27" s="1161"/>
      <c r="J27" s="558"/>
      <c r="K27" s="502"/>
      <c r="L27" s="7" t="s">
        <v>68</v>
      </c>
      <c r="M27" s="698">
        <f t="shared" si="4"/>
        <v>540767</v>
      </c>
      <c r="N27" s="545">
        <f>M27/$M$29</f>
        <v>6.2984805880869112E-3</v>
      </c>
      <c r="O27" s="700">
        <f t="shared" si="2"/>
        <v>540767</v>
      </c>
      <c r="P27" s="545">
        <f>O27/$O$29</f>
        <v>7.1539166623611986E-3</v>
      </c>
    </row>
    <row r="28" spans="1:24" ht="13.8" thickBot="1">
      <c r="A28" s="1282"/>
      <c r="B28" s="799" t="s">
        <v>25</v>
      </c>
      <c r="C28" s="1281" t="s">
        <v>69</v>
      </c>
      <c r="D28" s="1281"/>
      <c r="E28" s="1281"/>
      <c r="F28" s="1281"/>
      <c r="G28" s="1281"/>
      <c r="H28" s="1281"/>
      <c r="I28" s="1161"/>
      <c r="J28" s="558"/>
      <c r="K28" s="502"/>
      <c r="L28" s="7" t="s">
        <v>70</v>
      </c>
      <c r="M28" s="698">
        <f t="shared" si="4"/>
        <v>0</v>
      </c>
      <c r="P28" s="545"/>
      <c r="U28" s="10"/>
    </row>
    <row r="29" spans="1:24" ht="13.5" customHeight="1" thickBot="1">
      <c r="A29" s="468" t="s">
        <v>71</v>
      </c>
      <c r="B29" s="468"/>
      <c r="C29" s="468">
        <f>SUM(C11,C17,C21,C25)</f>
        <v>84792949.832843453</v>
      </c>
      <c r="D29" s="468">
        <f>SUM(D11,D17,D21,D25)</f>
        <v>85856738.373190969</v>
      </c>
      <c r="E29" s="464">
        <f>D29/C29</f>
        <v>1.0125457192189282</v>
      </c>
      <c r="F29" s="468">
        <f>SUM(F11,F17,F21,F25)</f>
        <v>184406193.91799608</v>
      </c>
      <c r="G29" s="468">
        <f>SUM(G11,G17,G21,G25)</f>
        <v>75590341.000913501</v>
      </c>
      <c r="H29" s="466">
        <f>G29/F29</f>
        <v>0.40991215856083396</v>
      </c>
      <c r="I29" s="1161"/>
      <c r="J29" s="558"/>
      <c r="L29" s="378"/>
      <c r="M29" s="699">
        <f>SUM(M12:M28)</f>
        <v>85856738.373190984</v>
      </c>
      <c r="N29" s="545">
        <f>M29/$M$29</f>
        <v>1</v>
      </c>
      <c r="O29" s="699">
        <f>SUM(O12:O28)</f>
        <v>75590341.000913501</v>
      </c>
      <c r="P29" s="545">
        <f>O29/$O$29</f>
        <v>1</v>
      </c>
      <c r="Q29" s="813"/>
      <c r="R29" s="813"/>
    </row>
    <row r="30" spans="1:24">
      <c r="A30" t="s">
        <v>72</v>
      </c>
      <c r="B30"/>
      <c r="C30"/>
      <c r="D30" s="99"/>
      <c r="E30" s="99"/>
      <c r="F30" s="7"/>
      <c r="G30"/>
      <c r="H30"/>
      <c r="I30" s="10"/>
      <c r="J30" s="10"/>
      <c r="L30" s="378"/>
    </row>
    <row r="31" spans="1:24">
      <c r="A31" s="91"/>
      <c r="B31"/>
      <c r="C31"/>
      <c r="D31"/>
      <c r="E31"/>
      <c r="F31" s="376"/>
      <c r="G31"/>
      <c r="H31"/>
      <c r="I31"/>
      <c r="J31" s="399"/>
      <c r="K31" s="506"/>
      <c r="L31" s="547"/>
      <c r="M31" s="548"/>
      <c r="Q31" s="543"/>
      <c r="R31" s="545"/>
      <c r="S31" s="546"/>
      <c r="T31" s="544"/>
    </row>
    <row r="32" spans="1:24">
      <c r="A32" s="91"/>
      <c r="B32"/>
      <c r="C32" s="700"/>
      <c r="D32" s="700"/>
      <c r="E32"/>
      <c r="F32" s="700"/>
      <c r="G32" s="700"/>
      <c r="H32"/>
      <c r="I32"/>
      <c r="J32" s="399"/>
      <c r="M32" s="30"/>
      <c r="Q32" s="13"/>
    </row>
    <row r="33" spans="1:28">
      <c r="A33" s="4" t="s">
        <v>73</v>
      </c>
      <c r="B33" s="4"/>
      <c r="C33" s="4"/>
      <c r="D33" s="4"/>
      <c r="E33" s="4"/>
      <c r="F33" s="4"/>
      <c r="G33" s="4"/>
      <c r="H33" s="4"/>
      <c r="I33" s="4"/>
      <c r="J33" s="399"/>
      <c r="L33" s="1249" t="s">
        <v>74</v>
      </c>
      <c r="M33" s="1249"/>
      <c r="N33" s="1249"/>
      <c r="O33" s="1249"/>
      <c r="P33" s="1249"/>
      <c r="Q33" s="1249"/>
      <c r="R33" s="1249"/>
      <c r="S33" s="1249"/>
      <c r="U33" s="1249" t="s">
        <v>75</v>
      </c>
      <c r="V33" s="1249"/>
      <c r="W33" s="1249"/>
      <c r="X33" s="1249"/>
      <c r="Y33" s="1249"/>
      <c r="Z33" s="1249"/>
      <c r="AA33" s="1249"/>
      <c r="AB33" s="1249"/>
    </row>
    <row r="34" spans="1:28" ht="13.8" thickBot="1">
      <c r="A34" s="1250" t="s">
        <v>32</v>
      </c>
      <c r="B34" s="1250" t="s">
        <v>33</v>
      </c>
      <c r="C34" s="92"/>
      <c r="D34" s="92" t="s">
        <v>34</v>
      </c>
      <c r="E34" s="101"/>
      <c r="F34" s="92"/>
      <c r="G34" s="92" t="s">
        <v>35</v>
      </c>
      <c r="H34" s="92"/>
      <c r="I34" s="107"/>
      <c r="J34" s="400"/>
      <c r="K34" s="506"/>
      <c r="L34" s="547"/>
      <c r="M34"/>
    </row>
    <row r="35" spans="1:28" ht="40.799999999999997" thickTop="1" thickBot="1">
      <c r="A35" s="1251"/>
      <c r="B35" s="1251"/>
      <c r="C35" s="801" t="s">
        <v>76</v>
      </c>
      <c r="D35" s="801" t="s">
        <v>77</v>
      </c>
      <c r="E35" s="516" t="s">
        <v>38</v>
      </c>
      <c r="F35" s="517" t="s">
        <v>78</v>
      </c>
      <c r="G35" s="801" t="s">
        <v>77</v>
      </c>
      <c r="H35" s="801" t="s">
        <v>40</v>
      </c>
      <c r="I35" s="107"/>
      <c r="J35" s="401"/>
      <c r="M35" s="352" t="s">
        <v>79</v>
      </c>
      <c r="N35" s="352" t="s">
        <v>80</v>
      </c>
      <c r="O35" s="352" t="s">
        <v>81</v>
      </c>
      <c r="P35" s="352" t="s">
        <v>82</v>
      </c>
    </row>
    <row r="36" spans="1:28" ht="14.4" thickTop="1" thickBot="1">
      <c r="A36" s="1262" t="s">
        <v>45</v>
      </c>
      <c r="B36" s="694" t="s">
        <v>46</v>
      </c>
      <c r="C36" s="693">
        <f>SUM(C37:C41)</f>
        <v>8129.3807000000006</v>
      </c>
      <c r="D36" s="693">
        <f>SUM(D37:D41)</f>
        <v>8468.7273653531538</v>
      </c>
      <c r="E36" s="692">
        <f>D36/C36</f>
        <v>1.04174323701597</v>
      </c>
      <c r="F36" s="693">
        <f>SUM(F37:F41)</f>
        <v>20629.213500000002</v>
      </c>
      <c r="G36" s="693">
        <f>SUM(G37:G41)</f>
        <v>7224.3118079636479</v>
      </c>
      <c r="H36" s="689">
        <f t="shared" ref="H36:H42" si="5">G36/F36</f>
        <v>0.35019812112389292</v>
      </c>
      <c r="I36" s="343"/>
      <c r="J36" s="29"/>
      <c r="L36" s="48"/>
    </row>
    <row r="37" spans="1:28" ht="13.8" thickBot="1">
      <c r="A37" s="1263"/>
      <c r="B37" s="799" t="s">
        <v>13</v>
      </c>
      <c r="C37" s="799">
        <f>'Business EER - Standard'!B13</f>
        <v>4315</v>
      </c>
      <c r="D37" s="799">
        <f>'Business EER - Standard'!C13</f>
        <v>4392.200756223845</v>
      </c>
      <c r="E37" s="338">
        <f>D37/C37</f>
        <v>1.0178912528908099</v>
      </c>
      <c r="F37" s="799">
        <f>'Business EER - Standard'!E13</f>
        <v>6385</v>
      </c>
      <c r="G37" s="799">
        <f>'Business EER - Standard'!F13</f>
        <v>4216.5528539748911</v>
      </c>
      <c r="H37" s="337">
        <f t="shared" si="5"/>
        <v>0.66038415880577783</v>
      </c>
      <c r="I37" s="343"/>
      <c r="J37" s="29"/>
      <c r="L37" s="47" t="s">
        <v>47</v>
      </c>
      <c r="M37" s="588">
        <f>D37</f>
        <v>4392.200756223845</v>
      </c>
      <c r="N37" s="545">
        <f>M37/$M$55</f>
        <v>8.2350976872801546E-2</v>
      </c>
      <c r="O37" s="700">
        <f>G37</f>
        <v>4216.5528539748911</v>
      </c>
      <c r="P37" s="545">
        <f>O37/$O$55</f>
        <v>8.249462640535854E-2</v>
      </c>
    </row>
    <row r="38" spans="1:28" ht="13.8" thickBot="1">
      <c r="A38" s="1263"/>
      <c r="B38" s="799" t="s">
        <v>14</v>
      </c>
      <c r="C38" s="799">
        <f>'Business EER - Custom'!B13</f>
        <v>3105.6763999999998</v>
      </c>
      <c r="D38" s="799">
        <f>'Business EER - Custom'!C13</f>
        <v>3376.8511057571382</v>
      </c>
      <c r="E38" s="336">
        <f>D38/C38</f>
        <v>1.087315827803933</v>
      </c>
      <c r="F38" s="799">
        <f>'Business EER - Custom'!E13</f>
        <v>7758.0861000000004</v>
      </c>
      <c r="G38" s="799">
        <f>'Business EER - Custom'!F13</f>
        <v>2498.869818260282</v>
      </c>
      <c r="H38" s="337">
        <f t="shared" si="5"/>
        <v>0.32209874781620196</v>
      </c>
      <c r="I38" s="343"/>
      <c r="J38" s="29"/>
      <c r="K38" s="503"/>
      <c r="L38" s="47" t="s">
        <v>83</v>
      </c>
      <c r="M38" s="588">
        <f t="shared" ref="M38:M41" si="6">D38</f>
        <v>3376.8511057571382</v>
      </c>
      <c r="N38" s="545">
        <f>M38/$M$55</f>
        <v>6.3313815271090465E-2</v>
      </c>
      <c r="O38" s="700">
        <f t="shared" ref="O38:O41" si="7">G38</f>
        <v>2498.869818260282</v>
      </c>
      <c r="P38" s="545">
        <f>O38/$O$55</f>
        <v>4.8889066313654632E-2</v>
      </c>
      <c r="Q38" s="543"/>
      <c r="R38" s="545"/>
      <c r="S38" s="546"/>
      <c r="T38" s="544"/>
      <c r="U38" s="546">
        <f>G38/$G$54</f>
        <v>4.8889066313654639E-2</v>
      </c>
    </row>
    <row r="39" spans="1:28" ht="13.5" customHeight="1" thickBot="1">
      <c r="A39" s="1263"/>
      <c r="B39" s="799" t="s">
        <v>15</v>
      </c>
      <c r="C39" s="799">
        <f>'Block Bidding'!B13</f>
        <v>682.04</v>
      </c>
      <c r="D39" s="799">
        <f>'Block Bidding'!C13</f>
        <v>723.0411141988377</v>
      </c>
      <c r="E39" s="336">
        <f>D39/C39</f>
        <v>1.0601154099449266</v>
      </c>
      <c r="F39" s="799">
        <f>'Overall Results PY 2016'!F35</f>
        <v>3052</v>
      </c>
      <c r="G39" s="799">
        <f>'Block Bidding'!F13</f>
        <v>535.05042450713995</v>
      </c>
      <c r="H39" s="337">
        <f t="shared" si="5"/>
        <v>0.17531141038897116</v>
      </c>
      <c r="I39" s="343"/>
      <c r="J39" s="29"/>
      <c r="K39" s="504"/>
      <c r="L39" s="48" t="s">
        <v>15</v>
      </c>
      <c r="M39" s="588">
        <f t="shared" si="6"/>
        <v>723.0411141988377</v>
      </c>
      <c r="N39" s="545">
        <f>M39/$M$55</f>
        <v>1.3556562046736867E-2</v>
      </c>
      <c r="O39" s="700">
        <f t="shared" si="7"/>
        <v>535.05042450713995</v>
      </c>
      <c r="P39" s="545">
        <f>O39/$O$55</f>
        <v>1.046797856124012E-2</v>
      </c>
      <c r="Q39" s="543"/>
      <c r="R39" s="545"/>
      <c r="S39" s="546"/>
      <c r="T39" s="544"/>
      <c r="U39" s="546">
        <f>G37/$G$54</f>
        <v>8.2494626405358554E-2</v>
      </c>
    </row>
    <row r="40" spans="1:28" ht="13.8" thickBot="1">
      <c r="A40" s="1263"/>
      <c r="B40" s="799" t="s">
        <v>49</v>
      </c>
      <c r="C40" s="799">
        <f>'Business EER - SEM'!B13</f>
        <v>0</v>
      </c>
      <c r="D40" s="799">
        <f>'Business EER - SEM'!C13</f>
        <v>-45.206844826665716</v>
      </c>
      <c r="E40" s="407" t="s">
        <v>48</v>
      </c>
      <c r="F40" s="799">
        <f>'MEEIA Targets'!K5</f>
        <v>2841.7464</v>
      </c>
      <c r="G40" s="799">
        <f>'Business EER - SEM'!F13</f>
        <v>-45.206844826665716</v>
      </c>
      <c r="H40" s="337">
        <f t="shared" si="5"/>
        <v>-1.5908120734019655E-2</v>
      </c>
      <c r="I40" s="343"/>
      <c r="J40" s="29"/>
      <c r="K40" s="504"/>
      <c r="L40" s="47" t="s">
        <v>50</v>
      </c>
      <c r="M40" s="588">
        <f t="shared" si="6"/>
        <v>-45.206844826665716</v>
      </c>
      <c r="N40" s="545">
        <f>M40/$M$55</f>
        <v>-8.4759965207367803E-4</v>
      </c>
      <c r="O40" s="700">
        <f t="shared" si="7"/>
        <v>-45.206844826665716</v>
      </c>
      <c r="P40" s="545">
        <f>O40/$O$55</f>
        <v>-8.8444800862041105E-4</v>
      </c>
      <c r="Q40" s="13"/>
      <c r="U40" s="546">
        <f>G39/$G$54</f>
        <v>1.0467978561240121E-2</v>
      </c>
    </row>
    <row r="41" spans="1:28" ht="13.8" thickBot="1">
      <c r="A41" s="1263"/>
      <c r="B41" s="799" t="s">
        <v>51</v>
      </c>
      <c r="C41" s="799">
        <f>'Small Bus. Lighting'!B13</f>
        <v>26.664300000000001</v>
      </c>
      <c r="D41" s="799">
        <f>'Small Bus. Lighting'!C13</f>
        <v>21.841234</v>
      </c>
      <c r="E41" s="336">
        <f>D41/C41</f>
        <v>0.81911897180874804</v>
      </c>
      <c r="F41" s="799">
        <f>'Small Bus. Lighting'!E13</f>
        <v>592.38099999999997</v>
      </c>
      <c r="G41" s="799">
        <f>'Small Bus. Lighting'!F13</f>
        <v>19.045556048000002</v>
      </c>
      <c r="H41" s="337">
        <f t="shared" si="5"/>
        <v>3.2150855695911924E-2</v>
      </c>
      <c r="I41" s="343"/>
      <c r="J41" s="29"/>
      <c r="K41" s="504"/>
      <c r="L41" s="48" t="s">
        <v>51</v>
      </c>
      <c r="M41" s="588">
        <f t="shared" si="6"/>
        <v>21.841234</v>
      </c>
      <c r="N41" s="545">
        <f>M41/$M$55</f>
        <v>4.0950927697435606E-4</v>
      </c>
      <c r="O41" s="700">
        <f t="shared" si="7"/>
        <v>19.045556048000002</v>
      </c>
      <c r="P41" s="545">
        <f>O41/$O$55</f>
        <v>3.7261623066836883E-4</v>
      </c>
      <c r="Q41" s="13"/>
      <c r="U41" s="546">
        <f>G41/$G$54</f>
        <v>3.7261623066836888E-4</v>
      </c>
    </row>
    <row r="42" spans="1:28" ht="13.8" thickBot="1">
      <c r="A42" s="1263" t="s">
        <v>52</v>
      </c>
      <c r="B42" s="690" t="s">
        <v>53</v>
      </c>
      <c r="C42" s="690">
        <f>SUM(C43:C45)</f>
        <v>6063.256821690441</v>
      </c>
      <c r="D42" s="690">
        <f>SUM(D43:D45)</f>
        <v>5162.1389234279522</v>
      </c>
      <c r="E42" s="687">
        <f>D42/C42</f>
        <v>0.85138054930497631</v>
      </c>
      <c r="F42" s="690">
        <f>SUM(F43:F45)</f>
        <v>9097.594763207484</v>
      </c>
      <c r="G42" s="690">
        <f>SUM(G43:G45)</f>
        <v>4184.4767777069719</v>
      </c>
      <c r="H42" s="689">
        <f t="shared" si="5"/>
        <v>0.45995418422348766</v>
      </c>
      <c r="I42" s="343"/>
      <c r="J42" s="29"/>
      <c r="K42" s="504"/>
      <c r="L42" s="48"/>
      <c r="M42" s="30"/>
      <c r="Q42" s="13"/>
      <c r="U42" s="546"/>
    </row>
    <row r="43" spans="1:28" ht="13.8" thickBot="1">
      <c r="A43" s="1263"/>
      <c r="B43" s="799" t="s">
        <v>18</v>
      </c>
      <c r="C43" s="799">
        <f>'Whole House Efficiency'!B13</f>
        <v>4980.60922999999</v>
      </c>
      <c r="D43" s="799">
        <f>'Whole House Efficiency'!C13</f>
        <v>3453.3107286049058</v>
      </c>
      <c r="E43" s="336">
        <f>'Whole House Efficiency'!D13</f>
        <v>0.69335106793851253</v>
      </c>
      <c r="F43" s="799">
        <f>'Whole House Efficiency'!E13</f>
        <v>5072</v>
      </c>
      <c r="G43" s="799">
        <f>'Whole House Efficiency'!F13</f>
        <v>2762.648582883925</v>
      </c>
      <c r="H43" s="337">
        <f>G43/F43</f>
        <v>0.54468623479572653</v>
      </c>
      <c r="I43" s="343"/>
      <c r="J43" s="29"/>
      <c r="L43" s="47" t="s">
        <v>54</v>
      </c>
      <c r="M43" s="588">
        <f>D43</f>
        <v>3453.3107286049058</v>
      </c>
      <c r="N43" s="545">
        <f t="shared" ref="N43:N45" si="8">M43/$M$55</f>
        <v>6.4747384677934477E-2</v>
      </c>
      <c r="O43" s="700">
        <f t="shared" ref="O43:O45" si="9">G43</f>
        <v>2762.648582883925</v>
      </c>
      <c r="P43" s="545">
        <f t="shared" ref="P43:P45" si="10">O43/$O$55</f>
        <v>5.4049758327933843E-2</v>
      </c>
      <c r="Q43" s="543"/>
      <c r="R43" s="545"/>
      <c r="S43" s="546"/>
      <c r="T43" s="544"/>
      <c r="U43" s="546" t="e">
        <f>#REF!/$G$54</f>
        <v>#REF!</v>
      </c>
    </row>
    <row r="44" spans="1:28" ht="13.8" thickBot="1">
      <c r="A44" s="1263"/>
      <c r="B44" s="799" t="s">
        <v>55</v>
      </c>
      <c r="C44" s="799">
        <f>'Income-Eligible Multi-Family'!B13</f>
        <v>493.64759169045124</v>
      </c>
      <c r="D44" s="799">
        <f>'Income-Eligible Multi-Family'!C13</f>
        <v>571.82819482304637</v>
      </c>
      <c r="E44" s="336">
        <f>'Income-Eligible Multi-Family'!D13</f>
        <v>1.1583733101277225</v>
      </c>
      <c r="F44" s="799">
        <f>'Income-Eligible Multi-Family'!E13</f>
        <v>1356.5947632074835</v>
      </c>
      <c r="G44" s="799">
        <f>'Income-Eligible Multi-Family'!F13</f>
        <v>571.82819482304637</v>
      </c>
      <c r="H44" s="337">
        <f>G44/F44</f>
        <v>0.42151732435634387</v>
      </c>
      <c r="I44" s="343"/>
      <c r="J44" s="29"/>
      <c r="K44" s="502"/>
      <c r="L44" s="47" t="s">
        <v>56</v>
      </c>
      <c r="M44" s="588">
        <f t="shared" ref="M44:M47" si="11">D44</f>
        <v>571.82819482304637</v>
      </c>
      <c r="N44" s="545">
        <f t="shared" si="8"/>
        <v>1.0721415768703221E-2</v>
      </c>
      <c r="O44" s="700">
        <f t="shared" si="9"/>
        <v>571.82819482304637</v>
      </c>
      <c r="P44" s="545">
        <f t="shared" si="10"/>
        <v>1.1187516185290699E-2</v>
      </c>
      <c r="Q44" s="543"/>
      <c r="R44" s="545"/>
      <c r="S44" s="546"/>
      <c r="T44" s="544"/>
      <c r="U44" s="546">
        <f>G44/$G$54</f>
        <v>1.1187516185290701E-2</v>
      </c>
    </row>
    <row r="45" spans="1:28" ht="13.8" thickBot="1">
      <c r="A45" s="1263"/>
      <c r="B45" s="799" t="s">
        <v>57</v>
      </c>
      <c r="C45" s="799">
        <f>'Home Lighting Rebate'!B13</f>
        <v>589</v>
      </c>
      <c r="D45" s="799">
        <f>'Home Lighting Rebate'!C13</f>
        <v>1137</v>
      </c>
      <c r="E45" s="336">
        <f>D45/C45</f>
        <v>1.930390492359932</v>
      </c>
      <c r="F45" s="799">
        <f>'Home Lighting Rebate'!E13</f>
        <v>2669</v>
      </c>
      <c r="G45" s="799">
        <f>'Home Lighting Rebate'!F13</f>
        <v>850</v>
      </c>
      <c r="H45" s="337">
        <f>G45/F45</f>
        <v>0.31847133757961782</v>
      </c>
      <c r="I45" s="343"/>
      <c r="J45" s="29"/>
      <c r="K45" s="502"/>
      <c r="L45" s="47" t="s">
        <v>58</v>
      </c>
      <c r="M45" s="588">
        <f t="shared" si="11"/>
        <v>1137</v>
      </c>
      <c r="N45" s="545">
        <f t="shared" si="8"/>
        <v>2.131802845571101E-2</v>
      </c>
      <c r="O45" s="700">
        <f t="shared" si="9"/>
        <v>850</v>
      </c>
      <c r="P45" s="545">
        <f t="shared" si="10"/>
        <v>1.662980042535293E-2</v>
      </c>
      <c r="Q45" s="543"/>
      <c r="R45" s="545"/>
      <c r="S45" s="546"/>
      <c r="T45" s="544"/>
      <c r="U45" s="546">
        <f>G45/$G$54</f>
        <v>1.6629800425352934E-2</v>
      </c>
    </row>
    <row r="46" spans="1:28" ht="13.8" thickBot="1">
      <c r="A46" s="1263" t="s">
        <v>59</v>
      </c>
      <c r="B46" s="690" t="s">
        <v>60</v>
      </c>
      <c r="C46" s="690">
        <f>C47</f>
        <v>3106.855</v>
      </c>
      <c r="D46" s="690">
        <f>D47</f>
        <v>3413.0222003225808</v>
      </c>
      <c r="E46" s="686">
        <f>D46/C46</f>
        <v>1.0985456998548631</v>
      </c>
      <c r="F46" s="690">
        <f>F47</f>
        <v>4215</v>
      </c>
      <c r="G46" s="690">
        <f>G47</f>
        <v>3413.0222003225808</v>
      </c>
      <c r="H46" s="689">
        <f>H47</f>
        <v>0.80973243186775345</v>
      </c>
      <c r="I46" s="343"/>
      <c r="J46" s="29"/>
      <c r="K46" s="502"/>
      <c r="L46" s="48"/>
      <c r="M46" s="548"/>
      <c r="Q46" s="543"/>
      <c r="R46" s="545"/>
      <c r="S46" s="546"/>
      <c r="T46" s="544"/>
      <c r="U46" s="546"/>
    </row>
    <row r="47" spans="1:28" ht="13.5" customHeight="1" thickBot="1">
      <c r="A47" s="1263"/>
      <c r="B47" s="799" t="s">
        <v>21</v>
      </c>
      <c r="C47" s="799">
        <f>HER!B13</f>
        <v>3106.855</v>
      </c>
      <c r="D47" s="799">
        <f>HER!C13</f>
        <v>3413.0222003225808</v>
      </c>
      <c r="E47" s="336">
        <f>HER!D13</f>
        <v>1.0985456998548631</v>
      </c>
      <c r="F47" s="799">
        <f>HER!E13</f>
        <v>4215</v>
      </c>
      <c r="G47" s="799">
        <f>HER!F13</f>
        <v>3413.0222003225808</v>
      </c>
      <c r="H47" s="337">
        <f>G47/F47</f>
        <v>0.80973243186775345</v>
      </c>
      <c r="I47" s="343"/>
      <c r="J47" s="29"/>
      <c r="K47" s="503"/>
      <c r="L47" s="47" t="s">
        <v>61</v>
      </c>
      <c r="M47" s="588">
        <f t="shared" si="11"/>
        <v>3413.0222003225808</v>
      </c>
      <c r="N47" s="545">
        <f>M47/$M$55</f>
        <v>6.3992000339885821E-2</v>
      </c>
      <c r="O47" s="700">
        <f>G47</f>
        <v>3413.0222003225808</v>
      </c>
      <c r="P47" s="545">
        <f>O47/$O$55</f>
        <v>6.6773974163133465E-2</v>
      </c>
      <c r="Q47" s="543"/>
      <c r="R47" s="545"/>
      <c r="S47" s="546"/>
      <c r="T47" s="544"/>
      <c r="U47" s="546">
        <f>G40/$G$54</f>
        <v>-8.8444800862041127E-4</v>
      </c>
    </row>
    <row r="48" spans="1:28" ht="13.5" customHeight="1" thickBot="1">
      <c r="A48" s="1263"/>
      <c r="B48" s="799" t="s">
        <v>62</v>
      </c>
      <c r="C48" s="1270" t="s">
        <v>63</v>
      </c>
      <c r="D48" s="1270"/>
      <c r="E48" s="1270"/>
      <c r="F48" s="1270"/>
      <c r="G48" s="1270"/>
      <c r="H48" s="1270"/>
      <c r="I48" s="343"/>
      <c r="J48" s="29"/>
      <c r="K48" s="502"/>
      <c r="L48" s="48"/>
      <c r="M48" s="548"/>
      <c r="Q48" s="543"/>
      <c r="R48" s="545"/>
      <c r="S48" s="546"/>
      <c r="T48" s="544"/>
      <c r="U48" s="546">
        <f>G47/$G$54</f>
        <v>6.6773974163133479E-2</v>
      </c>
    </row>
    <row r="49" spans="1:28" ht="13.8" thickBot="1">
      <c r="A49" s="1282"/>
      <c r="B49" s="799" t="s">
        <v>64</v>
      </c>
      <c r="C49" s="1271"/>
      <c r="D49" s="1271"/>
      <c r="E49" s="1271"/>
      <c r="F49" s="1271"/>
      <c r="G49" s="1271"/>
      <c r="H49" s="1271"/>
      <c r="I49" s="343"/>
      <c r="J49" s="29"/>
      <c r="K49" s="502"/>
      <c r="L49" s="48"/>
      <c r="M49" s="25"/>
      <c r="Q49" s="543"/>
      <c r="R49" s="545"/>
      <c r="S49" s="546"/>
      <c r="T49" s="544"/>
      <c r="U49" s="546">
        <f>G52/$G$54</f>
        <v>8.7484488920009609E-2</v>
      </c>
    </row>
    <row r="50" spans="1:28" ht="13.8" thickBot="1">
      <c r="A50" s="1283" t="s">
        <v>65</v>
      </c>
      <c r="B50" s="690" t="s">
        <v>66</v>
      </c>
      <c r="C50" s="690">
        <f>SUM(C51:C53)</f>
        <v>54569.22</v>
      </c>
      <c r="D50" s="690">
        <f>SUM(D51:D53)</f>
        <v>36291.25</v>
      </c>
      <c r="E50" s="686">
        <f>D50/C50</f>
        <v>0.66504982112626865</v>
      </c>
      <c r="F50" s="690">
        <f>SUM(F51:F53)</f>
        <v>71972.2</v>
      </c>
      <c r="G50" s="690">
        <f>SUM(G51:G53)</f>
        <v>36291.25</v>
      </c>
      <c r="H50" s="689">
        <f>G50/F50</f>
        <v>0.50423983149049223</v>
      </c>
      <c r="I50" s="343"/>
      <c r="J50" s="29"/>
      <c r="K50" s="502"/>
      <c r="L50" s="48"/>
      <c r="M50" s="25"/>
      <c r="Q50" s="543"/>
      <c r="R50" s="545"/>
      <c r="S50" s="546"/>
      <c r="T50" s="544"/>
      <c r="U50" s="546"/>
    </row>
    <row r="51" spans="1:28" s="4" customFormat="1" ht="13.5" customHeight="1" thickBot="1">
      <c r="A51" s="1263"/>
      <c r="B51" s="799" t="s">
        <v>24</v>
      </c>
      <c r="C51" s="799">
        <f>'Bus Programmable Thermostat'!B13</f>
        <v>189</v>
      </c>
      <c r="D51" s="799">
        <f>'Bus Programmable Thermostat'!C13</f>
        <v>214.2</v>
      </c>
      <c r="E51" s="338">
        <f>'Bus Programmable Thermostat'!D13</f>
        <v>1.1333333333333333</v>
      </c>
      <c r="F51" s="799">
        <f>'Bus Programmable Thermostat'!E13</f>
        <v>215.46000000000004</v>
      </c>
      <c r="G51" s="799">
        <f>'Bus Programmable Thermostat'!F13</f>
        <v>214.2</v>
      </c>
      <c r="H51" s="337">
        <f>G51/F51</f>
        <v>0.99415204678362556</v>
      </c>
      <c r="I51" s="343"/>
      <c r="J51" s="29"/>
      <c r="K51" s="504"/>
      <c r="L51" s="47" t="s">
        <v>67</v>
      </c>
      <c r="M51" s="588">
        <f t="shared" ref="M51:M53" si="12">D51</f>
        <v>214.2</v>
      </c>
      <c r="N51" s="545">
        <f t="shared" ref="N51:N53" si="13">M51/$M$55</f>
        <v>4.016114067909673E-3</v>
      </c>
      <c r="O51" s="700">
        <f t="shared" ref="O51:O53" si="14">G51</f>
        <v>214.2</v>
      </c>
      <c r="P51" s="545">
        <f t="shared" ref="P51:P53" si="15">O51/$O$55</f>
        <v>4.1907097071889384E-3</v>
      </c>
      <c r="U51" s="546">
        <f>G51/$G$54</f>
        <v>4.1907097071889384E-3</v>
      </c>
    </row>
    <row r="52" spans="1:28" ht="13.8" thickBot="1">
      <c r="A52" s="1263"/>
      <c r="B52" s="799" t="s">
        <v>23</v>
      </c>
      <c r="C52" s="799">
        <f>'Res Programmable Thermostat'!B13</f>
        <v>3146.22</v>
      </c>
      <c r="D52" s="799">
        <f>'Res Programmable Thermostat'!C13</f>
        <v>4471.5999999999995</v>
      </c>
      <c r="E52" s="336">
        <f>'Res Programmable Thermostat'!D13</f>
        <v>1.4212610688381613</v>
      </c>
      <c r="F52" s="799">
        <f>'Res Programmable Thermostat'!E13</f>
        <v>16756.740000000002</v>
      </c>
      <c r="G52" s="799">
        <f>'Res Programmable Thermostat'!F13</f>
        <v>4471.5999999999995</v>
      </c>
      <c r="H52" s="337">
        <f>G52/F52</f>
        <v>0.26685381524091195</v>
      </c>
      <c r="I52" s="343"/>
      <c r="J52" s="29"/>
      <c r="L52" s="47" t="s">
        <v>68</v>
      </c>
      <c r="M52" s="588">
        <f t="shared" si="12"/>
        <v>4471.5999999999995</v>
      </c>
      <c r="N52" s="545">
        <f t="shared" si="13"/>
        <v>8.3839662306558788E-2</v>
      </c>
      <c r="O52" s="700">
        <f t="shared" si="14"/>
        <v>4471.5999999999995</v>
      </c>
      <c r="P52" s="545">
        <f t="shared" si="15"/>
        <v>8.7484488920009595E-2</v>
      </c>
      <c r="U52" s="546">
        <f>G53/$G$54</f>
        <v>0.61834391276878919</v>
      </c>
    </row>
    <row r="53" spans="1:28">
      <c r="A53" s="1282"/>
      <c r="B53" s="799" t="s">
        <v>25</v>
      </c>
      <c r="C53" s="799">
        <f>'Demand Response Incentive'!B13</f>
        <v>51234</v>
      </c>
      <c r="D53" s="799">
        <f>'Demand Response Incentive'!C13</f>
        <v>31605.45</v>
      </c>
      <c r="E53" s="338">
        <f>'Demand Response Incentive'!D13</f>
        <v>0.61688429558496316</v>
      </c>
      <c r="F53" s="799">
        <f>'Demand Response Incentive'!E13</f>
        <v>55000</v>
      </c>
      <c r="G53" s="799">
        <f>'Demand Response Incentive'!F13</f>
        <v>31605.45</v>
      </c>
      <c r="H53" s="337">
        <f>G53/F53</f>
        <v>0.57464454545454546</v>
      </c>
      <c r="I53" s="343"/>
      <c r="J53" s="29"/>
      <c r="L53" s="47" t="s">
        <v>70</v>
      </c>
      <c r="M53" s="588">
        <f t="shared" si="12"/>
        <v>31605.45</v>
      </c>
      <c r="N53" s="545">
        <f t="shared" si="13"/>
        <v>0.59258213056776743</v>
      </c>
      <c r="O53" s="700">
        <f t="shared" si="14"/>
        <v>31605.45</v>
      </c>
      <c r="P53" s="545">
        <f t="shared" si="15"/>
        <v>0.61834391276878919</v>
      </c>
    </row>
    <row r="54" spans="1:28" ht="13.8" thickBot="1">
      <c r="A54" s="468" t="s">
        <v>71</v>
      </c>
      <c r="B54" s="468"/>
      <c r="C54" s="468">
        <f>SUM(C50,C46,C42,C36)</f>
        <v>71868.712521690439</v>
      </c>
      <c r="D54" s="468">
        <f>SUM(D50,D46,D42,D36)</f>
        <v>53335.13848910368</v>
      </c>
      <c r="E54" s="696">
        <f>D54/C54</f>
        <v>0.74211901977521566</v>
      </c>
      <c r="F54" s="468">
        <f>SUM(F50,F46,F42,F36)</f>
        <v>105914.00826320748</v>
      </c>
      <c r="G54" s="468">
        <f>SUM(G50,G46,G42,G36)</f>
        <v>51113.060785993199</v>
      </c>
      <c r="H54" s="466">
        <f>G54/F54</f>
        <v>0.48259018447278335</v>
      </c>
      <c r="I54" s="343"/>
      <c r="J54" s="29"/>
      <c r="K54" s="507"/>
      <c r="L54" s="48"/>
      <c r="M54" s="538"/>
      <c r="U54" s="381"/>
    </row>
    <row r="55" spans="1:28">
      <c r="A55" t="s">
        <v>72</v>
      </c>
      <c r="B55" s="7"/>
      <c r="C55" s="7"/>
      <c r="D55" s="7"/>
      <c r="E55" s="340"/>
      <c r="F55" s="7"/>
      <c r="G55" s="7"/>
      <c r="H55" s="7"/>
      <c r="I55" s="343"/>
      <c r="J55" s="403"/>
      <c r="K55" s="502"/>
      <c r="L55" s="561"/>
      <c r="M55" s="701">
        <f>SUM(M37:M53)</f>
        <v>53335.138489103687</v>
      </c>
      <c r="N55" s="545">
        <f>M55/$M$55</f>
        <v>1</v>
      </c>
      <c r="O55" s="701">
        <f>SUM(O37:O53)</f>
        <v>51113.060785993206</v>
      </c>
      <c r="P55" s="545">
        <f>O55/$O$55</f>
        <v>1</v>
      </c>
    </row>
    <row r="56" spans="1:28">
      <c r="A56" s="2"/>
      <c r="B56" s="2"/>
      <c r="C56" s="60"/>
      <c r="D56" s="60"/>
      <c r="E56" s="61"/>
      <c r="F56" s="62"/>
      <c r="G56" s="62"/>
      <c r="H56" s="61"/>
      <c r="I56" s="343"/>
      <c r="J56" s="404"/>
    </row>
    <row r="57" spans="1:28">
      <c r="A57" s="2"/>
      <c r="B57" s="2"/>
      <c r="C57" s="60"/>
      <c r="D57" s="60"/>
      <c r="E57" s="61"/>
      <c r="F57" s="62"/>
      <c r="G57" s="62"/>
      <c r="H57" s="61"/>
      <c r="I57" s="343"/>
      <c r="J57" s="65"/>
      <c r="K57" s="508"/>
      <c r="L57" s="24"/>
      <c r="M57" s="25"/>
    </row>
    <row r="58" spans="1:28">
      <c r="A58" s="1249" t="s">
        <v>84</v>
      </c>
      <c r="B58" s="1249"/>
      <c r="C58" s="1249"/>
      <c r="D58" s="1249"/>
      <c r="E58" s="1249"/>
      <c r="F58" s="1249"/>
      <c r="G58" s="1249"/>
      <c r="H58" s="1249"/>
      <c r="I58" s="343"/>
      <c r="J58" s="65"/>
      <c r="K58" s="508"/>
      <c r="L58" s="1249" t="s">
        <v>85</v>
      </c>
      <c r="M58" s="1249"/>
      <c r="N58" s="1249"/>
      <c r="O58" s="1249"/>
      <c r="P58" s="1249"/>
      <c r="Q58" s="1249"/>
      <c r="R58" s="1249"/>
      <c r="S58" s="1249"/>
      <c r="U58" s="1249" t="s">
        <v>86</v>
      </c>
      <c r="V58" s="1249"/>
      <c r="W58" s="1249"/>
      <c r="X58" s="1249"/>
      <c r="Y58" s="1249"/>
      <c r="Z58" s="1249"/>
      <c r="AA58" s="1249"/>
      <c r="AB58" s="1249"/>
    </row>
    <row r="59" spans="1:28" ht="13.8" thickBot="1">
      <c r="A59" s="1250" t="s">
        <v>32</v>
      </c>
      <c r="B59" s="1250" t="s">
        <v>33</v>
      </c>
      <c r="C59" s="808"/>
      <c r="D59" s="808" t="s">
        <v>34</v>
      </c>
      <c r="E59" s="341"/>
      <c r="F59" s="808"/>
      <c r="G59" s="808" t="s">
        <v>35</v>
      </c>
      <c r="H59" s="808"/>
      <c r="I59" s="343"/>
      <c r="J59" s="65"/>
      <c r="K59" s="508"/>
      <c r="L59" s="24"/>
      <c r="M59" s="25"/>
    </row>
    <row r="60" spans="1:28" ht="54" thickTop="1" thickBot="1">
      <c r="A60" s="1251"/>
      <c r="B60" s="1251"/>
      <c r="C60" s="801" t="s">
        <v>36</v>
      </c>
      <c r="D60" s="801" t="s">
        <v>37</v>
      </c>
      <c r="E60" s="516" t="s">
        <v>38</v>
      </c>
      <c r="F60" s="517" t="s">
        <v>39</v>
      </c>
      <c r="G60" s="801" t="s">
        <v>37</v>
      </c>
      <c r="H60" s="801" t="s">
        <v>40</v>
      </c>
      <c r="I60" s="343"/>
      <c r="J60" s="671"/>
      <c r="K60" s="508"/>
      <c r="L60"/>
      <c r="M60" s="801" t="s">
        <v>87</v>
      </c>
      <c r="N60" s="801" t="s">
        <v>88</v>
      </c>
      <c r="O60" s="801" t="s">
        <v>89</v>
      </c>
      <c r="P60" s="801" t="s">
        <v>90</v>
      </c>
    </row>
    <row r="61" spans="1:28" ht="13.8" thickTop="1">
      <c r="A61" s="1262" t="s">
        <v>45</v>
      </c>
      <c r="B61" s="694" t="s">
        <v>46</v>
      </c>
      <c r="C61" s="693">
        <f>SUM(C62:C66)</f>
        <v>160881584.02770013</v>
      </c>
      <c r="D61" s="693">
        <f>SUM(D62:D66)</f>
        <v>135170519.17747578</v>
      </c>
      <c r="E61" s="692">
        <f>D61/C61</f>
        <v>0.84018640165926328</v>
      </c>
      <c r="F61" s="693">
        <f>SUM(F62:F66)</f>
        <v>102092112.693396</v>
      </c>
      <c r="G61" s="693">
        <f>SUM(G62:G66)</f>
        <v>122538108.92147779</v>
      </c>
      <c r="H61" s="691">
        <f>G61/F61</f>
        <v>1.2002700863825337</v>
      </c>
      <c r="I61" s="343"/>
      <c r="J61" s="29"/>
      <c r="K61" s="508"/>
      <c r="L61" s="666"/>
      <c r="M61" s="25"/>
      <c r="N61" s="25"/>
      <c r="O61" s="545"/>
      <c r="P61" s="545"/>
    </row>
    <row r="62" spans="1:28" ht="13.8" thickBot="1">
      <c r="A62" s="1263"/>
      <c r="B62" s="50" t="s">
        <v>13</v>
      </c>
      <c r="C62" s="799">
        <f>C12+'Overall Results PY 2016'!C11+'Overall Results PY 2017'!C12</f>
        <v>120805483.01120013</v>
      </c>
      <c r="D62" s="1134">
        <f>D12+'Overall Results PY 2016'!D11+'Overall Results PY 2017'!D12</f>
        <v>96141302.930652544</v>
      </c>
      <c r="E62" s="338">
        <f t="shared" ref="E62:E73" si="16">D62/C62</f>
        <v>0.79583559068870313</v>
      </c>
      <c r="F62" s="799">
        <f>F12</f>
        <v>38710762.008495964</v>
      </c>
      <c r="G62" s="1134">
        <f>G12+'Overall Results PY 2016'!G11+'Overall Results PY 2017'!G12</f>
        <v>92295650.842610434</v>
      </c>
      <c r="H62" s="337">
        <f t="shared" ref="H62:H73" si="17">G62/F62</f>
        <v>2.3842375105494962</v>
      </c>
      <c r="I62" s="343"/>
      <c r="J62" s="25"/>
      <c r="K62" s="508"/>
      <c r="L62" s="666" t="s">
        <v>13</v>
      </c>
      <c r="M62" s="25">
        <f>D62/$D$80</f>
        <v>0.42669415381791093</v>
      </c>
      <c r="N62" s="25">
        <f>G62/$G$80</f>
        <v>0.45576963878915594</v>
      </c>
      <c r="O62" s="545">
        <f>D88/$D$106</f>
        <v>0.15972435534558699</v>
      </c>
      <c r="P62" s="545">
        <f>G88/$G$106</f>
        <v>0.16220642109244543</v>
      </c>
    </row>
    <row r="63" spans="1:28" ht="13.8" thickBot="1">
      <c r="A63" s="1263"/>
      <c r="B63" s="50" t="s">
        <v>14</v>
      </c>
      <c r="C63" s="1134">
        <f>C13+'Overall Results PY 2016'!C12+'Overall Results PY 2017'!C13</f>
        <v>23265973.842900001</v>
      </c>
      <c r="D63" s="1134">
        <f>D13+'Overall Results PY 2016'!D12+'Overall Results PY 2017'!D13</f>
        <v>23422901.249293938</v>
      </c>
      <c r="E63" s="338">
        <f>D63/C63</f>
        <v>1.0067449317812169</v>
      </c>
      <c r="F63" s="799">
        <f>F13</f>
        <v>30079932.355800048</v>
      </c>
      <c r="G63" s="1134">
        <f>G13+'Overall Results PY 2016'!G12+'Overall Results PY 2017'!G13</f>
        <v>16746998.097930508</v>
      </c>
      <c r="H63" s="337">
        <f t="shared" si="17"/>
        <v>0.55674985900363338</v>
      </c>
      <c r="I63" s="343"/>
      <c r="J63" s="25"/>
      <c r="K63" s="508"/>
      <c r="L63" s="666" t="s">
        <v>14</v>
      </c>
      <c r="M63" s="25">
        <f>D63/$D$80</f>
        <v>0.10395547723892419</v>
      </c>
      <c r="N63" s="25">
        <f>G63/$G$80</f>
        <v>8.2699165174233993E-2</v>
      </c>
      <c r="O63" s="545">
        <f>D89/$D$106</f>
        <v>4.8680273428291641E-2</v>
      </c>
      <c r="P63" s="545">
        <f>G89/$G$106</f>
        <v>3.6470156563553409E-2</v>
      </c>
    </row>
    <row r="64" spans="1:28" ht="13.8" thickBot="1">
      <c r="A64" s="1263"/>
      <c r="B64" s="799" t="s">
        <v>15</v>
      </c>
      <c r="C64" s="1134">
        <f>C14+'Overall Results PY 2016'!C13+'Overall Results PY 2017'!C14</f>
        <v>6252181.379999999</v>
      </c>
      <c r="D64" s="1134">
        <f>D14+'Overall Results PY 2016'!D13+'Overall Results PY 2017'!D14</f>
        <v>6591573.9473551186</v>
      </c>
      <c r="E64" s="338">
        <f t="shared" si="16"/>
        <v>1.0542838645789767</v>
      </c>
      <c r="F64" s="799">
        <f>'Overall Results PY 2016'!F13</f>
        <v>17603947.083100002</v>
      </c>
      <c r="G64" s="1134">
        <f>G14+'Overall Results PY 2016'!G13+'Overall Results PY 2017'!G14</f>
        <v>4999312.0326427873</v>
      </c>
      <c r="H64" s="337">
        <f t="shared" si="17"/>
        <v>0.28398813113010241</v>
      </c>
      <c r="I64" s="343"/>
      <c r="J64" s="25"/>
      <c r="K64" s="508"/>
      <c r="L64" s="667" t="s">
        <v>15</v>
      </c>
      <c r="M64" s="25">
        <f>D64/$D$80</f>
        <v>2.9254711368157962E-2</v>
      </c>
      <c r="N64" s="25">
        <f>G64/$G$80</f>
        <v>2.4687345703834029E-2</v>
      </c>
      <c r="O64" s="545">
        <f>D90/$D$106</f>
        <v>7.727206108449367E-3</v>
      </c>
      <c r="P64" s="545">
        <f>G90/$G$106</f>
        <v>6.1995516563078798E-3</v>
      </c>
    </row>
    <row r="65" spans="1:16" ht="13.8" thickBot="1">
      <c r="A65" s="1263"/>
      <c r="B65" s="799" t="s">
        <v>49</v>
      </c>
      <c r="C65" s="1134">
        <f>C15+'Overall Results PY 2016'!C14+'Overall Results PY 2017'!C15</f>
        <v>6011417</v>
      </c>
      <c r="D65" s="1134">
        <f>D15+'Overall Results PY 2016'!D14+'Overall Results PY 2017'!D15</f>
        <v>4963232.4417358488</v>
      </c>
      <c r="E65" s="338">
        <f t="shared" si="16"/>
        <v>0.82563436237011156</v>
      </c>
      <c r="F65" s="799">
        <f>F15</f>
        <v>12127507.8408</v>
      </c>
      <c r="G65" s="1134">
        <f>G15+'Overall Results PY 2016'!G14+'Overall Results PY 2017'!G15</f>
        <v>4963232.4417358488</v>
      </c>
      <c r="H65" s="337">
        <f t="shared" si="17"/>
        <v>0.40925411114048355</v>
      </c>
      <c r="I65" s="343"/>
      <c r="J65" s="25"/>
      <c r="K65" s="508"/>
      <c r="L65" s="667" t="s">
        <v>50</v>
      </c>
      <c r="M65" s="25">
        <f>D65/$D$80</f>
        <v>2.2027809093201643E-2</v>
      </c>
      <c r="N65" s="25">
        <f>G65/$G$80</f>
        <v>2.4509179322588639E-2</v>
      </c>
      <c r="O65" s="545">
        <f>D91/$D$106</f>
        <v>-4.4889051174526473E-4</v>
      </c>
      <c r="P65" s="545">
        <f>G91/$G$106</f>
        <v>-4.7485931572422698E-4</v>
      </c>
    </row>
    <row r="66" spans="1:16" ht="13.8" thickBot="1">
      <c r="A66" s="1282"/>
      <c r="B66" s="799" t="s">
        <v>51</v>
      </c>
      <c r="C66" s="1134">
        <f>C16+'Overall Results PY 2016'!C15+'Overall Results PY 2017'!C16</f>
        <v>4546528.7935999967</v>
      </c>
      <c r="D66" s="1134">
        <f>D16+'Overall Results PY 2016'!D15+'Overall Results PY 2017'!D16</f>
        <v>4051508.6084383265</v>
      </c>
      <c r="E66" s="338">
        <f t="shared" si="16"/>
        <v>0.89112129106968496</v>
      </c>
      <c r="F66" s="799">
        <f>F16</f>
        <v>3569963.4051999673</v>
      </c>
      <c r="G66" s="1134">
        <f>G16+'Overall Results PY 2016'!G15+'Overall Results PY 2017'!G16</f>
        <v>3532915.5065582208</v>
      </c>
      <c r="H66" s="337">
        <f t="shared" si="17"/>
        <v>0.98962233097745966</v>
      </c>
      <c r="I66" s="343"/>
      <c r="J66" s="25"/>
      <c r="K66" s="508"/>
      <c r="L66" s="667" t="s">
        <v>51</v>
      </c>
      <c r="M66" s="25">
        <f>D66/$D$80</f>
        <v>1.7981398053347974E-2</v>
      </c>
      <c r="N66" s="25">
        <f>G66/$G$80</f>
        <v>1.7446061754767584E-2</v>
      </c>
      <c r="O66" s="545">
        <f>D92/$D$106</f>
        <v>6.2699459980894851E-3</v>
      </c>
      <c r="P66" s="545">
        <f>G92/$G$106</f>
        <v>5.7836875324066041E-3</v>
      </c>
    </row>
    <row r="67" spans="1:16" ht="13.8" thickBot="1">
      <c r="A67" s="1283" t="s">
        <v>52</v>
      </c>
      <c r="B67" s="690" t="s">
        <v>53</v>
      </c>
      <c r="C67" s="690">
        <f>SUM(C68:C71)</f>
        <v>68864988.295293763</v>
      </c>
      <c r="D67" s="690">
        <f>SUM(D68:D71)</f>
        <v>64491686.988432601</v>
      </c>
      <c r="E67" s="692">
        <f>D67/C67</f>
        <v>0.93649456109527818</v>
      </c>
      <c r="F67" s="690">
        <f>SUM(F68:F71)</f>
        <v>55163627.42460008</v>
      </c>
      <c r="G67" s="690">
        <f>SUM(G68:G71)</f>
        <v>54312478.266661771</v>
      </c>
      <c r="H67" s="689">
        <f>G67/F67</f>
        <v>0.98457046431361506</v>
      </c>
      <c r="I67" s="343"/>
      <c r="J67" s="29"/>
      <c r="K67" s="508"/>
      <c r="L67" s="667"/>
      <c r="M67" s="25"/>
      <c r="N67" s="25"/>
      <c r="O67" s="545"/>
      <c r="P67" s="545"/>
    </row>
    <row r="68" spans="1:16" ht="13.8" thickBot="1">
      <c r="A68" s="1263"/>
      <c r="B68" s="799" t="s">
        <v>91</v>
      </c>
      <c r="C68" s="799">
        <f>'Overall Results PY 2016'!C16</f>
        <v>304971.8199</v>
      </c>
      <c r="D68" s="799">
        <f>'Overall Results PY 2016'!D16</f>
        <v>309811.7</v>
      </c>
      <c r="E68" s="338">
        <f t="shared" si="16"/>
        <v>1.0158699256265284</v>
      </c>
      <c r="F68" s="799">
        <f>'Overall Results PY 2016'!F16</f>
        <v>143458.20000000001</v>
      </c>
      <c r="G68" s="799">
        <f>'Overall Results PY 2016'!G16</f>
        <v>309811.7</v>
      </c>
      <c r="H68" s="337">
        <f t="shared" si="17"/>
        <v>2.1595956173993538</v>
      </c>
      <c r="I68" s="343"/>
      <c r="J68" s="25"/>
      <c r="K68" s="508"/>
      <c r="L68" s="667" t="s">
        <v>92</v>
      </c>
      <c r="M68" s="25">
        <f>D68/$D$80</f>
        <v>1.3750057170510955E-3</v>
      </c>
      <c r="N68" s="25">
        <f>G68/$G$80</f>
        <v>1.5298962119292495E-3</v>
      </c>
      <c r="O68" s="545">
        <f>D94/$D$106</f>
        <v>1.2752716683611222E-3</v>
      </c>
      <c r="P68" s="545">
        <f>G94/$G$106</f>
        <v>1.3490475203987065E-3</v>
      </c>
    </row>
    <row r="69" spans="1:16" ht="13.8" thickBot="1">
      <c r="A69" s="1263"/>
      <c r="B69" s="799" t="s">
        <v>18</v>
      </c>
      <c r="C69" s="799">
        <f>C18+'Overall Results PY 2017'!C69</f>
        <v>25452580.671150066</v>
      </c>
      <c r="D69" s="1142">
        <f>D18+'Overall Results PY 2017'!D69</f>
        <v>21982852.038854148</v>
      </c>
      <c r="E69" s="338">
        <f t="shared" si="16"/>
        <v>0.86367870994595142</v>
      </c>
      <c r="F69" s="799">
        <f>F18</f>
        <v>19717746</v>
      </c>
      <c r="G69" s="1142">
        <f>G18+'Overall Results PY 2017'!G69</f>
        <v>17586281.631083321</v>
      </c>
      <c r="H69" s="337">
        <f t="shared" si="17"/>
        <v>0.89190121584299342</v>
      </c>
      <c r="I69" s="343"/>
      <c r="J69" s="25"/>
      <c r="K69" s="508"/>
      <c r="L69" s="667" t="s">
        <v>18</v>
      </c>
      <c r="M69" s="25">
        <f>D69/$D$80</f>
        <v>9.7564253482075661E-2</v>
      </c>
      <c r="N69" s="25">
        <f>G69/$G$80</f>
        <v>8.6843671976608097E-2</v>
      </c>
      <c r="O69" s="545">
        <f>D95/$D$106</f>
        <v>0.12156410075040447</v>
      </c>
      <c r="P69" s="545">
        <f>G95/$G$106</f>
        <v>0.10287737288013996</v>
      </c>
    </row>
    <row r="70" spans="1:16" ht="13.8" thickBot="1">
      <c r="A70" s="1263"/>
      <c r="B70" s="799" t="s">
        <v>55</v>
      </c>
      <c r="C70" s="1134">
        <f>C19+'Overall Results PY 2016'!C18+'Overall Results PY 2017'!C19</f>
        <v>11282183.371843694</v>
      </c>
      <c r="D70" s="1134">
        <f>D19+'Overall Results PY 2016'!D18+'Overall Results PY 2017'!D19</f>
        <v>10471557.149578452</v>
      </c>
      <c r="E70" s="338">
        <f t="shared" si="16"/>
        <v>0.92814988060836912</v>
      </c>
      <c r="F70" s="799">
        <f>F19</f>
        <v>10014278.224600077</v>
      </c>
      <c r="G70" s="1134">
        <f>G19+'Overall Results PY 2016'!G18+'Overall Results PY 2017'!G19</f>
        <v>10471557.149578452</v>
      </c>
      <c r="H70" s="337">
        <f t="shared" si="17"/>
        <v>1.0456626942773639</v>
      </c>
      <c r="I70" s="343"/>
      <c r="J70" s="25"/>
      <c r="K70" s="508"/>
      <c r="L70" s="667" t="s">
        <v>56</v>
      </c>
      <c r="M70" s="25">
        <f>D70/$D$80</f>
        <v>4.6474845679158161E-2</v>
      </c>
      <c r="N70" s="25">
        <f>G70/$G$80</f>
        <v>5.171010525471028E-2</v>
      </c>
      <c r="O70" s="545">
        <f>D96/$D$106</f>
        <v>1.2995579277375043E-2</v>
      </c>
      <c r="P70" s="545">
        <f>G96/$G$106</f>
        <v>1.3747387662754167E-2</v>
      </c>
    </row>
    <row r="71" spans="1:16" ht="13.8" thickBot="1">
      <c r="A71" s="1263"/>
      <c r="B71" s="799" t="s">
        <v>57</v>
      </c>
      <c r="C71" s="1134">
        <f>C20+'Overall Results PY 2016'!C19+'Overall Results PY 2017'!C20</f>
        <v>31825252.432400003</v>
      </c>
      <c r="D71" s="1134">
        <f>D20+'Overall Results PY 2016'!D19+'Overall Results PY 2017'!D20</f>
        <v>31727466.100000001</v>
      </c>
      <c r="E71" s="338">
        <f t="shared" si="16"/>
        <v>0.9969273980588933</v>
      </c>
      <c r="F71" s="799">
        <f>F20</f>
        <v>25288145</v>
      </c>
      <c r="G71" s="1134">
        <f>G20+'Overall Results PY 2016'!G19+'Overall Results PY 2017'!G20</f>
        <v>25944827.785999998</v>
      </c>
      <c r="H71" s="337">
        <f t="shared" si="17"/>
        <v>1.0259680093577443</v>
      </c>
      <c r="I71" s="343"/>
      <c r="J71" s="25"/>
      <c r="K71" s="508"/>
      <c r="L71" s="667" t="s">
        <v>57</v>
      </c>
      <c r="M71" s="25">
        <f>D71/$D$80</f>
        <v>0.14081278168334127</v>
      </c>
      <c r="N71" s="25">
        <f>G71/$G$80</f>
        <v>0.12811941495094645</v>
      </c>
      <c r="O71" s="545">
        <f>D97/$D$106</f>
        <v>3.8269072723380551E-2</v>
      </c>
      <c r="P71" s="545">
        <f>G97/$G$106</f>
        <v>3.2959385323764238E-2</v>
      </c>
    </row>
    <row r="72" spans="1:16" ht="13.8" thickBot="1">
      <c r="A72" s="1263" t="s">
        <v>59</v>
      </c>
      <c r="B72" s="690" t="s">
        <v>60</v>
      </c>
      <c r="C72" s="690">
        <f>SUM(C73)</f>
        <v>18651728</v>
      </c>
      <c r="D72" s="690">
        <f>SUM(D73)</f>
        <v>19894420</v>
      </c>
      <c r="E72" s="687">
        <f>D72/C72</f>
        <v>1.0666261056348239</v>
      </c>
      <c r="F72" s="690">
        <f>SUM(F73)</f>
        <v>21070772</v>
      </c>
      <c r="G72" s="690">
        <f>SUM(G73)</f>
        <v>19894420</v>
      </c>
      <c r="H72" s="689">
        <f>G72/F72</f>
        <v>0.94417138584196159</v>
      </c>
      <c r="I72" s="343"/>
      <c r="J72" s="29"/>
      <c r="K72" s="508"/>
      <c r="L72" s="667"/>
      <c r="M72" s="25"/>
      <c r="N72" s="25"/>
      <c r="O72" s="545"/>
      <c r="P72" s="545"/>
    </row>
    <row r="73" spans="1:16" ht="13.8" thickBot="1">
      <c r="A73" s="1263"/>
      <c r="B73" s="799" t="s">
        <v>21</v>
      </c>
      <c r="C73" s="799">
        <f>C22</f>
        <v>18651728</v>
      </c>
      <c r="D73" s="799">
        <f>D22</f>
        <v>19894420</v>
      </c>
      <c r="E73" s="338">
        <f t="shared" si="16"/>
        <v>1.0666261056348239</v>
      </c>
      <c r="F73" s="799">
        <f>F22</f>
        <v>21070772</v>
      </c>
      <c r="G73" s="799">
        <f>G22</f>
        <v>19894420</v>
      </c>
      <c r="H73" s="337">
        <f t="shared" si="17"/>
        <v>0.94417138584196159</v>
      </c>
      <c r="I73" s="343"/>
      <c r="J73" s="25"/>
      <c r="K73" s="508"/>
      <c r="L73" s="667" t="s">
        <v>21</v>
      </c>
      <c r="M73" s="25">
        <f>D73/$D$80</f>
        <v>8.8295378248838416E-2</v>
      </c>
      <c r="N73" s="25">
        <f>G73/$G$80</f>
        <v>9.8241602226544378E-2</v>
      </c>
      <c r="O73" s="545">
        <f>D99/$D$106</f>
        <v>3.3890294444903254E-2</v>
      </c>
      <c r="P73" s="545">
        <f>G99/$G$106</f>
        <v>3.5850884812044806E-2</v>
      </c>
    </row>
    <row r="74" spans="1:16" ht="13.8" thickBot="1">
      <c r="A74" s="1263"/>
      <c r="B74" s="799" t="s">
        <v>62</v>
      </c>
      <c r="C74" s="1270" t="s">
        <v>63</v>
      </c>
      <c r="D74" s="1270"/>
      <c r="E74" s="1270"/>
      <c r="F74" s="1270"/>
      <c r="G74" s="1270"/>
      <c r="H74" s="1270"/>
      <c r="I74" s="343"/>
      <c r="J74" s="25"/>
      <c r="K74" s="508"/>
      <c r="L74" s="667" t="s">
        <v>93</v>
      </c>
      <c r="M74" s="25">
        <f>D74/$D$80</f>
        <v>0</v>
      </c>
      <c r="N74" s="25">
        <f>G74/$G$80</f>
        <v>0</v>
      </c>
      <c r="O74" s="545">
        <f>D100/$D$106</f>
        <v>0</v>
      </c>
      <c r="P74" s="545">
        <f>G100/$G$106</f>
        <v>0</v>
      </c>
    </row>
    <row r="75" spans="1:16" ht="13.5" customHeight="1" thickBot="1">
      <c r="A75" s="1282"/>
      <c r="B75" s="799" t="s">
        <v>64</v>
      </c>
      <c r="C75" s="1271"/>
      <c r="D75" s="1271"/>
      <c r="E75" s="1271"/>
      <c r="F75" s="1271"/>
      <c r="G75" s="1271"/>
      <c r="H75" s="1271"/>
      <c r="I75" s="343"/>
      <c r="J75" s="25"/>
      <c r="K75" s="508"/>
      <c r="L75" s="667" t="s">
        <v>94</v>
      </c>
      <c r="M75" s="25">
        <f>D75/$D$80</f>
        <v>0</v>
      </c>
      <c r="N75" s="25">
        <f>G75/$G$80</f>
        <v>0</v>
      </c>
      <c r="O75" s="545">
        <f>D101/$D$106</f>
        <v>0</v>
      </c>
      <c r="P75" s="545">
        <f>G101/$G$106</f>
        <v>0</v>
      </c>
    </row>
    <row r="76" spans="1:16" ht="13.5" customHeight="1" thickBot="1">
      <c r="A76" s="1283" t="s">
        <v>65</v>
      </c>
      <c r="B76" s="690" t="s">
        <v>66</v>
      </c>
      <c r="C76" s="690">
        <f>SUM(C77:C78)</f>
        <v>9227988</v>
      </c>
      <c r="D76" s="690">
        <f>SUM(D77:D78)</f>
        <v>5760037</v>
      </c>
      <c r="E76" s="687">
        <f>D76/C76</f>
        <v>0.62419207740625582</v>
      </c>
      <c r="F76" s="690">
        <f>SUM(F77:F78)</f>
        <v>6223140.0000000019</v>
      </c>
      <c r="G76" s="690">
        <f>SUM(G77:G78)</f>
        <v>5760037</v>
      </c>
      <c r="H76" s="689">
        <f>G76/F76</f>
        <v>0.92558370854584637</v>
      </c>
      <c r="I76" s="343"/>
      <c r="J76" s="29"/>
      <c r="K76" s="508"/>
      <c r="L76" s="667"/>
      <c r="M76" s="25"/>
      <c r="N76" s="25"/>
      <c r="O76" s="545"/>
      <c r="P76" s="545"/>
    </row>
    <row r="77" spans="1:16" ht="13.5" customHeight="1" thickBot="1">
      <c r="A77" s="1263"/>
      <c r="B77" s="799" t="s">
        <v>24</v>
      </c>
      <c r="C77" s="799">
        <f>C26+'Overall Results PY 2016'!C23+'Overall Results PY 2017'!C26</f>
        <v>239316</v>
      </c>
      <c r="D77" s="1134">
        <f>D26+'Overall Results PY 2016'!D23+'Overall Results PY 2017'!D26</f>
        <v>128868</v>
      </c>
      <c r="E77" s="338">
        <f>D77/C77</f>
        <v>0.53848468134182415</v>
      </c>
      <c r="F77" s="799">
        <f>F26</f>
        <v>79002.000000000422</v>
      </c>
      <c r="G77" s="1134">
        <f>G26+'Overall Results PY 2016'!G23+'Overall Results PY 2017'!G26</f>
        <v>128868</v>
      </c>
      <c r="H77" s="337">
        <f>G77/F77</f>
        <v>1.6311992101465698</v>
      </c>
      <c r="I77" s="343"/>
      <c r="J77" s="25"/>
      <c r="K77" s="508"/>
      <c r="L77" s="667" t="s">
        <v>67</v>
      </c>
      <c r="M77" s="25">
        <f>D77/$D$80</f>
        <v>5.7194172055135607E-4</v>
      </c>
      <c r="N77" s="25">
        <f>G77/$G$80</f>
        <v>6.3636933349805233E-4</v>
      </c>
      <c r="O77" s="545">
        <f>D103/$D$106</f>
        <v>7.4234454509598596E-3</v>
      </c>
      <c r="P77" s="545">
        <f>G103/$G$106</f>
        <v>7.8528998384339542E-3</v>
      </c>
    </row>
    <row r="78" spans="1:16" ht="13.8" thickBot="1">
      <c r="A78" s="1263"/>
      <c r="B78" s="799" t="s">
        <v>23</v>
      </c>
      <c r="C78" s="1134">
        <f>C27+'Overall Results PY 2016'!C24+'Overall Results PY 2017'!C27</f>
        <v>8988672</v>
      </c>
      <c r="D78" s="1134">
        <f>D27+'Overall Results PY 2016'!D24+'Overall Results PY 2017'!D27</f>
        <v>5631169</v>
      </c>
      <c r="E78" s="338">
        <f>D78/C78</f>
        <v>0.62647396634341534</v>
      </c>
      <c r="F78" s="799">
        <f>F27</f>
        <v>6144138.0000000019</v>
      </c>
      <c r="G78" s="1134">
        <f>G27+'Overall Results PY 2016'!G24+'Overall Results PY 2017'!G27</f>
        <v>5631169</v>
      </c>
      <c r="H78" s="337">
        <f>G78/F78</f>
        <v>0.91651082706801157</v>
      </c>
      <c r="I78" s="343"/>
      <c r="J78" s="25"/>
      <c r="K78" s="508"/>
      <c r="L78" s="667" t="s">
        <v>68</v>
      </c>
      <c r="M78" s="25">
        <f>D78/$D$80</f>
        <v>2.4992243897441251E-2</v>
      </c>
      <c r="N78" s="25">
        <f>G78/$G$80</f>
        <v>2.7807549301183333E-2</v>
      </c>
      <c r="O78" s="545">
        <f>D104/$D$106</f>
        <v>0.24879663527308729</v>
      </c>
      <c r="P78" s="545">
        <f>G104/$G$106</f>
        <v>0.26318979102706458</v>
      </c>
    </row>
    <row r="79" spans="1:16" ht="13.8" thickBot="1">
      <c r="A79" s="1282"/>
      <c r="B79" s="799" t="s">
        <v>25</v>
      </c>
      <c r="C79" s="1281" t="s">
        <v>69</v>
      </c>
      <c r="D79" s="1281"/>
      <c r="E79" s="1281"/>
      <c r="F79" s="1281"/>
      <c r="G79" s="1281"/>
      <c r="H79" s="1281"/>
      <c r="I79" s="343"/>
      <c r="J79" s="25"/>
      <c r="K79" s="508"/>
      <c r="L79" s="667" t="s">
        <v>70</v>
      </c>
      <c r="M79" s="25">
        <f>D79/$D$80</f>
        <v>0</v>
      </c>
      <c r="N79" s="25">
        <f>G79/$G$80</f>
        <v>0</v>
      </c>
      <c r="O79" s="545">
        <f>D105/$D$106</f>
        <v>0.31383271004285623</v>
      </c>
      <c r="P79" s="545">
        <f>G105/$G$106</f>
        <v>0.33198827340641046</v>
      </c>
    </row>
    <row r="80" spans="1:16" ht="13.8" thickBot="1">
      <c r="A80" s="468" t="s">
        <v>71</v>
      </c>
      <c r="B80" s="468"/>
      <c r="C80" s="468">
        <f>SUM(C76,C72,C67,C61)</f>
        <v>257626288.32299387</v>
      </c>
      <c r="D80" s="468">
        <f>SUM(D76,D72,D67,D61)</f>
        <v>225316663.1659084</v>
      </c>
      <c r="E80" s="688">
        <f>D80/C80</f>
        <v>0.87458723499296809</v>
      </c>
      <c r="F80" s="468">
        <f>SUM(F76,F72,F67,F61)</f>
        <v>184549652.1179961</v>
      </c>
      <c r="G80" s="468">
        <f>SUM(G76,G72,G67,G61)</f>
        <v>202505044.18813956</v>
      </c>
      <c r="H80" s="466">
        <f>G80/F80</f>
        <v>1.0972930149912354</v>
      </c>
      <c r="I80" s="343"/>
      <c r="J80" s="25"/>
      <c r="K80" s="508"/>
      <c r="L80" s="24"/>
      <c r="M80" s="25"/>
    </row>
    <row r="81" spans="1:28" ht="13.5" customHeight="1">
      <c r="A81" t="s">
        <v>72</v>
      </c>
      <c r="B81"/>
      <c r="C81"/>
      <c r="D81" s="99"/>
      <c r="E81" s="99"/>
      <c r="F81" s="7"/>
      <c r="G81"/>
      <c r="H81"/>
      <c r="I81" s="343"/>
      <c r="J81" s="61"/>
      <c r="K81" s="508"/>
      <c r="L81" s="24"/>
      <c r="M81" s="25"/>
    </row>
    <row r="82" spans="1:28">
      <c r="A82" s="91"/>
      <c r="B82"/>
      <c r="C82"/>
      <c r="D82"/>
      <c r="E82"/>
      <c r="F82" s="376"/>
      <c r="G82"/>
      <c r="H82"/>
      <c r="I82" s="343"/>
      <c r="J82" s="29"/>
      <c r="K82" s="508"/>
      <c r="L82" s="24"/>
      <c r="M82" s="25"/>
    </row>
    <row r="83" spans="1:28">
      <c r="A83" s="91"/>
      <c r="B83"/>
      <c r="C83"/>
      <c r="D83"/>
      <c r="E83"/>
      <c r="F83" s="376"/>
      <c r="G83"/>
      <c r="H83"/>
      <c r="I83" s="343"/>
      <c r="J83" s="65"/>
      <c r="K83" s="508"/>
      <c r="L83" s="24"/>
      <c r="M83" s="25"/>
    </row>
    <row r="84" spans="1:28">
      <c r="A84" s="4" t="s">
        <v>95</v>
      </c>
      <c r="B84" s="4"/>
      <c r="C84" s="4"/>
      <c r="D84" s="4"/>
      <c r="E84" s="4"/>
      <c r="F84" s="4"/>
      <c r="G84" s="4"/>
      <c r="H84" s="4"/>
      <c r="I84" s="343"/>
      <c r="J84" s="65"/>
      <c r="K84" s="508"/>
      <c r="L84" s="1249" t="s">
        <v>996</v>
      </c>
      <c r="M84" s="1249"/>
      <c r="N84" s="1249"/>
      <c r="O84" s="1249"/>
      <c r="P84" s="1249"/>
      <c r="Q84" s="1249"/>
      <c r="R84" s="1249"/>
      <c r="S84" s="1249"/>
      <c r="U84" s="1249" t="s">
        <v>97</v>
      </c>
      <c r="V84" s="1249"/>
      <c r="W84" s="1249"/>
      <c r="X84" s="1249"/>
      <c r="Y84" s="1249"/>
      <c r="Z84" s="1249"/>
      <c r="AA84" s="1249"/>
      <c r="AB84" s="1249"/>
    </row>
    <row r="85" spans="1:28" ht="13.8" thickBot="1">
      <c r="A85" s="1250" t="s">
        <v>32</v>
      </c>
      <c r="B85" s="1250" t="s">
        <v>33</v>
      </c>
      <c r="C85" s="92"/>
      <c r="D85" s="92" t="s">
        <v>34</v>
      </c>
      <c r="E85" s="101"/>
      <c r="F85" s="92"/>
      <c r="G85" s="92" t="s">
        <v>35</v>
      </c>
      <c r="H85" s="92"/>
      <c r="I85" s="343"/>
      <c r="J85" s="65"/>
      <c r="K85" s="508"/>
      <c r="L85" s="24"/>
      <c r="M85" s="25"/>
    </row>
    <row r="86" spans="1:28" ht="27.6" thickTop="1" thickBot="1">
      <c r="A86" s="1251"/>
      <c r="B86" s="1251"/>
      <c r="C86" s="801" t="s">
        <v>76</v>
      </c>
      <c r="D86" s="801" t="s">
        <v>77</v>
      </c>
      <c r="E86" s="516" t="s">
        <v>38</v>
      </c>
      <c r="F86" s="517" t="s">
        <v>78</v>
      </c>
      <c r="G86" s="801" t="s">
        <v>77</v>
      </c>
      <c r="H86" s="801" t="s">
        <v>40</v>
      </c>
      <c r="I86" s="343"/>
      <c r="J86" s="65"/>
      <c r="K86" s="508"/>
      <c r="L86" s="24"/>
      <c r="M86" s="25"/>
    </row>
    <row r="87" spans="1:28" ht="14.4" thickTop="1" thickBot="1">
      <c r="A87" s="1262" t="s">
        <v>45</v>
      </c>
      <c r="B87" s="694" t="s">
        <v>46</v>
      </c>
      <c r="C87" s="693">
        <f>SUM(C88:C92)</f>
        <v>27515.442199999998</v>
      </c>
      <c r="D87" s="693">
        <f>SUM(D88:D92)</f>
        <v>22352.421383814999</v>
      </c>
      <c r="E87" s="692">
        <f>D87/C87</f>
        <v>0.81235915531879044</v>
      </c>
      <c r="F87" s="693">
        <f>SUM(F88:F92)</f>
        <v>20629.213500000002</v>
      </c>
      <c r="G87" s="693">
        <f>SUM(G88:G92)</f>
        <v>20009.713288283627</v>
      </c>
      <c r="H87" s="689">
        <f>G87/F87</f>
        <v>0.9699697610034248</v>
      </c>
      <c r="I87" s="343"/>
      <c r="J87" s="402"/>
      <c r="K87" s="508"/>
      <c r="L87" s="24"/>
      <c r="M87" s="25"/>
    </row>
    <row r="88" spans="1:28" ht="13.8" thickBot="1">
      <c r="A88" s="1263"/>
      <c r="B88" s="799" t="s">
        <v>13</v>
      </c>
      <c r="C88" s="799">
        <f>C37+'Overall Results PY 2016'!C33+'Overall Results PY 2017'!C37</f>
        <v>21792.397299999997</v>
      </c>
      <c r="D88" s="1134">
        <f>D37+'Overall Results PY 2016'!D33+'Overall Results PY 2017'!D37</f>
        <v>16085.512966343813</v>
      </c>
      <c r="E88" s="338">
        <f>D88/C88</f>
        <v>0.73812498665962811</v>
      </c>
      <c r="F88" s="799">
        <f>F37</f>
        <v>6385</v>
      </c>
      <c r="G88" s="1134">
        <f>G37+'Overall Results PY 2016'!G33+'Overall Results PY 2017'!G37</f>
        <v>15442.132575690062</v>
      </c>
      <c r="H88" s="337">
        <f>G88/F88</f>
        <v>2.4185015780250687</v>
      </c>
      <c r="I88" s="343"/>
      <c r="J88" s="402"/>
      <c r="K88" s="508"/>
      <c r="L88" s="24"/>
      <c r="M88" s="25"/>
    </row>
    <row r="89" spans="1:28" ht="13.8" thickBot="1">
      <c r="A89" s="1263"/>
      <c r="B89" s="799" t="s">
        <v>14</v>
      </c>
      <c r="C89" s="1134">
        <f>C38+'Overall Results PY 2016'!C34+'Overall Results PY 2017'!C38</f>
        <v>4212.4463999999998</v>
      </c>
      <c r="D89" s="1134">
        <f>D38+'Overall Results PY 2016'!D34+'Overall Results PY 2017'!D38</f>
        <v>4902.4907174720502</v>
      </c>
      <c r="E89" s="338">
        <f t="shared" ref="E89:E99" si="18">D89/C89</f>
        <v>1.1638108243874747</v>
      </c>
      <c r="F89" s="799">
        <f>F38</f>
        <v>7758.0861000000004</v>
      </c>
      <c r="G89" s="1134">
        <f>G38+'Overall Results PY 2016'!G34+'Overall Results PY 2017'!G38</f>
        <v>3471.9771814063783</v>
      </c>
      <c r="H89" s="337">
        <f t="shared" ref="H89:H99" si="19">G89/F89</f>
        <v>0.44753011717753149</v>
      </c>
      <c r="I89" s="343"/>
      <c r="J89" s="398"/>
      <c r="K89" s="508"/>
      <c r="L89" s="24"/>
      <c r="M89" s="25"/>
    </row>
    <row r="90" spans="1:28" ht="13.8" thickBot="1">
      <c r="A90" s="1263"/>
      <c r="B90" s="799" t="s">
        <v>15</v>
      </c>
      <c r="C90" s="1134">
        <f>C39+'Overall Results PY 2016'!C35+'Overall Results PY 2017'!C39</f>
        <v>737.39</v>
      </c>
      <c r="D90" s="1134">
        <f>D39+'Overall Results PY 2016'!D35+'Overall Results PY 2017'!D39</f>
        <v>778.19111419883768</v>
      </c>
      <c r="E90" s="338">
        <f t="shared" si="18"/>
        <v>1.0553317975546694</v>
      </c>
      <c r="F90" s="799">
        <f>'Overall Results PY 2016'!F35</f>
        <v>3052</v>
      </c>
      <c r="G90" s="1134">
        <f>G39+'Overall Results PY 2016'!G35+'Overall Results PY 2017'!G39</f>
        <v>590.20042450713993</v>
      </c>
      <c r="H90" s="337">
        <f t="shared" si="19"/>
        <v>0.19338152834441019</v>
      </c>
      <c r="I90" s="532"/>
      <c r="J90" s="398"/>
      <c r="K90" s="508"/>
      <c r="L90" s="24"/>
      <c r="M90" s="25"/>
    </row>
    <row r="91" spans="1:28" ht="13.8" thickBot="1">
      <c r="A91" s="1263"/>
      <c r="B91" s="799" t="s">
        <v>49</v>
      </c>
      <c r="C91" s="1134">
        <f>C40+'Overall Results PY 2016'!C36+'Overall Results PY 2017'!C40</f>
        <v>0</v>
      </c>
      <c r="D91" s="1134">
        <f>D40+'Overall Results PY 2016'!D36+'Overall Results PY 2017'!D40</f>
        <v>-45.206844826665716</v>
      </c>
      <c r="E91" s="407" t="s">
        <v>48</v>
      </c>
      <c r="F91" s="799">
        <f>F40</f>
        <v>2841.7464</v>
      </c>
      <c r="G91" s="1134">
        <f>G40+'Overall Results PY 2016'!G36+'Overall Results PY 2017'!G40</f>
        <v>-45.206844826665716</v>
      </c>
      <c r="H91" s="337">
        <f t="shared" si="19"/>
        <v>-1.5908120734019655E-2</v>
      </c>
      <c r="I91" s="531"/>
      <c r="J91" s="398"/>
      <c r="K91" s="508"/>
      <c r="L91" s="24"/>
      <c r="M91" s="25"/>
    </row>
    <row r="92" spans="1:28" ht="13.8" thickBot="1">
      <c r="A92" s="1263"/>
      <c r="B92" s="799" t="s">
        <v>51</v>
      </c>
      <c r="C92" s="1134">
        <f>C41+'Overall Results PY 2016'!C37+'Overall Results PY 2017'!C41</f>
        <v>773.20850000000019</v>
      </c>
      <c r="D92" s="1134">
        <f>D41+'Overall Results PY 2016'!D37+'Overall Results PY 2017'!D41</f>
        <v>631.43343062696192</v>
      </c>
      <c r="E92" s="338">
        <f t="shared" si="18"/>
        <v>0.81664057059248807</v>
      </c>
      <c r="F92" s="799">
        <f>F41</f>
        <v>592.38099999999997</v>
      </c>
      <c r="G92" s="1134">
        <f>G41+'Overall Results PY 2016'!G37+'Overall Results PY 2017'!G41</f>
        <v>550.60995150671079</v>
      </c>
      <c r="H92" s="337">
        <f t="shared" si="19"/>
        <v>0.92948617782594445</v>
      </c>
      <c r="I92" s="343"/>
      <c r="J92" s="398"/>
      <c r="K92" s="508"/>
      <c r="L92" s="24"/>
      <c r="M92" s="25"/>
    </row>
    <row r="93" spans="1:28" ht="13.8" thickBot="1">
      <c r="A93" s="1263" t="s">
        <v>52</v>
      </c>
      <c r="B93" s="690" t="s">
        <v>53</v>
      </c>
      <c r="C93" s="690">
        <f>SUM(C94:C97)</f>
        <v>15688.321841690431</v>
      </c>
      <c r="D93" s="690">
        <f>SUM(D94:D97)</f>
        <v>17533.660012171866</v>
      </c>
      <c r="E93" s="687">
        <f>D93/C93</f>
        <v>1.1176249562638114</v>
      </c>
      <c r="F93" s="690">
        <f>SUM(F94:F97)</f>
        <v>9150.1947632074844</v>
      </c>
      <c r="G93" s="690">
        <f>SUM(G94:G97)</f>
        <v>14368.915648702103</v>
      </c>
      <c r="H93" s="689">
        <f>G93/F93</f>
        <v>1.5703398693193786</v>
      </c>
      <c r="I93" s="343"/>
      <c r="J93" s="398"/>
      <c r="K93" s="508"/>
      <c r="L93" s="24"/>
      <c r="M93" s="25"/>
    </row>
    <row r="94" spans="1:28" ht="13.8" thickBot="1">
      <c r="A94" s="1263"/>
      <c r="B94" s="799" t="s">
        <v>91</v>
      </c>
      <c r="C94" s="799">
        <f>'Overall Results PY 2016'!C38</f>
        <v>225.9659</v>
      </c>
      <c r="D94" s="799">
        <f>'Overall Results PY 2016'!D38</f>
        <v>128.43</v>
      </c>
      <c r="E94" s="338">
        <f t="shared" si="18"/>
        <v>0.56836009327071035</v>
      </c>
      <c r="F94" s="799">
        <f>'Overall Results PY 2016'!F38</f>
        <v>52.6</v>
      </c>
      <c r="G94" s="799">
        <f>'Overall Results PY 2016'!G38</f>
        <v>128.43</v>
      </c>
      <c r="H94" s="337">
        <f t="shared" si="19"/>
        <v>2.4416349809885931</v>
      </c>
      <c r="I94" s="343"/>
      <c r="J94" s="398"/>
      <c r="K94" s="508"/>
      <c r="L94" s="24"/>
      <c r="M94" s="25"/>
    </row>
    <row r="95" spans="1:28" ht="13.8" thickBot="1">
      <c r="A95" s="1263"/>
      <c r="B95" s="799" t="s">
        <v>18</v>
      </c>
      <c r="C95" s="799">
        <f>C43+'Overall Results PY 2016'!C39+'Overall Results PY 2017'!C43</f>
        <v>11029.459049999981</v>
      </c>
      <c r="D95" s="1134">
        <f>D43+'Overall Results PY 2016'!D39+'Overall Results PY 2017'!D43</f>
        <v>12242.471817348818</v>
      </c>
      <c r="E95" s="338">
        <f t="shared" si="18"/>
        <v>1.109979352736147</v>
      </c>
      <c r="F95" s="799">
        <f>F43</f>
        <v>5072</v>
      </c>
      <c r="G95" s="1134">
        <f>G43+'Overall Results PY 2016'!G39+'Overall Results PY 2017'!G43</f>
        <v>9793.9774538790552</v>
      </c>
      <c r="H95" s="337">
        <f t="shared" si="19"/>
        <v>1.9309892456386151</v>
      </c>
      <c r="I95" s="343"/>
      <c r="J95" s="398"/>
      <c r="K95" s="508"/>
      <c r="L95" s="24"/>
      <c r="M95" s="25"/>
    </row>
    <row r="96" spans="1:28" ht="13.8" thickBot="1">
      <c r="A96" s="1263"/>
      <c r="B96" s="799" t="s">
        <v>55</v>
      </c>
      <c r="C96" s="1134">
        <f>C44+'Overall Results PY 2016'!C40+'Overall Results PY 2017'!C44</f>
        <v>1249.8926916904513</v>
      </c>
      <c r="D96" s="1134">
        <f>D44+'Overall Results PY 2016'!D40+'Overall Results PY 2017'!D44</f>
        <v>1308.7581948230463</v>
      </c>
      <c r="E96" s="338">
        <f t="shared" si="18"/>
        <v>1.0470964455780445</v>
      </c>
      <c r="F96" s="799">
        <f>F44</f>
        <v>1356.5947632074835</v>
      </c>
      <c r="G96" s="1134">
        <f>G44+'Overall Results PY 2016'!G40+'Overall Results PY 2017'!G44</f>
        <v>1308.7581948230463</v>
      </c>
      <c r="H96" s="337">
        <f t="shared" si="19"/>
        <v>0.96473776128153832</v>
      </c>
      <c r="I96" s="343"/>
      <c r="J96" s="398"/>
      <c r="K96" s="508"/>
      <c r="L96" s="24"/>
      <c r="M96" s="25"/>
    </row>
    <row r="97" spans="1:13" ht="13.8" thickBot="1">
      <c r="A97" s="1263"/>
      <c r="B97" s="799" t="s">
        <v>57</v>
      </c>
      <c r="C97" s="1134">
        <f>C45+'Overall Results PY 2016'!C41+'Overall Results PY 2017'!C45</f>
        <v>3183.0042000000003</v>
      </c>
      <c r="D97" s="1134">
        <f>D45+'Overall Results PY 2016'!D41+'Overall Results PY 2017'!D45</f>
        <v>3854</v>
      </c>
      <c r="E97" s="338">
        <f t="shared" si="18"/>
        <v>1.2108058167186835</v>
      </c>
      <c r="F97" s="799">
        <f>F45</f>
        <v>2669</v>
      </c>
      <c r="G97" s="1134">
        <f>G45+'Overall Results PY 2016'!G41+'Overall Results PY 2017'!G45</f>
        <v>3137.75</v>
      </c>
      <c r="H97" s="337">
        <f t="shared" si="19"/>
        <v>1.1756275758711128</v>
      </c>
      <c r="I97" s="343"/>
      <c r="J97" s="398"/>
      <c r="K97" s="508"/>
      <c r="L97" s="24"/>
      <c r="M97" s="25"/>
    </row>
    <row r="98" spans="1:13" ht="13.8" thickBot="1">
      <c r="A98" s="1263" t="s">
        <v>59</v>
      </c>
      <c r="B98" s="690" t="s">
        <v>60</v>
      </c>
      <c r="C98" s="690">
        <f>C99</f>
        <v>3106.855</v>
      </c>
      <c r="D98" s="690">
        <f>D99</f>
        <v>3413.0222003225808</v>
      </c>
      <c r="E98" s="686">
        <f>D98/C98</f>
        <v>1.0985456998548631</v>
      </c>
      <c r="F98" s="690">
        <f>F99</f>
        <v>4215</v>
      </c>
      <c r="G98" s="690">
        <f>G99</f>
        <v>3413.0222003225808</v>
      </c>
      <c r="H98" s="689">
        <f>H99</f>
        <v>0.80973243186775345</v>
      </c>
      <c r="I98" s="343"/>
      <c r="J98" s="398"/>
      <c r="K98" s="508"/>
      <c r="L98" s="24"/>
      <c r="M98" s="25"/>
    </row>
    <row r="99" spans="1:13" ht="13.8" thickBot="1">
      <c r="A99" s="1263"/>
      <c r="B99" s="799" t="s">
        <v>21</v>
      </c>
      <c r="C99" s="799">
        <f>C47</f>
        <v>3106.855</v>
      </c>
      <c r="D99" s="799">
        <f>D47</f>
        <v>3413.0222003225808</v>
      </c>
      <c r="E99" s="338">
        <f t="shared" si="18"/>
        <v>1.0985456998548631</v>
      </c>
      <c r="F99" s="799">
        <f>F47</f>
        <v>4215</v>
      </c>
      <c r="G99" s="799">
        <f>G47</f>
        <v>3413.0222003225808</v>
      </c>
      <c r="H99" s="337">
        <f t="shared" si="19"/>
        <v>0.80973243186775345</v>
      </c>
      <c r="I99" s="343"/>
      <c r="J99" s="398"/>
      <c r="K99" s="508"/>
      <c r="L99" s="24"/>
      <c r="M99" s="25"/>
    </row>
    <row r="100" spans="1:13" ht="13.5" customHeight="1" thickBot="1">
      <c r="A100" s="1263"/>
      <c r="B100" s="799" t="s">
        <v>62</v>
      </c>
      <c r="C100" s="1270" t="s">
        <v>63</v>
      </c>
      <c r="D100" s="1270"/>
      <c r="E100" s="1270"/>
      <c r="F100" s="1270"/>
      <c r="G100" s="1270"/>
      <c r="H100" s="1270"/>
      <c r="I100" s="343"/>
      <c r="J100" s="398"/>
      <c r="K100" s="508"/>
      <c r="L100" s="24"/>
      <c r="M100" s="25"/>
    </row>
    <row r="101" spans="1:13" ht="13.8" thickBot="1">
      <c r="A101" s="1282"/>
      <c r="B101" s="799" t="s">
        <v>64</v>
      </c>
      <c r="C101" s="1271"/>
      <c r="D101" s="1271"/>
      <c r="E101" s="1271"/>
      <c r="F101" s="1271"/>
      <c r="G101" s="1271"/>
      <c r="H101" s="1271"/>
      <c r="I101" s="343"/>
      <c r="J101" s="398"/>
      <c r="K101" s="508"/>
      <c r="L101" s="24"/>
      <c r="M101" s="25"/>
    </row>
    <row r="102" spans="1:13" ht="13.8" thickBot="1">
      <c r="A102" s="1283" t="s">
        <v>65</v>
      </c>
      <c r="B102" s="690" t="s">
        <v>66</v>
      </c>
      <c r="C102" s="690">
        <f>SUM(C103:C105)</f>
        <v>76438</v>
      </c>
      <c r="D102" s="690">
        <f>SUM(D103:D105)</f>
        <v>57408.85</v>
      </c>
      <c r="E102" s="686">
        <f>D102/C102</f>
        <v>0.75105117873309091</v>
      </c>
      <c r="F102" s="690">
        <f>SUM(F103:F105)</f>
        <v>71972.2</v>
      </c>
      <c r="G102" s="690">
        <f>SUM(G103:G105)</f>
        <v>57408.85</v>
      </c>
      <c r="H102" s="689">
        <f>G102/F102</f>
        <v>0.79765312162195956</v>
      </c>
      <c r="I102" s="343"/>
      <c r="J102" s="398"/>
      <c r="K102" s="508"/>
      <c r="L102" s="24"/>
      <c r="M102" s="25"/>
    </row>
    <row r="103" spans="1:13" ht="13.5" customHeight="1" thickBot="1">
      <c r="A103" s="1263"/>
      <c r="B103" s="799" t="s">
        <v>24</v>
      </c>
      <c r="C103" s="799">
        <f>'Bus Programmable Thermostat'!B21</f>
        <v>655</v>
      </c>
      <c r="D103" s="799">
        <f>'Bus Programmable Thermostat'!C21</f>
        <v>747.59999999999991</v>
      </c>
      <c r="E103" s="338">
        <f t="shared" ref="E103:E105" si="20">D103/C103</f>
        <v>1.1413740458015267</v>
      </c>
      <c r="F103" s="799">
        <f>'Bus Programmable Thermostat'!E21</f>
        <v>215.46000000000004</v>
      </c>
      <c r="G103" s="799">
        <f>'Bus Programmable Thermostat'!F21</f>
        <v>747.59999999999991</v>
      </c>
      <c r="H103" s="337">
        <f t="shared" ref="H103:H105" si="21">G103/F103</f>
        <v>3.4697855750487321</v>
      </c>
      <c r="I103" s="343"/>
      <c r="J103" s="398"/>
      <c r="K103" s="508"/>
      <c r="L103" s="24"/>
      <c r="M103" s="25"/>
    </row>
    <row r="104" spans="1:13" ht="13.8" thickBot="1">
      <c r="A104" s="1263"/>
      <c r="B104" s="799" t="s">
        <v>23</v>
      </c>
      <c r="C104" s="799">
        <f>'Res Programmable Thermostat'!B22</f>
        <v>24549</v>
      </c>
      <c r="D104" s="799">
        <f>'Res Programmable Thermostat'!C22</f>
        <v>25055.8</v>
      </c>
      <c r="E104" s="338">
        <f t="shared" si="20"/>
        <v>1.0206444254348446</v>
      </c>
      <c r="F104" s="799">
        <f>'Res Programmable Thermostat'!E22</f>
        <v>16756.740000000002</v>
      </c>
      <c r="G104" s="799">
        <f>'Res Programmable Thermostat'!F22</f>
        <v>25055.8</v>
      </c>
      <c r="H104" s="337">
        <f t="shared" si="21"/>
        <v>1.4952669791379467</v>
      </c>
      <c r="I104" s="343"/>
      <c r="J104" s="398"/>
      <c r="K104" s="508"/>
      <c r="L104" s="24"/>
      <c r="M104" s="25"/>
    </row>
    <row r="105" spans="1:13" ht="13.8" thickBot="1">
      <c r="A105" s="1282"/>
      <c r="B105" s="799" t="s">
        <v>25</v>
      </c>
      <c r="C105" s="799">
        <f>C53</f>
        <v>51234</v>
      </c>
      <c r="D105" s="799">
        <f>D53</f>
        <v>31605.45</v>
      </c>
      <c r="E105" s="338">
        <f t="shared" si="20"/>
        <v>0.61688429558496316</v>
      </c>
      <c r="F105" s="799">
        <f t="shared" ref="F105" si="22">F53</f>
        <v>55000</v>
      </c>
      <c r="G105" s="799">
        <f>G53</f>
        <v>31605.45</v>
      </c>
      <c r="H105" s="337">
        <f t="shared" si="21"/>
        <v>0.57464454545454546</v>
      </c>
      <c r="I105" s="343"/>
      <c r="J105" s="86"/>
      <c r="K105" s="508"/>
      <c r="L105" s="24"/>
      <c r="M105" s="25"/>
    </row>
    <row r="106" spans="1:13" ht="13.8" thickBot="1">
      <c r="A106" s="468" t="s">
        <v>71</v>
      </c>
      <c r="B106" s="468"/>
      <c r="C106" s="468">
        <f>SUM(C102,C98,C93,C87)</f>
        <v>122748.61904169043</v>
      </c>
      <c r="D106" s="468">
        <f>SUM(D102,D98,D93,D87)</f>
        <v>100707.95359630944</v>
      </c>
      <c r="E106" s="696">
        <f>D106/C106</f>
        <v>0.82044062395606188</v>
      </c>
      <c r="F106" s="468">
        <f>SUM(F102,F98,F93,F87)</f>
        <v>105966.60826320748</v>
      </c>
      <c r="G106" s="468">
        <f>SUM(G102,G98,G93,G87)</f>
        <v>95200.501137308311</v>
      </c>
      <c r="H106" s="466">
        <f>G106/F106</f>
        <v>0.89840094627585376</v>
      </c>
      <c r="I106" s="343"/>
      <c r="J106" s="403"/>
      <c r="K106" s="508"/>
      <c r="L106" s="24"/>
      <c r="M106" s="25"/>
    </row>
    <row r="107" spans="1:13">
      <c r="A107" t="s">
        <v>72</v>
      </c>
      <c r="B107" s="7"/>
      <c r="C107" s="7"/>
      <c r="D107" s="7"/>
      <c r="E107" s="340"/>
      <c r="F107" s="7"/>
      <c r="G107" s="7"/>
      <c r="H107" s="7"/>
      <c r="I107" s="61"/>
      <c r="J107" s="65"/>
      <c r="K107" s="508"/>
      <c r="L107" s="24"/>
      <c r="M107" s="25"/>
    </row>
    <row r="108" spans="1:13">
      <c r="A108" s="2"/>
      <c r="B108" s="2"/>
      <c r="C108" s="60"/>
      <c r="D108" s="60"/>
      <c r="E108" s="61"/>
      <c r="F108" s="62"/>
      <c r="G108" s="62"/>
      <c r="H108" s="61"/>
      <c r="I108" s="61"/>
      <c r="J108" s="65"/>
      <c r="K108" s="508"/>
      <c r="L108" s="24"/>
      <c r="M108" s="25"/>
    </row>
    <row r="109" spans="1:13">
      <c r="C109" s="74"/>
      <c r="D109" s="74"/>
      <c r="E109" s="76"/>
      <c r="F109" s="75"/>
      <c r="G109" s="76"/>
      <c r="H109" s="88"/>
      <c r="I109" s="88"/>
      <c r="J109" s="61"/>
      <c r="K109" s="509"/>
      <c r="L109" s="27"/>
      <c r="M109" s="25"/>
    </row>
    <row r="110" spans="1:13">
      <c r="A110" s="4" t="s">
        <v>98</v>
      </c>
      <c r="B110" s="4"/>
      <c r="C110" s="4"/>
      <c r="D110" s="4"/>
      <c r="E110" s="4"/>
      <c r="F110" s="76"/>
      <c r="G110" s="76"/>
      <c r="H110" s="810"/>
      <c r="I110" s="810"/>
      <c r="J110" s="61"/>
    </row>
    <row r="111" spans="1:13" s="72" customFormat="1" ht="27" thickBot="1">
      <c r="A111" s="92" t="s">
        <v>99</v>
      </c>
      <c r="B111" s="92" t="s">
        <v>100</v>
      </c>
      <c r="C111" s="92" t="s">
        <v>101</v>
      </c>
      <c r="D111" s="92" t="s">
        <v>102</v>
      </c>
      <c r="E111" s="92" t="s">
        <v>103</v>
      </c>
      <c r="F111" s="76"/>
      <c r="G111" s="75"/>
      <c r="H111" s="107"/>
      <c r="I111" s="107"/>
      <c r="J111" s="107"/>
      <c r="K111" s="510"/>
      <c r="L111" s="76"/>
      <c r="M111" s="76"/>
    </row>
    <row r="112" spans="1:13" s="72" customFormat="1" ht="14.4" thickTop="1" thickBot="1">
      <c r="A112" s="489" t="s">
        <v>13</v>
      </c>
      <c r="B112" s="339">
        <f>'Business EER - Standard'!A27</f>
        <v>0.05</v>
      </c>
      <c r="C112" s="389">
        <f>'Business EER - Standard'!B27</f>
        <v>2E-3</v>
      </c>
      <c r="D112" s="389">
        <f>'Business EER - Standard'!C27</f>
        <v>4.0000000000000001E-3</v>
      </c>
      <c r="E112" s="337">
        <f>'Business EER - Standard'!D27</f>
        <v>0.96</v>
      </c>
      <c r="F112" s="33"/>
      <c r="G112" s="33"/>
      <c r="H112" s="33"/>
      <c r="I112" s="33"/>
      <c r="J112" s="76"/>
      <c r="K112" s="510"/>
      <c r="L112" s="76"/>
      <c r="M112" s="76"/>
    </row>
    <row r="113" spans="1:13" s="72" customFormat="1" ht="13.8" thickBot="1">
      <c r="A113" s="489" t="s">
        <v>14</v>
      </c>
      <c r="B113" s="339">
        <f>'Business EER - Custom'!A29</f>
        <v>0.31</v>
      </c>
      <c r="C113" s="339">
        <f>'Business EER - Custom'!B29</f>
        <v>2E-3</v>
      </c>
      <c r="D113" s="339">
        <f>'Business EER - Custom'!C29</f>
        <v>0.05</v>
      </c>
      <c r="E113" s="337">
        <f>'Business EER - Custom'!D29</f>
        <v>0.74</v>
      </c>
      <c r="F113" s="33"/>
      <c r="G113" s="33"/>
      <c r="H113" s="33"/>
      <c r="I113" s="33"/>
      <c r="J113" s="107"/>
      <c r="K113" s="510"/>
      <c r="L113" s="76"/>
      <c r="M113" s="76"/>
    </row>
    <row r="114" spans="1:13" s="72" customFormat="1" ht="13.8" thickBot="1">
      <c r="A114" s="489" t="s">
        <v>15</v>
      </c>
      <c r="B114" s="1266" t="str">
        <f>'Block Bidding'!A27</f>
        <v>Projects Originating from the Business EER - Custom Program</v>
      </c>
      <c r="C114" s="1266"/>
      <c r="D114" s="1266"/>
      <c r="E114" s="337">
        <f>'Block Bidding'!D27</f>
        <v>0.74</v>
      </c>
      <c r="F114" s="33"/>
      <c r="G114" s="33"/>
      <c r="H114" s="33"/>
      <c r="I114" s="33"/>
      <c r="J114" s="33"/>
      <c r="K114" s="510"/>
      <c r="L114" s="76"/>
      <c r="M114" s="76"/>
    </row>
    <row r="115" spans="1:13" s="72" customFormat="1" ht="15.6" thickBot="1">
      <c r="A115" s="667" t="s">
        <v>49</v>
      </c>
      <c r="B115" s="1266" t="s">
        <v>104</v>
      </c>
      <c r="C115" s="1266"/>
      <c r="D115" s="1266"/>
      <c r="E115" s="1266"/>
      <c r="F115" s="33"/>
      <c r="G115" s="512"/>
      <c r="H115" s="33"/>
      <c r="I115" s="33"/>
      <c r="J115" s="33"/>
      <c r="K115" s="510"/>
      <c r="L115" s="76"/>
      <c r="M115" s="76"/>
    </row>
    <row r="116" spans="1:13" s="72" customFormat="1" ht="13.8" thickBot="1">
      <c r="A116" s="489" t="s">
        <v>51</v>
      </c>
      <c r="B116" s="339">
        <f>'Small Bus. Lighting'!A28</f>
        <v>0.14000000000000001</v>
      </c>
      <c r="C116" s="389">
        <f>'Small Bus. Lighting'!B28</f>
        <v>2E-3</v>
      </c>
      <c r="D116" s="339">
        <f>'Small Bus. Lighting'!C28</f>
        <v>0.01</v>
      </c>
      <c r="E116" s="337">
        <f>'Small Bus. Lighting'!D28</f>
        <v>0.872</v>
      </c>
      <c r="F116" s="33"/>
      <c r="G116" s="33"/>
      <c r="H116" s="33"/>
      <c r="I116" s="33"/>
      <c r="J116" s="33"/>
      <c r="K116" s="510"/>
      <c r="L116" s="76"/>
      <c r="M116" s="76"/>
    </row>
    <row r="117" spans="1:13" ht="13.8" thickBot="1">
      <c r="A117" s="667" t="s">
        <v>91</v>
      </c>
      <c r="B117" s="1272" t="s">
        <v>105</v>
      </c>
      <c r="C117" s="1272"/>
      <c r="D117" s="1272"/>
      <c r="E117" s="673">
        <v>1</v>
      </c>
    </row>
    <row r="118" spans="1:13" ht="13.8" thickBot="1">
      <c r="A118" s="489" t="s">
        <v>18</v>
      </c>
      <c r="B118" s="339">
        <f>'Whole House Efficiency'!A27</f>
        <v>0.35</v>
      </c>
      <c r="C118" s="339">
        <f>'Whole House Efficiency'!B27</f>
        <v>0.01</v>
      </c>
      <c r="D118" s="339">
        <f>'Whole House Efficiency'!C27</f>
        <v>0.14000000000000001</v>
      </c>
      <c r="E118" s="337">
        <f>'Whole House Efficiency'!D27</f>
        <v>0.8</v>
      </c>
    </row>
    <row r="119" spans="1:13" ht="13.8" thickBot="1">
      <c r="A119" s="489" t="s">
        <v>55</v>
      </c>
      <c r="B119" s="1266" t="s">
        <v>105</v>
      </c>
      <c r="C119" s="1266"/>
      <c r="D119" s="1266"/>
      <c r="E119" s="337">
        <f>'Income-Eligible Multi-Family'!D27</f>
        <v>1</v>
      </c>
    </row>
    <row r="120" spans="1:13" ht="13.8" thickBot="1">
      <c r="A120" s="489" t="s">
        <v>57</v>
      </c>
      <c r="B120" s="339">
        <f>'Home Lighting Rebate'!B34</f>
        <v>0.41</v>
      </c>
      <c r="C120" s="339">
        <f>'Home Lighting Rebate'!C34</f>
        <v>0.17</v>
      </c>
      <c r="D120" s="339">
        <v>0</v>
      </c>
      <c r="E120" s="337">
        <f>'Home Lighting Rebate'!D34</f>
        <v>0.76</v>
      </c>
    </row>
    <row r="121" spans="1:13" ht="13.5" customHeight="1" thickBot="1">
      <c r="A121" s="489" t="s">
        <v>21</v>
      </c>
      <c r="B121" s="1266" t="s">
        <v>106</v>
      </c>
      <c r="C121" s="1266"/>
      <c r="D121" s="1266"/>
      <c r="E121" s="1266"/>
      <c r="F121" s="4"/>
      <c r="G121" s="4"/>
      <c r="H121" s="4"/>
      <c r="I121" s="4"/>
    </row>
    <row r="122" spans="1:13" ht="13.8" thickBot="1">
      <c r="A122" s="489" t="s">
        <v>62</v>
      </c>
      <c r="B122" s="1266" t="s">
        <v>107</v>
      </c>
      <c r="C122" s="1266"/>
      <c r="D122" s="1266"/>
      <c r="E122" s="1266"/>
      <c r="F122" s="86"/>
      <c r="G122" s="86"/>
      <c r="H122" s="86"/>
      <c r="I122" s="86"/>
    </row>
    <row r="123" spans="1:13" ht="13.8" thickBot="1">
      <c r="A123" s="489" t="s">
        <v>64</v>
      </c>
      <c r="B123" s="1266" t="s">
        <v>107</v>
      </c>
      <c r="C123" s="1266"/>
      <c r="D123" s="1266"/>
      <c r="E123" s="1266"/>
      <c r="H123" s="54"/>
      <c r="I123" s="54"/>
      <c r="J123" s="4"/>
    </row>
    <row r="124" spans="1:13" ht="27" thickBot="1">
      <c r="A124" s="489" t="s">
        <v>24</v>
      </c>
      <c r="B124" s="1267" t="s">
        <v>108</v>
      </c>
      <c r="C124" s="1267"/>
      <c r="D124" s="1267"/>
      <c r="E124" s="1267"/>
      <c r="F124" s="538"/>
      <c r="H124" s="88"/>
      <c r="I124" s="88"/>
      <c r="J124" s="86"/>
    </row>
    <row r="125" spans="1:13" ht="27" thickBot="1">
      <c r="A125" s="489" t="s">
        <v>23</v>
      </c>
      <c r="B125" s="1268"/>
      <c r="C125" s="1268"/>
      <c r="D125" s="1268"/>
      <c r="E125" s="1268"/>
      <c r="G125" s="1162"/>
      <c r="H125" s="739"/>
      <c r="I125" s="88"/>
      <c r="J125" s="54"/>
    </row>
    <row r="126" spans="1:13" ht="13.8" thickBot="1">
      <c r="A126" s="490" t="s">
        <v>25</v>
      </c>
      <c r="B126" s="1269"/>
      <c r="C126" s="1269"/>
      <c r="D126" s="1269"/>
      <c r="E126" s="1269"/>
      <c r="F126" s="76"/>
      <c r="G126" s="75"/>
      <c r="H126" s="107"/>
      <c r="I126" s="107"/>
      <c r="J126" s="107"/>
    </row>
    <row r="127" spans="1:13" ht="27" thickBot="1">
      <c r="A127" s="743" t="s">
        <v>997</v>
      </c>
      <c r="B127" s="744" t="s">
        <v>48</v>
      </c>
      <c r="C127" s="744" t="s">
        <v>48</v>
      </c>
      <c r="D127" s="744" t="s">
        <v>48</v>
      </c>
      <c r="E127" s="745" t="s">
        <v>998</v>
      </c>
      <c r="F127" s="76"/>
      <c r="G127" s="107"/>
      <c r="H127" s="107"/>
      <c r="I127" s="107"/>
      <c r="J127" s="107"/>
    </row>
    <row r="128" spans="1:13">
      <c r="A128" s="740" t="s">
        <v>111</v>
      </c>
      <c r="B128" s="741"/>
      <c r="C128" s="742"/>
      <c r="D128" s="742"/>
      <c r="E128" s="742"/>
      <c r="J128" s="107"/>
    </row>
    <row r="129" spans="1:10">
      <c r="A129" s="740"/>
      <c r="B129" s="741"/>
      <c r="C129" s="742"/>
      <c r="D129" s="742"/>
      <c r="E129" s="742"/>
      <c r="J129" s="107"/>
    </row>
    <row r="130" spans="1:10">
      <c r="J130" s="107"/>
    </row>
    <row r="131" spans="1:10">
      <c r="A131" s="4" t="s">
        <v>112</v>
      </c>
      <c r="B131" s="4"/>
      <c r="C131" s="4"/>
      <c r="D131" s="4"/>
      <c r="E131" s="4"/>
      <c r="F131" s="4"/>
      <c r="G131" s="4"/>
      <c r="H131" s="4"/>
      <c r="I131" s="4"/>
    </row>
    <row r="132" spans="1:10" ht="27" thickBot="1">
      <c r="A132" s="800" t="s">
        <v>32</v>
      </c>
      <c r="B132" s="800" t="s">
        <v>33</v>
      </c>
      <c r="C132" s="93" t="s">
        <v>113</v>
      </c>
      <c r="D132" s="94" t="s">
        <v>113</v>
      </c>
      <c r="E132" s="93" t="s">
        <v>114</v>
      </c>
      <c r="F132" s="93" t="s">
        <v>115</v>
      </c>
      <c r="G132" s="93" t="s">
        <v>116</v>
      </c>
      <c r="H132" s="93" t="s">
        <v>117</v>
      </c>
    </row>
    <row r="133" spans="1:10" ht="13.8" thickBot="1">
      <c r="A133" s="95"/>
      <c r="B133" s="96"/>
      <c r="C133" s="92" t="s">
        <v>118</v>
      </c>
      <c r="D133" s="1254" t="s">
        <v>119</v>
      </c>
      <c r="E133" s="1255"/>
      <c r="F133" s="1255"/>
      <c r="G133" s="1255"/>
      <c r="H133" s="1255"/>
    </row>
    <row r="134" spans="1:10" ht="14.4" thickTop="1" thickBot="1">
      <c r="A134" s="1256" t="s">
        <v>45</v>
      </c>
      <c r="B134" s="799" t="s">
        <v>13</v>
      </c>
      <c r="C134" s="724">
        <v>2.4908999999999999</v>
      </c>
      <c r="D134" s="519">
        <v>1.3706413797342489</v>
      </c>
      <c r="E134" s="519">
        <v>1.5781413069404835</v>
      </c>
      <c r="F134" s="519">
        <v>2.2866038262731632</v>
      </c>
      <c r="G134" s="519">
        <v>1.8550370506469074</v>
      </c>
      <c r="H134" s="519">
        <v>0.68869554334637972</v>
      </c>
    </row>
    <row r="135" spans="1:10" ht="13.8" thickBot="1">
      <c r="A135" s="1257"/>
      <c r="B135" s="799" t="s">
        <v>14</v>
      </c>
      <c r="C135" s="724">
        <v>0.31830000000000003</v>
      </c>
      <c r="D135" s="519">
        <v>0.37808901610478285</v>
      </c>
      <c r="E135" s="519">
        <v>0.47486264760371061</v>
      </c>
      <c r="F135" s="519">
        <v>0.48606318037564838</v>
      </c>
      <c r="G135" s="519">
        <v>1.2955082571966634</v>
      </c>
      <c r="H135" s="519">
        <v>0.32889066629699554</v>
      </c>
    </row>
    <row r="136" spans="1:10" ht="13.8" thickBot="1">
      <c r="A136" s="1257"/>
      <c r="B136" s="799" t="s">
        <v>15</v>
      </c>
      <c r="C136" s="724">
        <v>0.44</v>
      </c>
      <c r="D136" s="519">
        <v>0.58563005022220804</v>
      </c>
      <c r="E136" s="519">
        <v>0.70797667194478198</v>
      </c>
      <c r="F136" s="519">
        <v>0.63951693034935619</v>
      </c>
      <c r="G136" s="519">
        <v>3.5474092696479502</v>
      </c>
      <c r="H136" s="519">
        <v>0.38223319699687058</v>
      </c>
    </row>
    <row r="137" spans="1:10" ht="13.8" thickBot="1">
      <c r="A137" s="1257"/>
      <c r="B137" s="799" t="s">
        <v>49</v>
      </c>
      <c r="C137" s="724" t="s">
        <v>48</v>
      </c>
      <c r="D137" s="519" t="s">
        <v>48</v>
      </c>
      <c r="E137" s="519" t="s">
        <v>48</v>
      </c>
      <c r="F137" s="519" t="s">
        <v>48</v>
      </c>
      <c r="G137" s="519" t="s">
        <v>48</v>
      </c>
      <c r="H137" s="519" t="s">
        <v>48</v>
      </c>
    </row>
    <row r="138" spans="1:10" ht="13.8" thickBot="1">
      <c r="A138" s="1257"/>
      <c r="B138" s="799" t="s">
        <v>17</v>
      </c>
      <c r="C138" s="724">
        <v>1.2484</v>
      </c>
      <c r="D138" s="519">
        <v>0.77515925562641619</v>
      </c>
      <c r="E138" s="519">
        <v>0.88042841081811596</v>
      </c>
      <c r="F138" s="519">
        <v>0.90604254475476775</v>
      </c>
      <c r="G138" s="519">
        <v>1.7495062392519587</v>
      </c>
      <c r="H138" s="519">
        <v>0.46811298031470472</v>
      </c>
    </row>
    <row r="139" spans="1:10" ht="13.8" thickBot="1">
      <c r="A139" s="1257" t="s">
        <v>52</v>
      </c>
      <c r="B139" s="799" t="s">
        <v>120</v>
      </c>
      <c r="C139" s="724">
        <v>4.4180000000000001</v>
      </c>
      <c r="D139" s="519">
        <v>1.1455100226939796</v>
      </c>
      <c r="E139" s="519">
        <v>1.4462869618055831</v>
      </c>
      <c r="F139" s="519">
        <v>1.1455100226939796</v>
      </c>
      <c r="G139" s="519" t="s">
        <v>121</v>
      </c>
      <c r="H139" s="519">
        <v>0.58736835734678916</v>
      </c>
    </row>
    <row r="140" spans="1:10" ht="13.8" thickBot="1">
      <c r="A140" s="1257"/>
      <c r="B140" s="799" t="s">
        <v>18</v>
      </c>
      <c r="C140" s="724">
        <v>0.7772</v>
      </c>
      <c r="D140" s="519">
        <v>0.94422339865010307</v>
      </c>
      <c r="E140" s="519">
        <v>1.1674427380465962</v>
      </c>
      <c r="F140" s="519">
        <v>1.5967253956630416</v>
      </c>
      <c r="G140" s="519">
        <v>1.1892048548109158</v>
      </c>
      <c r="H140" s="519">
        <v>0.70926395653501562</v>
      </c>
    </row>
    <row r="141" spans="1:10" ht="13.8" thickBot="1">
      <c r="A141" s="1257"/>
      <c r="B141" s="799" t="s">
        <v>55</v>
      </c>
      <c r="C141" s="724">
        <v>0.92100000000000004</v>
      </c>
      <c r="D141" s="519">
        <v>0.9043024501475202</v>
      </c>
      <c r="E141" s="519">
        <v>1.009289047007403</v>
      </c>
      <c r="F141" s="519">
        <v>0.9043024501475202</v>
      </c>
      <c r="G141" s="519" t="s">
        <v>121</v>
      </c>
      <c r="H141" s="519">
        <v>0.36445695033320219</v>
      </c>
    </row>
    <row r="142" spans="1:10" ht="13.8" thickBot="1">
      <c r="A142" s="1258"/>
      <c r="B142" s="799" t="s">
        <v>122</v>
      </c>
      <c r="C142" s="724">
        <v>1.4516331310628665</v>
      </c>
      <c r="D142" s="519">
        <v>1.7273816796687225</v>
      </c>
      <c r="E142" s="519">
        <v>2.0196784702112911</v>
      </c>
      <c r="F142" s="519">
        <v>2.1360542587816038</v>
      </c>
      <c r="G142" s="519">
        <v>4.3875558404815367</v>
      </c>
      <c r="H142" s="519">
        <v>0.51972538670055479</v>
      </c>
    </row>
    <row r="143" spans="1:10" ht="13.8" thickBot="1">
      <c r="A143" s="1259" t="s">
        <v>59</v>
      </c>
      <c r="B143" s="491" t="s">
        <v>21</v>
      </c>
      <c r="C143" s="724">
        <v>0.78779999999999994</v>
      </c>
      <c r="D143" s="519">
        <v>0.71023960305917266</v>
      </c>
      <c r="E143" s="519">
        <v>0.71023960305917277</v>
      </c>
      <c r="F143" s="519">
        <v>0.71023960305917266</v>
      </c>
      <c r="G143" s="519" t="s">
        <v>121</v>
      </c>
      <c r="H143" s="519">
        <v>0.32332938995982419</v>
      </c>
      <c r="J143" s="76"/>
    </row>
    <row r="144" spans="1:10" ht="13.8" thickBot="1">
      <c r="A144" s="1257"/>
      <c r="B144" s="491" t="s">
        <v>62</v>
      </c>
      <c r="C144" s="724" t="s">
        <v>48</v>
      </c>
      <c r="D144" s="519" t="s">
        <v>48</v>
      </c>
      <c r="E144" s="519" t="s">
        <v>48</v>
      </c>
      <c r="F144" s="519" t="s">
        <v>48</v>
      </c>
      <c r="G144" s="519" t="s">
        <v>48</v>
      </c>
      <c r="H144" s="519" t="s">
        <v>48</v>
      </c>
    </row>
    <row r="145" spans="1:13" ht="13.8" thickBot="1">
      <c r="A145" s="1257"/>
      <c r="B145" s="491" t="s">
        <v>64</v>
      </c>
      <c r="C145" s="724" t="s">
        <v>48</v>
      </c>
      <c r="D145" s="519" t="s">
        <v>48</v>
      </c>
      <c r="E145" s="519" t="s">
        <v>48</v>
      </c>
      <c r="F145" s="519" t="s">
        <v>48</v>
      </c>
      <c r="G145" s="519" t="s">
        <v>48</v>
      </c>
      <c r="H145" s="519" t="s">
        <v>48</v>
      </c>
    </row>
    <row r="146" spans="1:13" ht="13.8" thickBot="1">
      <c r="A146" s="1260" t="s">
        <v>65</v>
      </c>
      <c r="B146" s="491" t="s">
        <v>24</v>
      </c>
      <c r="C146" s="724">
        <v>2.4222999999999999</v>
      </c>
      <c r="D146" s="519">
        <v>2.0556175512978498</v>
      </c>
      <c r="E146" s="519">
        <v>2.3861386626136802</v>
      </c>
      <c r="F146" s="519">
        <v>2.8245685366767264</v>
      </c>
      <c r="G146" s="519">
        <v>0.93490412357523944</v>
      </c>
      <c r="H146" s="519">
        <v>1.9788437118693363</v>
      </c>
    </row>
    <row r="147" spans="1:13" ht="13.8" thickBot="1">
      <c r="A147" s="1260"/>
      <c r="B147" s="491" t="s">
        <v>23</v>
      </c>
      <c r="C147" s="724">
        <v>1.9515</v>
      </c>
      <c r="D147" s="519">
        <v>1.5396987275198168</v>
      </c>
      <c r="E147" s="519">
        <v>1.7877008479343459</v>
      </c>
      <c r="F147" s="519">
        <v>1.8325405692372521</v>
      </c>
      <c r="G147" s="519">
        <v>1.2935545449482939</v>
      </c>
      <c r="H147" s="519">
        <v>1.2863042352126355</v>
      </c>
    </row>
    <row r="148" spans="1:13" ht="13.8" thickBot="1">
      <c r="A148" s="1261"/>
      <c r="B148" s="492" t="s">
        <v>25</v>
      </c>
      <c r="C148" s="725">
        <v>6.2442000000000002</v>
      </c>
      <c r="D148" s="726">
        <v>3.0909362388246895</v>
      </c>
      <c r="E148" s="536">
        <v>3.0909362388246895</v>
      </c>
      <c r="F148" s="536">
        <v>1.7268853374490853</v>
      </c>
      <c r="G148" s="536">
        <v>433.33333333333331</v>
      </c>
      <c r="H148" s="536">
        <v>1.7268853374490853</v>
      </c>
    </row>
    <row r="149" spans="1:13">
      <c r="A149" s="736" t="s">
        <v>123</v>
      </c>
      <c r="B149" s="89"/>
      <c r="C149" s="474"/>
      <c r="D149" s="89"/>
      <c r="E149" s="89"/>
      <c r="F149" s="89"/>
      <c r="G149" s="89"/>
    </row>
    <row r="150" spans="1:13">
      <c r="A150" s="215" t="s">
        <v>124</v>
      </c>
      <c r="B150" s="475"/>
      <c r="C150" s="475"/>
      <c r="D150" s="475"/>
      <c r="E150" s="475"/>
      <c r="F150" s="475"/>
      <c r="G150" s="475"/>
      <c r="H150" s="475"/>
      <c r="I150" s="475"/>
    </row>
    <row r="151" spans="1:13">
      <c r="A151" s="215" t="s">
        <v>125</v>
      </c>
      <c r="B151" s="89"/>
      <c r="C151" s="89"/>
      <c r="D151" s="89"/>
      <c r="E151" s="89"/>
      <c r="F151" s="89"/>
      <c r="G151" s="89"/>
    </row>
    <row r="152" spans="1:13">
      <c r="A152" s="803"/>
      <c r="B152" s="89"/>
      <c r="C152" s="89"/>
      <c r="D152" s="89"/>
      <c r="E152" s="89"/>
      <c r="F152" s="89"/>
      <c r="G152" s="89"/>
    </row>
    <row r="153" spans="1:13" s="72" customFormat="1">
      <c r="A153"/>
      <c r="B153" s="178"/>
      <c r="C153" s="178"/>
      <c r="D153" s="178"/>
      <c r="E153" s="74"/>
      <c r="F153" s="74"/>
      <c r="G153" s="74"/>
      <c r="H153" s="33"/>
      <c r="I153" s="33"/>
      <c r="J153" s="33"/>
      <c r="K153" s="510"/>
      <c r="L153" s="76"/>
      <c r="M153" s="76"/>
    </row>
    <row r="154" spans="1:13" s="33" customFormat="1">
      <c r="A154" s="4" t="s">
        <v>126</v>
      </c>
      <c r="B154" s="4"/>
      <c r="C154" s="4"/>
      <c r="D154" s="4"/>
      <c r="E154" s="4"/>
      <c r="F154" s="4"/>
      <c r="K154" s="505"/>
    </row>
    <row r="155" spans="1:13" ht="27" thickBot="1">
      <c r="A155" s="92"/>
      <c r="B155" s="92" t="s">
        <v>113</v>
      </c>
      <c r="C155" s="92" t="s">
        <v>114</v>
      </c>
      <c r="D155" s="92" t="s">
        <v>115</v>
      </c>
      <c r="E155" s="92" t="s">
        <v>116</v>
      </c>
      <c r="F155" s="92" t="s">
        <v>117</v>
      </c>
    </row>
    <row r="156" spans="1:13" ht="14.4" thickTop="1" thickBot="1">
      <c r="A156" s="97" t="s">
        <v>127</v>
      </c>
      <c r="B156" s="519">
        <v>1.2454028209976844</v>
      </c>
      <c r="C156" s="519">
        <v>1.4439064534130412</v>
      </c>
      <c r="D156" s="519">
        <v>1.6925148562676189</v>
      </c>
      <c r="E156" s="519">
        <v>2.0544175163859051</v>
      </c>
      <c r="F156" s="519">
        <v>0.6784459802475149</v>
      </c>
    </row>
    <row r="157" spans="1:13" s="33" customFormat="1" ht="13.8" thickBot="1">
      <c r="A157" s="97" t="s">
        <v>128</v>
      </c>
      <c r="B157" s="519">
        <v>1.2147253297086171</v>
      </c>
      <c r="C157" s="519">
        <v>1.4242832593011339</v>
      </c>
      <c r="D157" s="519">
        <v>1.8111971783915459</v>
      </c>
      <c r="E157" s="519">
        <v>2.0260676780270805</v>
      </c>
      <c r="F157" s="519">
        <v>0.61788268504879063</v>
      </c>
      <c r="K157" s="505"/>
    </row>
    <row r="158" spans="1:13" s="33" customFormat="1" ht="13.8" thickBot="1">
      <c r="A158" s="477" t="s">
        <v>129</v>
      </c>
      <c r="B158" s="519">
        <v>1.2117409718873413</v>
      </c>
      <c r="C158" s="519">
        <v>1.4595649584737556</v>
      </c>
      <c r="D158" s="519">
        <v>1.7073250996931137</v>
      </c>
      <c r="E158" s="519">
        <v>2.3962160928368097</v>
      </c>
      <c r="F158" s="519">
        <v>0.57600620565654015</v>
      </c>
      <c r="K158" s="505"/>
    </row>
    <row r="159" spans="1:13" s="33" customFormat="1" ht="13.8" thickBot="1">
      <c r="A159" s="477" t="s">
        <v>130</v>
      </c>
      <c r="B159" s="519">
        <v>1.2164130600194905</v>
      </c>
      <c r="C159" s="519">
        <v>1.4047744109597669</v>
      </c>
      <c r="D159" s="519">
        <v>1.881112568176301</v>
      </c>
      <c r="E159" s="519">
        <v>1.8450184270599581</v>
      </c>
      <c r="F159" s="519">
        <v>0.64660071065627422</v>
      </c>
      <c r="K159" s="505"/>
    </row>
    <row r="160" spans="1:13" s="33" customFormat="1" ht="13.8" thickBot="1">
      <c r="A160" s="98" t="s">
        <v>65</v>
      </c>
      <c r="B160" s="478">
        <v>1.7022775368911405</v>
      </c>
      <c r="C160" s="478">
        <v>1.9258076067583123</v>
      </c>
      <c r="D160" s="478">
        <v>1.8190869955898021</v>
      </c>
      <c r="E160" s="478">
        <v>1.5020277069723706</v>
      </c>
      <c r="F160" s="478">
        <v>1.3554682842462582</v>
      </c>
      <c r="K160" s="505"/>
    </row>
    <row r="161" spans="1:11" s="33" customFormat="1">
      <c r="A161" s="215" t="s">
        <v>131</v>
      </c>
      <c r="B161" s="1"/>
      <c r="K161" s="505"/>
    </row>
    <row r="162" spans="1:11">
      <c r="A162" s="4"/>
      <c r="B162" s="4"/>
      <c r="C162" s="4"/>
      <c r="D162" s="4"/>
      <c r="E162" s="4"/>
    </row>
    <row r="163" spans="1:11">
      <c r="A163" s="4"/>
      <c r="B163" s="4"/>
      <c r="C163" s="4"/>
      <c r="D163" s="4"/>
      <c r="E163" s="4"/>
    </row>
    <row r="164" spans="1:11">
      <c r="A164" s="4"/>
      <c r="B164" s="4"/>
      <c r="C164" s="4"/>
      <c r="D164" s="4"/>
      <c r="E164" s="4"/>
    </row>
    <row r="165" spans="1:11">
      <c r="A165" s="4" t="s">
        <v>184</v>
      </c>
      <c r="B165" s="4"/>
      <c r="C165" s="4"/>
      <c r="D165" s="4"/>
      <c r="E165" s="4"/>
      <c r="F165" s="4"/>
      <c r="G165" s="4"/>
      <c r="H165" s="4"/>
      <c r="I165" s="4"/>
    </row>
    <row r="166" spans="1:11" ht="27" thickBot="1">
      <c r="A166" s="800" t="s">
        <v>32</v>
      </c>
      <c r="B166" s="800" t="s">
        <v>33</v>
      </c>
      <c r="C166" s="93" t="s">
        <v>113</v>
      </c>
      <c r="D166" s="94" t="s">
        <v>113</v>
      </c>
      <c r="E166" s="93" t="s">
        <v>114</v>
      </c>
      <c r="F166" s="93" t="s">
        <v>115</v>
      </c>
      <c r="G166" s="93" t="s">
        <v>116</v>
      </c>
      <c r="H166" s="93" t="s">
        <v>117</v>
      </c>
    </row>
    <row r="167" spans="1:11" ht="13.8" thickBot="1">
      <c r="A167" s="95"/>
      <c r="B167" s="96"/>
      <c r="C167" s="92" t="s">
        <v>118</v>
      </c>
      <c r="D167" s="1254" t="s">
        <v>119</v>
      </c>
      <c r="E167" s="1255"/>
      <c r="F167" s="1255"/>
      <c r="G167" s="1255"/>
      <c r="H167" s="1255"/>
    </row>
    <row r="168" spans="1:11" ht="14.4" thickTop="1" thickBot="1">
      <c r="A168" s="1256" t="s">
        <v>45</v>
      </c>
      <c r="B168" s="799" t="s">
        <v>13</v>
      </c>
      <c r="C168" s="724">
        <v>1.9096596861022852</v>
      </c>
      <c r="D168" s="519">
        <v>1.5183465244872794</v>
      </c>
      <c r="E168" s="519">
        <v>1.8185649735656699</v>
      </c>
      <c r="F168" s="519">
        <v>3.7246586604543399</v>
      </c>
      <c r="G168" s="519">
        <v>1.4596796564444756</v>
      </c>
      <c r="H168" s="519">
        <v>0.95296147243544904</v>
      </c>
    </row>
    <row r="169" spans="1:11" ht="13.8" thickBot="1">
      <c r="A169" s="1257"/>
      <c r="B169" s="799" t="s">
        <v>14</v>
      </c>
      <c r="C169" s="724">
        <v>0.93417036079089644</v>
      </c>
      <c r="D169" s="519">
        <v>0.94753926987261705</v>
      </c>
      <c r="E169" s="519">
        <v>1.1777265132842658</v>
      </c>
      <c r="F169" s="519">
        <v>1.7076515552130762</v>
      </c>
      <c r="G169" s="519">
        <v>1.0534438279571408</v>
      </c>
      <c r="H169" s="519">
        <v>0.77830169152499851</v>
      </c>
    </row>
    <row r="170" spans="1:11" ht="13.8" thickBot="1">
      <c r="A170" s="1257"/>
      <c r="B170" s="799" t="s">
        <v>15</v>
      </c>
      <c r="C170" s="724" t="s">
        <v>48</v>
      </c>
      <c r="D170" s="519" t="s">
        <v>48</v>
      </c>
      <c r="E170" s="519" t="s">
        <v>48</v>
      </c>
      <c r="F170" s="519" t="s">
        <v>48</v>
      </c>
      <c r="G170" s="519" t="s">
        <v>48</v>
      </c>
      <c r="H170" s="519" t="s">
        <v>48</v>
      </c>
    </row>
    <row r="171" spans="1:11" ht="13.8" thickBot="1">
      <c r="A171" s="1257"/>
      <c r="B171" s="799" t="s">
        <v>49</v>
      </c>
      <c r="C171" s="724">
        <v>1.4994125768488573</v>
      </c>
      <c r="D171" s="519">
        <v>2.1732467617635236</v>
      </c>
      <c r="E171" s="519">
        <v>2.3296078492038639</v>
      </c>
      <c r="F171" s="519">
        <v>2.1732467617635236</v>
      </c>
      <c r="G171" s="519">
        <v>12.061430618143762</v>
      </c>
      <c r="H171" s="519">
        <v>0.5710113030676478</v>
      </c>
    </row>
    <row r="172" spans="1:11" ht="13.8" thickBot="1">
      <c r="A172" s="1257"/>
      <c r="B172" s="799" t="s">
        <v>17</v>
      </c>
      <c r="C172" s="724">
        <v>1.1869472083635524</v>
      </c>
      <c r="D172" s="519">
        <v>1.0693693609939281</v>
      </c>
      <c r="E172" s="519">
        <v>1.2834472721318428</v>
      </c>
      <c r="F172" s="519">
        <v>1.905305807622812</v>
      </c>
      <c r="G172" s="519">
        <v>1.3312426766386591</v>
      </c>
      <c r="H172" s="519">
        <v>0.76039630438036088</v>
      </c>
    </row>
    <row r="173" spans="1:11" ht="13.8" thickBot="1">
      <c r="A173" s="1257" t="s">
        <v>52</v>
      </c>
      <c r="B173" s="799" t="s">
        <v>120</v>
      </c>
      <c r="C173" s="724" t="s">
        <v>48</v>
      </c>
      <c r="D173" s="519" t="s">
        <v>48</v>
      </c>
      <c r="E173" s="519" t="s">
        <v>48</v>
      </c>
      <c r="F173" s="519" t="s">
        <v>48</v>
      </c>
      <c r="G173" s="519" t="s">
        <v>48</v>
      </c>
      <c r="H173" s="519" t="s">
        <v>48</v>
      </c>
    </row>
    <row r="174" spans="1:11" ht="13.8" thickBot="1">
      <c r="A174" s="1257"/>
      <c r="B174" s="799" t="s">
        <v>18</v>
      </c>
      <c r="C174" s="724">
        <v>0.95470616644964601</v>
      </c>
      <c r="D174" s="519">
        <v>0.98820583015912922</v>
      </c>
      <c r="E174" s="519">
        <v>1.1634384884554068</v>
      </c>
      <c r="F174" s="519">
        <v>2.1021287180670951</v>
      </c>
      <c r="G174" s="519">
        <v>1.3362109867323491</v>
      </c>
      <c r="H174" s="519">
        <v>0.68972366243274397</v>
      </c>
    </row>
    <row r="175" spans="1:11" ht="13.8" thickBot="1">
      <c r="A175" s="1257"/>
      <c r="B175" s="799" t="s">
        <v>55</v>
      </c>
      <c r="C175" s="724">
        <v>1.3161518275431576</v>
      </c>
      <c r="D175" s="519">
        <v>1.7871070448919648</v>
      </c>
      <c r="E175" s="519">
        <v>1.973921469836589</v>
      </c>
      <c r="F175" s="519">
        <v>1.8055284610132907</v>
      </c>
      <c r="G175" s="519" t="s">
        <v>121</v>
      </c>
      <c r="H175" s="519">
        <v>0.46440264025325878</v>
      </c>
    </row>
    <row r="176" spans="1:11" ht="13.8" thickBot="1">
      <c r="A176" s="1258"/>
      <c r="B176" s="799" t="s">
        <v>122</v>
      </c>
      <c r="C176" s="724">
        <v>1.3672057931287707</v>
      </c>
      <c r="D176" s="519">
        <v>1.2404061013656338</v>
      </c>
      <c r="E176" s="519">
        <v>1.3821116577473342</v>
      </c>
      <c r="F176" s="519">
        <v>1.8791568203172619</v>
      </c>
      <c r="G176" s="519">
        <v>3.4424795259705521</v>
      </c>
      <c r="H176" s="519">
        <v>0.44971759557850854</v>
      </c>
    </row>
    <row r="177" spans="1:11" ht="13.8" thickBot="1">
      <c r="A177" s="1259" t="s">
        <v>59</v>
      </c>
      <c r="B177" s="491" t="s">
        <v>21</v>
      </c>
      <c r="C177" s="724">
        <v>0.97950258320249095</v>
      </c>
      <c r="D177" s="519">
        <v>0.96915289375133629</v>
      </c>
      <c r="E177" s="519">
        <v>0.96915289375133584</v>
      </c>
      <c r="F177" s="519">
        <v>0.96915289375133629</v>
      </c>
      <c r="G177" s="519" t="s">
        <v>121</v>
      </c>
      <c r="H177" s="519">
        <v>0.36862394476383864</v>
      </c>
      <c r="J177" s="76"/>
    </row>
    <row r="178" spans="1:11" ht="13.8" thickBot="1">
      <c r="A178" s="1257"/>
      <c r="B178" s="491" t="s">
        <v>62</v>
      </c>
      <c r="C178" s="724" t="s">
        <v>48</v>
      </c>
      <c r="D178" s="519" t="s">
        <v>48</v>
      </c>
      <c r="E178" s="519" t="s">
        <v>48</v>
      </c>
      <c r="F178" s="519" t="s">
        <v>48</v>
      </c>
      <c r="G178" s="519" t="s">
        <v>48</v>
      </c>
      <c r="H178" s="519" t="s">
        <v>48</v>
      </c>
    </row>
    <row r="179" spans="1:11" ht="13.8" thickBot="1">
      <c r="A179" s="1257"/>
      <c r="B179" s="491" t="s">
        <v>64</v>
      </c>
      <c r="C179" s="724" t="s">
        <v>48</v>
      </c>
      <c r="D179" s="519" t="s">
        <v>48</v>
      </c>
      <c r="E179" s="519" t="s">
        <v>48</v>
      </c>
      <c r="F179" s="519" t="s">
        <v>48</v>
      </c>
      <c r="G179" s="519" t="s">
        <v>48</v>
      </c>
      <c r="H179" s="519" t="s">
        <v>48</v>
      </c>
    </row>
    <row r="180" spans="1:11" ht="13.8" thickBot="1">
      <c r="A180" s="1260" t="s">
        <v>65</v>
      </c>
      <c r="B180" s="491" t="s">
        <v>24</v>
      </c>
      <c r="C180" s="724">
        <v>1.6185225059869326</v>
      </c>
      <c r="D180" s="519">
        <v>1.7999745406999925</v>
      </c>
      <c r="E180" s="519">
        <v>2.0875434872506502</v>
      </c>
      <c r="F180" s="519">
        <v>2.8189044053825709</v>
      </c>
      <c r="G180" s="519">
        <v>0.28370350581538661</v>
      </c>
      <c r="H180" s="519">
        <v>2.3838805462816888</v>
      </c>
    </row>
    <row r="181" spans="1:11" ht="13.8" thickBot="1">
      <c r="A181" s="1260"/>
      <c r="B181" s="491" t="s">
        <v>23</v>
      </c>
      <c r="C181" s="724">
        <v>2.3731347223399641</v>
      </c>
      <c r="D181" s="519">
        <v>2.2894364628665267</v>
      </c>
      <c r="E181" s="519">
        <v>2.6555800287382128</v>
      </c>
      <c r="F181" s="519">
        <v>4.8765578083431027</v>
      </c>
      <c r="G181" s="519">
        <v>0.692947155971675</v>
      </c>
      <c r="H181" s="519">
        <v>2.5821872377597246</v>
      </c>
    </row>
    <row r="182" spans="1:11" ht="13.8" thickBot="1">
      <c r="A182" s="1261"/>
      <c r="B182" s="492" t="s">
        <v>25</v>
      </c>
      <c r="C182" s="725">
        <v>6.1860210368089614</v>
      </c>
      <c r="D182" s="726">
        <v>3.2690921897236183</v>
      </c>
      <c r="E182" s="536">
        <v>3.2690921897236183</v>
      </c>
      <c r="F182" s="536">
        <v>1.2577358279655744</v>
      </c>
      <c r="G182" s="536" t="s">
        <v>121</v>
      </c>
      <c r="H182" s="536">
        <v>1.2577358279655744</v>
      </c>
    </row>
    <row r="183" spans="1:11">
      <c r="A183" s="736" t="s">
        <v>123</v>
      </c>
      <c r="B183" s="89"/>
      <c r="C183" s="474"/>
      <c r="D183" s="89"/>
      <c r="E183" s="89"/>
      <c r="F183" s="89"/>
      <c r="G183" s="89"/>
    </row>
    <row r="184" spans="1:11" ht="12.75" customHeight="1">
      <c r="A184" s="215" t="s">
        <v>124</v>
      </c>
      <c r="B184" s="475"/>
      <c r="C184" s="475"/>
      <c r="D184" s="475"/>
      <c r="E184" s="475"/>
      <c r="F184" s="475"/>
      <c r="G184" s="475"/>
      <c r="H184" s="475"/>
      <c r="I184" s="475"/>
    </row>
    <row r="185" spans="1:11">
      <c r="A185" s="215" t="s">
        <v>125</v>
      </c>
      <c r="B185" s="89"/>
      <c r="C185" s="89"/>
      <c r="D185" s="89"/>
      <c r="E185" s="89"/>
      <c r="F185" s="89"/>
      <c r="G185" s="89"/>
    </row>
    <row r="186" spans="1:11">
      <c r="A186" s="803"/>
      <c r="B186" s="89"/>
      <c r="C186" s="89"/>
      <c r="D186" s="89"/>
      <c r="E186" s="89"/>
      <c r="F186" s="89"/>
      <c r="G186" s="89"/>
    </row>
    <row r="187" spans="1:11" s="33" customFormat="1">
      <c r="A187" s="34"/>
      <c r="B187" s="1"/>
      <c r="K187" s="505"/>
    </row>
    <row r="188" spans="1:11" s="33" customFormat="1">
      <c r="A188" s="4" t="s">
        <v>133</v>
      </c>
      <c r="B188" s="4"/>
      <c r="C188" s="4"/>
      <c r="D188" s="4"/>
      <c r="E188" s="4"/>
      <c r="F188" s="4"/>
      <c r="K188" s="505"/>
    </row>
    <row r="189" spans="1:11" ht="27" thickBot="1">
      <c r="A189" s="92"/>
      <c r="B189" s="92" t="s">
        <v>113</v>
      </c>
      <c r="C189" s="92" t="s">
        <v>114</v>
      </c>
      <c r="D189" s="92" t="s">
        <v>115</v>
      </c>
      <c r="E189" s="92" t="s">
        <v>116</v>
      </c>
      <c r="F189" s="92" t="s">
        <v>117</v>
      </c>
    </row>
    <row r="190" spans="1:11" ht="14.4" thickTop="1" thickBot="1">
      <c r="A190" s="97" t="s">
        <v>127</v>
      </c>
      <c r="B190" s="519">
        <v>1.5296148190278216</v>
      </c>
      <c r="C190" s="519">
        <v>1.7849477747574845</v>
      </c>
      <c r="D190" s="519">
        <v>2.8223613807332963</v>
      </c>
      <c r="E190" s="519">
        <v>1.5767941730582373</v>
      </c>
      <c r="F190" s="519">
        <v>0.9838985234814831</v>
      </c>
    </row>
    <row r="191" spans="1:11" s="33" customFormat="1" ht="13.8" thickBot="1">
      <c r="A191" s="97" t="s">
        <v>128</v>
      </c>
      <c r="B191" s="519">
        <v>1.3070253419508306</v>
      </c>
      <c r="C191" s="519">
        <v>1.5503151237352071</v>
      </c>
      <c r="D191" s="519">
        <v>2.6842039983457129</v>
      </c>
      <c r="E191" s="519">
        <v>1.6026328790280215</v>
      </c>
      <c r="F191" s="519">
        <v>0.78074811126403709</v>
      </c>
      <c r="K191" s="505"/>
    </row>
    <row r="192" spans="1:11" s="33" customFormat="1" ht="13.8" thickBot="1">
      <c r="A192" s="477" t="s">
        <v>129</v>
      </c>
      <c r="B192" s="519">
        <v>1.1022609716048992</v>
      </c>
      <c r="C192" s="519">
        <v>1.2701897609437696</v>
      </c>
      <c r="D192" s="519">
        <v>2.0021502767206369</v>
      </c>
      <c r="E192" s="519">
        <v>1.9854244612001175</v>
      </c>
      <c r="F192" s="519">
        <v>0.57613450243110986</v>
      </c>
      <c r="K192" s="505"/>
    </row>
    <row r="193" spans="1:11" s="33" customFormat="1" ht="13.8" thickBot="1">
      <c r="A193" s="477" t="s">
        <v>130</v>
      </c>
      <c r="B193" s="519">
        <v>1.4018926334011921</v>
      </c>
      <c r="C193" s="519">
        <v>1.6800971477742419</v>
      </c>
      <c r="D193" s="519">
        <v>3.0644915679524272</v>
      </c>
      <c r="E193" s="519">
        <v>1.4395608887176552</v>
      </c>
      <c r="F193" s="519">
        <v>0.89676495515512855</v>
      </c>
      <c r="K193" s="505"/>
    </row>
    <row r="194" spans="1:11" s="33" customFormat="1" ht="13.8" thickBot="1">
      <c r="A194" s="98" t="s">
        <v>65</v>
      </c>
      <c r="B194" s="478">
        <v>2.355682016153049</v>
      </c>
      <c r="C194" s="478">
        <v>2.6884582127549819</v>
      </c>
      <c r="D194" s="478">
        <v>3.6015031110028604</v>
      </c>
      <c r="E194" s="478">
        <v>0.96187063105629744</v>
      </c>
      <c r="F194" s="478">
        <v>2.2953885422517812</v>
      </c>
      <c r="K194" s="505"/>
    </row>
    <row r="195" spans="1:11" s="33" customFormat="1">
      <c r="A195" s="215" t="s">
        <v>131</v>
      </c>
      <c r="B195" s="1"/>
      <c r="K195" s="505"/>
    </row>
    <row r="196" spans="1:11">
      <c r="A196" s="803"/>
      <c r="B196" s="89"/>
      <c r="C196" s="89"/>
      <c r="D196" s="89"/>
      <c r="E196" s="89"/>
      <c r="F196" s="89"/>
      <c r="G196" s="89"/>
    </row>
    <row r="197" spans="1:11">
      <c r="A197" s="4"/>
      <c r="B197" s="4"/>
      <c r="C197" s="4"/>
      <c r="D197" s="4"/>
      <c r="E197" s="4"/>
    </row>
    <row r="198" spans="1:11">
      <c r="A198" s="4"/>
      <c r="B198" s="4"/>
      <c r="C198" s="4"/>
      <c r="D198" s="4"/>
      <c r="E198" s="4"/>
    </row>
    <row r="199" spans="1:11">
      <c r="A199" s="4" t="s">
        <v>132</v>
      </c>
      <c r="B199" s="4"/>
      <c r="C199" s="4"/>
      <c r="D199" s="4"/>
      <c r="E199" s="4"/>
      <c r="F199" s="4"/>
      <c r="G199" s="4"/>
      <c r="H199" s="4"/>
      <c r="I199" s="4"/>
    </row>
    <row r="200" spans="1:11" ht="27" thickBot="1">
      <c r="A200" s="1169" t="s">
        <v>32</v>
      </c>
      <c r="B200" s="1169" t="s">
        <v>33</v>
      </c>
      <c r="C200" s="93" t="s">
        <v>113</v>
      </c>
      <c r="D200" s="94" t="s">
        <v>113</v>
      </c>
      <c r="E200" s="93" t="s">
        <v>114</v>
      </c>
      <c r="F200" s="93" t="s">
        <v>115</v>
      </c>
      <c r="G200" s="93" t="s">
        <v>116</v>
      </c>
      <c r="H200" s="93" t="s">
        <v>117</v>
      </c>
    </row>
    <row r="201" spans="1:11" ht="13.8" thickBot="1">
      <c r="A201" s="95"/>
      <c r="B201" s="96"/>
      <c r="C201" s="1173" t="s">
        <v>118</v>
      </c>
      <c r="D201" s="1254" t="s">
        <v>119</v>
      </c>
      <c r="E201" s="1255"/>
      <c r="F201" s="1255"/>
      <c r="G201" s="1255"/>
      <c r="H201" s="1255"/>
    </row>
    <row r="202" spans="1:11" ht="14.4" thickTop="1" thickBot="1">
      <c r="A202" s="1256" t="s">
        <v>45</v>
      </c>
      <c r="B202" s="1168" t="s">
        <v>13</v>
      </c>
      <c r="C202" s="1194">
        <v>1.216553362288</v>
      </c>
      <c r="D202" s="1196">
        <v>1.229807362103343</v>
      </c>
      <c r="E202" s="1196">
        <v>1.4710257568973462</v>
      </c>
      <c r="F202" s="1196">
        <v>4.4348455150953949</v>
      </c>
      <c r="G202" s="1196">
        <v>1.2524809922929852</v>
      </c>
      <c r="H202" s="1196">
        <v>0.89110498761355905</v>
      </c>
    </row>
    <row r="203" spans="1:11" ht="13.8" thickBot="1">
      <c r="A203" s="1257"/>
      <c r="B203" s="1168" t="s">
        <v>14</v>
      </c>
      <c r="C203" s="1194">
        <v>1.1493578335370001</v>
      </c>
      <c r="D203" s="1196">
        <v>1.2996244876928345</v>
      </c>
      <c r="E203" s="1196">
        <v>1.617272612641981</v>
      </c>
      <c r="F203" s="1196">
        <v>2.9385536345634251</v>
      </c>
      <c r="G203" s="1196">
        <v>1.3744453568016795</v>
      </c>
      <c r="H203" s="1196">
        <v>0.83781374785058949</v>
      </c>
    </row>
    <row r="204" spans="1:11" ht="13.8" thickBot="1">
      <c r="A204" s="1257"/>
      <c r="B204" s="1168" t="s">
        <v>15</v>
      </c>
      <c r="C204" s="1194">
        <v>1.38</v>
      </c>
      <c r="D204" s="1196">
        <v>1.52</v>
      </c>
      <c r="E204" s="1196">
        <v>1.78</v>
      </c>
      <c r="F204" s="1196">
        <v>2.63</v>
      </c>
      <c r="G204" s="1196">
        <v>2.16</v>
      </c>
      <c r="H204" s="1196">
        <v>0.69</v>
      </c>
    </row>
    <row r="205" spans="1:11" ht="13.8" thickBot="1">
      <c r="A205" s="1257"/>
      <c r="B205" s="1168" t="s">
        <v>49</v>
      </c>
      <c r="C205" s="1194">
        <v>4.2303390243999997E-2</v>
      </c>
      <c r="D205" s="1196" t="s">
        <v>48</v>
      </c>
      <c r="E205" s="1196" t="s">
        <v>48</v>
      </c>
      <c r="F205" s="1196" t="s">
        <v>48</v>
      </c>
      <c r="G205" s="1196" t="s">
        <v>48</v>
      </c>
      <c r="H205" s="1196" t="s">
        <v>48</v>
      </c>
    </row>
    <row r="206" spans="1:11" ht="13.8" thickBot="1">
      <c r="A206" s="1257"/>
      <c r="B206" s="1168" t="s">
        <v>17</v>
      </c>
      <c r="C206" s="1194">
        <v>0.46395470858999999</v>
      </c>
      <c r="D206" s="1196" t="s">
        <v>48</v>
      </c>
      <c r="E206" s="1196" t="s">
        <v>48</v>
      </c>
      <c r="F206" s="1196" t="s">
        <v>48</v>
      </c>
      <c r="G206" s="1196" t="s">
        <v>48</v>
      </c>
      <c r="H206" s="1196" t="s">
        <v>48</v>
      </c>
    </row>
    <row r="207" spans="1:11" ht="13.8" thickBot="1">
      <c r="A207" s="1257" t="s">
        <v>52</v>
      </c>
      <c r="B207" s="1168" t="s">
        <v>120</v>
      </c>
      <c r="C207" s="1194" t="s">
        <v>48</v>
      </c>
      <c r="D207" s="1196" t="s">
        <v>48</v>
      </c>
      <c r="E207" s="1196" t="s">
        <v>48</v>
      </c>
      <c r="F207" s="1196" t="s">
        <v>48</v>
      </c>
      <c r="G207" s="1196" t="s">
        <v>48</v>
      </c>
      <c r="H207" s="1196" t="s">
        <v>48</v>
      </c>
    </row>
    <row r="208" spans="1:11" ht="13.8" thickBot="1">
      <c r="A208" s="1257"/>
      <c r="B208" s="1168" t="s">
        <v>18</v>
      </c>
      <c r="C208" s="1194">
        <v>0.79272647961099996</v>
      </c>
      <c r="D208" s="1196">
        <v>0.88029510287792978</v>
      </c>
      <c r="E208" s="1196">
        <v>1.0614077838017997</v>
      </c>
      <c r="F208" s="1196">
        <v>1.5248940392321886</v>
      </c>
      <c r="G208" s="1196">
        <v>1.7329785949854688</v>
      </c>
      <c r="H208" s="1196">
        <v>0.5287389028547328</v>
      </c>
    </row>
    <row r="209" spans="1:11" ht="13.8" thickBot="1">
      <c r="A209" s="1257"/>
      <c r="B209" s="1168" t="s">
        <v>55</v>
      </c>
      <c r="C209" s="1194">
        <v>0.72049569898999999</v>
      </c>
      <c r="D209" s="1196">
        <v>1.3718019610836116</v>
      </c>
      <c r="E209" s="1196">
        <v>1.646927013805382</v>
      </c>
      <c r="F209" s="1196">
        <v>1.3718019610836116</v>
      </c>
      <c r="G209" s="1196">
        <v>6.8428013693854952</v>
      </c>
      <c r="H209" s="1196">
        <v>0.39450605543476053</v>
      </c>
    </row>
    <row r="210" spans="1:11" ht="13.8" thickBot="1">
      <c r="A210" s="1258"/>
      <c r="B210" s="1168" t="s">
        <v>122</v>
      </c>
      <c r="C210" s="1194">
        <v>1.3943460071389999</v>
      </c>
      <c r="D210" s="1196">
        <v>2.3714944596109295</v>
      </c>
      <c r="E210" s="1196">
        <v>2.6449199304551101</v>
      </c>
      <c r="F210" s="1196">
        <v>2.1080710445528199</v>
      </c>
      <c r="G210" s="1196">
        <v>14.025319555731906</v>
      </c>
      <c r="H210" s="1196">
        <v>0.4347255135342033</v>
      </c>
    </row>
    <row r="211" spans="1:11" ht="13.8" thickBot="1">
      <c r="A211" s="1259" t="s">
        <v>59</v>
      </c>
      <c r="B211" s="491" t="s">
        <v>21</v>
      </c>
      <c r="C211" s="1194">
        <v>1.155653675061</v>
      </c>
      <c r="D211" s="1196">
        <v>1.2474952560114903</v>
      </c>
      <c r="E211" s="1196">
        <v>1.24749525601149</v>
      </c>
      <c r="F211" s="1196">
        <v>1.2474952560114903</v>
      </c>
      <c r="G211" s="1196" t="s">
        <v>121</v>
      </c>
      <c r="H211" s="1196">
        <v>0.35489404290473092</v>
      </c>
      <c r="J211" s="76"/>
    </row>
    <row r="212" spans="1:11" ht="13.8" thickBot="1">
      <c r="A212" s="1257"/>
      <c r="B212" s="491" t="s">
        <v>62</v>
      </c>
      <c r="C212" s="1194" t="s">
        <v>48</v>
      </c>
      <c r="D212" s="1196" t="s">
        <v>48</v>
      </c>
      <c r="E212" s="1196" t="s">
        <v>48</v>
      </c>
      <c r="F212" s="1196" t="s">
        <v>48</v>
      </c>
      <c r="G212" s="1196" t="s">
        <v>48</v>
      </c>
      <c r="H212" s="1196" t="s">
        <v>48</v>
      </c>
    </row>
    <row r="213" spans="1:11" ht="13.8" thickBot="1">
      <c r="A213" s="1257"/>
      <c r="B213" s="491" t="s">
        <v>64</v>
      </c>
      <c r="C213" s="1194" t="s">
        <v>48</v>
      </c>
      <c r="D213" s="1196" t="s">
        <v>48</v>
      </c>
      <c r="E213" s="1196" t="s">
        <v>48</v>
      </c>
      <c r="F213" s="1196" t="s">
        <v>48</v>
      </c>
      <c r="G213" s="1196" t="s">
        <v>48</v>
      </c>
      <c r="H213" s="1196" t="s">
        <v>48</v>
      </c>
    </row>
    <row r="214" spans="1:11" ht="13.8" thickBot="1">
      <c r="A214" s="1260" t="s">
        <v>65</v>
      </c>
      <c r="B214" s="491" t="s">
        <v>24</v>
      </c>
      <c r="C214" s="1194">
        <v>1.1120500786730001</v>
      </c>
      <c r="D214" s="1196">
        <v>1.18</v>
      </c>
      <c r="E214" s="1196">
        <v>1.37</v>
      </c>
      <c r="F214" s="1196">
        <v>1.63</v>
      </c>
      <c r="G214" s="1196">
        <v>0.28999999999999998</v>
      </c>
      <c r="H214" s="1196">
        <v>1.46</v>
      </c>
    </row>
    <row r="215" spans="1:11" ht="13.8" thickBot="1">
      <c r="A215" s="1260"/>
      <c r="B215" s="491" t="s">
        <v>23</v>
      </c>
      <c r="C215" s="1194">
        <v>1.2390677086949999</v>
      </c>
      <c r="D215" s="1196">
        <v>1.64</v>
      </c>
      <c r="E215" s="1196">
        <v>1.9</v>
      </c>
      <c r="F215" s="1196">
        <v>2.13</v>
      </c>
      <c r="G215" s="1196">
        <v>0.86</v>
      </c>
      <c r="H215" s="1196">
        <v>1.67</v>
      </c>
    </row>
    <row r="216" spans="1:11" ht="13.8" thickBot="1">
      <c r="A216" s="1261"/>
      <c r="B216" s="492" t="s">
        <v>25</v>
      </c>
      <c r="C216" s="1195">
        <v>5.7303979441869997</v>
      </c>
      <c r="D216" s="1197">
        <v>3.7102238667428185</v>
      </c>
      <c r="E216" s="1198">
        <v>3.710223866742818</v>
      </c>
      <c r="F216" s="1198">
        <v>1.3822883308959713</v>
      </c>
      <c r="G216" s="1198">
        <v>701.23346870028217</v>
      </c>
      <c r="H216" s="1198">
        <v>1.3822883308959713</v>
      </c>
    </row>
    <row r="217" spans="1:11">
      <c r="A217" s="736" t="s">
        <v>123</v>
      </c>
      <c r="B217" s="89"/>
      <c r="C217" s="474"/>
      <c r="D217" s="89"/>
      <c r="E217" s="89"/>
      <c r="F217" s="89"/>
      <c r="G217" s="89"/>
    </row>
    <row r="218" spans="1:11" ht="12.75" customHeight="1">
      <c r="A218" s="215" t="s">
        <v>124</v>
      </c>
      <c r="B218" s="475"/>
      <c r="C218" s="475"/>
      <c r="D218" s="475"/>
      <c r="E218" s="475"/>
      <c r="F218" s="475"/>
      <c r="G218" s="475"/>
      <c r="H218" s="475"/>
      <c r="I218" s="475"/>
    </row>
    <row r="219" spans="1:11">
      <c r="A219" s="215" t="s">
        <v>125</v>
      </c>
      <c r="B219" s="89"/>
      <c r="C219" s="89"/>
      <c r="D219" s="89"/>
      <c r="E219" s="89"/>
      <c r="F219" s="89"/>
      <c r="G219" s="89"/>
    </row>
    <row r="220" spans="1:11">
      <c r="A220" s="1170"/>
      <c r="B220" s="89"/>
      <c r="C220" s="89"/>
      <c r="D220" s="89"/>
      <c r="E220" s="89"/>
      <c r="F220" s="89"/>
      <c r="G220" s="89"/>
    </row>
    <row r="221" spans="1:11" s="33" customFormat="1">
      <c r="A221" s="34"/>
      <c r="B221" s="835"/>
      <c r="K221" s="505"/>
    </row>
    <row r="222" spans="1:11" s="33" customFormat="1">
      <c r="A222" s="4" t="s">
        <v>995</v>
      </c>
      <c r="B222" s="4"/>
      <c r="C222" s="4"/>
      <c r="D222" s="4"/>
      <c r="E222" s="4"/>
      <c r="F222" s="4"/>
      <c r="K222" s="505"/>
    </row>
    <row r="223" spans="1:11" ht="27" thickBot="1">
      <c r="A223" s="1173"/>
      <c r="B223" s="1173" t="s">
        <v>113</v>
      </c>
      <c r="C223" s="1173" t="s">
        <v>114</v>
      </c>
      <c r="D223" s="1173" t="s">
        <v>115</v>
      </c>
      <c r="E223" s="1173" t="s">
        <v>116</v>
      </c>
      <c r="F223" s="1173" t="s">
        <v>117</v>
      </c>
    </row>
    <row r="224" spans="1:11" ht="14.4" thickTop="1" thickBot="1">
      <c r="A224" s="97" t="s">
        <v>127</v>
      </c>
      <c r="B224" s="1196">
        <v>1.3292276726601879</v>
      </c>
      <c r="C224" s="1196">
        <v>1.5596767214062384</v>
      </c>
      <c r="D224" s="1196">
        <v>2.2242456154920145</v>
      </c>
      <c r="E224" s="1196">
        <v>1.8417396973246294</v>
      </c>
      <c r="F224" s="1196">
        <v>0.76958799394187527</v>
      </c>
    </row>
    <row r="225" spans="1:13" s="33" customFormat="1" ht="13.8" thickBot="1">
      <c r="A225" s="97" t="s">
        <v>128</v>
      </c>
      <c r="B225" s="1196">
        <v>1.2121136151586394</v>
      </c>
      <c r="C225" s="1196">
        <v>1.4602647911576525</v>
      </c>
      <c r="D225" s="1196">
        <v>2.6023462804308797</v>
      </c>
      <c r="E225" s="1196">
        <v>1.7108821838454198</v>
      </c>
      <c r="F225" s="1196">
        <v>0.6991999161215573</v>
      </c>
      <c r="K225" s="505"/>
    </row>
    <row r="226" spans="1:13" s="33" customFormat="1" ht="13.8" thickBot="1">
      <c r="A226" s="477" t="s">
        <v>129</v>
      </c>
      <c r="B226" s="1196">
        <v>1.1224934309661327</v>
      </c>
      <c r="C226" s="1196">
        <v>1.3293361637546952</v>
      </c>
      <c r="D226" s="1196">
        <v>1.5873880816009875</v>
      </c>
      <c r="E226" s="1196">
        <v>2.9822820356951829</v>
      </c>
      <c r="F226" s="1196">
        <v>0.47251290373915822</v>
      </c>
      <c r="K226" s="505"/>
    </row>
    <row r="227" spans="1:13" s="33" customFormat="1" ht="13.8" thickBot="1">
      <c r="A227" s="477" t="s">
        <v>130</v>
      </c>
      <c r="B227" s="1196">
        <v>1.246124761040726</v>
      </c>
      <c r="C227" s="1196">
        <v>1.5099526230547404</v>
      </c>
      <c r="D227" s="1196">
        <v>3.3302621265046164</v>
      </c>
      <c r="E227" s="1196">
        <v>1.370575432014596</v>
      </c>
      <c r="F227" s="1196">
        <v>0.83636611711263364</v>
      </c>
      <c r="K227" s="505"/>
    </row>
    <row r="228" spans="1:13" s="33" customFormat="1" ht="13.8" thickBot="1">
      <c r="A228" s="98" t="s">
        <v>65</v>
      </c>
      <c r="B228" s="1199">
        <v>2.1384386915196982</v>
      </c>
      <c r="C228" s="1199">
        <v>2.3312452056068178</v>
      </c>
      <c r="D228" s="1199">
        <v>1.7124566799598124</v>
      </c>
      <c r="E228" s="1199">
        <v>2.6210457210555695</v>
      </c>
      <c r="F228" s="1199">
        <v>1.5265088527996542</v>
      </c>
      <c r="K228" s="505"/>
    </row>
    <row r="229" spans="1:13" s="33" customFormat="1">
      <c r="A229" s="215" t="s">
        <v>131</v>
      </c>
      <c r="B229" s="835"/>
      <c r="K229" s="505"/>
    </row>
    <row r="230" spans="1:13">
      <c r="A230" s="803"/>
      <c r="B230" s="89"/>
      <c r="C230" s="89"/>
      <c r="D230" s="89"/>
      <c r="E230" s="89"/>
      <c r="F230" s="89"/>
      <c r="G230" s="89"/>
    </row>
    <row r="231" spans="1:13" s="72" customFormat="1">
      <c r="A231"/>
      <c r="B231" s="178"/>
      <c r="C231" s="178"/>
      <c r="D231" s="178"/>
      <c r="E231" s="74"/>
      <c r="F231" s="74"/>
      <c r="G231" s="74"/>
      <c r="H231" s="33"/>
      <c r="I231" s="33"/>
      <c r="J231" s="33"/>
      <c r="K231" s="510"/>
      <c r="L231" s="76"/>
      <c r="M231" s="76"/>
    </row>
    <row r="232" spans="1:13" s="72" customFormat="1">
      <c r="A232" s="4" t="s">
        <v>134</v>
      </c>
      <c r="B232" s="4"/>
      <c r="C232" s="4"/>
      <c r="D232" s="4"/>
      <c r="E232" s="4"/>
      <c r="F232" s="4"/>
      <c r="G232" s="4"/>
      <c r="H232" s="33"/>
      <c r="I232" s="33"/>
      <c r="J232" s="33"/>
      <c r="K232" s="510"/>
      <c r="L232" s="76"/>
      <c r="M232" s="76"/>
    </row>
    <row r="233" spans="1:13" ht="27" thickBot="1">
      <c r="A233" s="800" t="s">
        <v>32</v>
      </c>
      <c r="B233" s="800" t="s">
        <v>33</v>
      </c>
      <c r="C233" s="93" t="s">
        <v>113</v>
      </c>
      <c r="D233" s="94" t="s">
        <v>113</v>
      </c>
      <c r="E233" s="93" t="s">
        <v>114</v>
      </c>
      <c r="F233" s="93" t="s">
        <v>115</v>
      </c>
      <c r="G233" s="93" t="s">
        <v>116</v>
      </c>
      <c r="H233" s="93" t="s">
        <v>117</v>
      </c>
    </row>
    <row r="234" spans="1:13" ht="13.8" thickBot="1">
      <c r="A234" s="95"/>
      <c r="B234" s="96"/>
      <c r="C234" s="92" t="s">
        <v>118</v>
      </c>
      <c r="D234" s="1254" t="s">
        <v>119</v>
      </c>
      <c r="E234" s="1255"/>
      <c r="F234" s="1255"/>
      <c r="G234" s="1255"/>
      <c r="H234" s="1255"/>
    </row>
    <row r="235" spans="1:13" ht="14.4" thickTop="1" thickBot="1">
      <c r="A235" s="1256" t="s">
        <v>45</v>
      </c>
      <c r="B235" s="799" t="s">
        <v>13</v>
      </c>
      <c r="C235" s="724" t="s">
        <v>48</v>
      </c>
      <c r="D235" s="1196">
        <v>1.4016319476217654</v>
      </c>
      <c r="E235" s="1196">
        <v>1.6579416684289767</v>
      </c>
      <c r="F235" s="1196">
        <v>3.2302931460382482</v>
      </c>
      <c r="G235" s="1196">
        <v>1.5435144949689965</v>
      </c>
      <c r="H235" s="1196">
        <v>0.8438124543863561</v>
      </c>
    </row>
    <row r="236" spans="1:13" ht="13.8" thickBot="1">
      <c r="A236" s="1257"/>
      <c r="B236" s="799" t="s">
        <v>14</v>
      </c>
      <c r="C236" s="724" t="s">
        <v>48</v>
      </c>
      <c r="D236" s="1196">
        <v>1.0681325172717298</v>
      </c>
      <c r="E236" s="1196">
        <v>1.3425694379692856</v>
      </c>
      <c r="F236" s="1196">
        <v>2.0467291928086619</v>
      </c>
      <c r="G236" s="1196">
        <v>1.2650770220924132</v>
      </c>
      <c r="H236" s="1196">
        <v>0.76510185592920665</v>
      </c>
    </row>
    <row r="237" spans="1:13" ht="13.8" thickBot="1">
      <c r="A237" s="1257"/>
      <c r="B237" s="799" t="s">
        <v>15</v>
      </c>
      <c r="C237" s="724" t="s">
        <v>48</v>
      </c>
      <c r="D237" s="1196">
        <v>1.0556558850316504</v>
      </c>
      <c r="E237" s="1196">
        <v>1.2583069495721371</v>
      </c>
      <c r="F237" s="1196">
        <v>1.4493616646381335</v>
      </c>
      <c r="G237" s="1196">
        <v>2.259442072289406</v>
      </c>
      <c r="H237" s="1196">
        <v>0.5707720802253633</v>
      </c>
    </row>
    <row r="238" spans="1:13" ht="13.8" thickBot="1">
      <c r="A238" s="1257"/>
      <c r="B238" s="799" t="s">
        <v>49</v>
      </c>
      <c r="C238" s="724" t="s">
        <v>48</v>
      </c>
      <c r="D238" s="1196">
        <v>1.288699118367131</v>
      </c>
      <c r="E238" s="1196">
        <v>1.3626216465787448</v>
      </c>
      <c r="F238" s="1196">
        <v>1.2766098930328427</v>
      </c>
      <c r="G238" s="1196">
        <v>12.12512320778939</v>
      </c>
      <c r="H238" s="1196">
        <v>0.47713129238810942</v>
      </c>
    </row>
    <row r="239" spans="1:13" ht="13.8" thickBot="1">
      <c r="A239" s="1257"/>
      <c r="B239" s="799" t="s">
        <v>17</v>
      </c>
      <c r="C239" s="724" t="s">
        <v>48</v>
      </c>
      <c r="D239" s="1196">
        <v>0.91777378489953265</v>
      </c>
      <c r="E239" s="1196">
        <v>1.0863638596906575</v>
      </c>
      <c r="F239" s="1196">
        <v>1.3655358029494897</v>
      </c>
      <c r="G239" s="1196">
        <v>1.4641796932789066</v>
      </c>
      <c r="H239" s="1196">
        <v>0.62712996913671371</v>
      </c>
    </row>
    <row r="240" spans="1:13" ht="13.8" thickBot="1">
      <c r="A240" s="1257" t="s">
        <v>52</v>
      </c>
      <c r="B240" s="799" t="s">
        <v>120</v>
      </c>
      <c r="C240" s="724" t="s">
        <v>48</v>
      </c>
      <c r="D240" s="1196">
        <v>1.1455100226939796</v>
      </c>
      <c r="E240" s="1196">
        <v>1.4462869618055831</v>
      </c>
      <c r="F240" s="1196">
        <v>1.1455100226939796</v>
      </c>
      <c r="G240" s="1196" t="s">
        <v>121</v>
      </c>
      <c r="H240" s="1196">
        <v>0.58736835734678916</v>
      </c>
    </row>
    <row r="241" spans="1:11" ht="13.8" thickBot="1">
      <c r="A241" s="1257"/>
      <c r="B241" s="799" t="s">
        <v>18</v>
      </c>
      <c r="C241" s="724" t="s">
        <v>48</v>
      </c>
      <c r="D241" s="1196">
        <v>0.94524085742770347</v>
      </c>
      <c r="E241" s="1196">
        <v>1.1343256540504969</v>
      </c>
      <c r="F241" s="1196">
        <v>1.7659481054438657</v>
      </c>
      <c r="G241" s="1196">
        <v>1.3893174092174079</v>
      </c>
      <c r="H241" s="1196">
        <v>0.64375030638015407</v>
      </c>
    </row>
    <row r="242" spans="1:11" ht="13.8" thickBot="1">
      <c r="A242" s="1257"/>
      <c r="B242" s="799" t="s">
        <v>55</v>
      </c>
      <c r="C242" s="724" t="s">
        <v>48</v>
      </c>
      <c r="D242" s="1196">
        <v>1.3727157479113195</v>
      </c>
      <c r="E242" s="1196">
        <v>1.5895912915143924</v>
      </c>
      <c r="F242" s="1196">
        <v>1.3767797858109148</v>
      </c>
      <c r="G242" s="1196">
        <v>13.746829262987193</v>
      </c>
      <c r="H242" s="1196">
        <v>0.41216152437270792</v>
      </c>
    </row>
    <row r="243" spans="1:11" ht="13.8" thickBot="1">
      <c r="A243" s="1258"/>
      <c r="B243" s="799" t="s">
        <v>122</v>
      </c>
      <c r="C243" s="724" t="s">
        <v>48</v>
      </c>
      <c r="D243" s="1196">
        <v>1.6008742856791378</v>
      </c>
      <c r="E243" s="1196">
        <v>1.8265631477265045</v>
      </c>
      <c r="F243" s="1196">
        <v>2.0430234906437321</v>
      </c>
      <c r="G243" s="1196">
        <v>4.5978216735799853</v>
      </c>
      <c r="H243" s="1196">
        <v>0.48034154900436449</v>
      </c>
      <c r="J243" s="76"/>
    </row>
    <row r="244" spans="1:11" ht="13.8" thickBot="1">
      <c r="A244" s="1259" t="s">
        <v>59</v>
      </c>
      <c r="B244" s="799" t="s">
        <v>21</v>
      </c>
      <c r="C244" s="724" t="s">
        <v>48</v>
      </c>
      <c r="D244" s="1196">
        <v>0.93302377962230265</v>
      </c>
      <c r="E244" s="1196">
        <v>0.94133560545730266</v>
      </c>
      <c r="F244" s="1196">
        <v>0.93302377962230265</v>
      </c>
      <c r="G244" s="1196" t="s">
        <v>121</v>
      </c>
      <c r="H244" s="1196">
        <v>0.35012232886708705</v>
      </c>
    </row>
    <row r="245" spans="1:11" ht="13.8" thickBot="1">
      <c r="A245" s="1257"/>
      <c r="B245" s="799" t="s">
        <v>62</v>
      </c>
      <c r="C245" s="724" t="s">
        <v>48</v>
      </c>
      <c r="D245" s="1196" t="s">
        <v>48</v>
      </c>
      <c r="E245" s="1196" t="s">
        <v>48</v>
      </c>
      <c r="F245" s="1196" t="s">
        <v>48</v>
      </c>
      <c r="G245" s="1196" t="s">
        <v>48</v>
      </c>
      <c r="H245" s="1196" t="s">
        <v>48</v>
      </c>
    </row>
    <row r="246" spans="1:11" ht="13.8" thickBot="1">
      <c r="A246" s="1257"/>
      <c r="B246" s="491" t="s">
        <v>64</v>
      </c>
      <c r="C246" s="724" t="s">
        <v>48</v>
      </c>
      <c r="D246" s="1196" t="s">
        <v>48</v>
      </c>
      <c r="E246" s="1196" t="s">
        <v>48</v>
      </c>
      <c r="F246" s="1196" t="s">
        <v>48</v>
      </c>
      <c r="G246" s="1196" t="s">
        <v>48</v>
      </c>
      <c r="H246" s="1196" t="s">
        <v>48</v>
      </c>
    </row>
    <row r="247" spans="1:11" ht="13.8" thickBot="1">
      <c r="A247" s="1260" t="s">
        <v>65</v>
      </c>
      <c r="B247" s="491" t="s">
        <v>24</v>
      </c>
      <c r="C247" s="724" t="s">
        <v>48</v>
      </c>
      <c r="D247" s="1196">
        <v>1.6127372874086388</v>
      </c>
      <c r="E247" s="1196">
        <v>1.8619603833203726</v>
      </c>
      <c r="F247" s="1196">
        <v>2.3874738758879439</v>
      </c>
      <c r="G247" s="1196">
        <v>0.37374094348068432</v>
      </c>
      <c r="H247" s="1196">
        <v>2.0266603591166814</v>
      </c>
    </row>
    <row r="248" spans="1:11" ht="13.8" thickBot="1">
      <c r="A248" s="1260"/>
      <c r="B248" s="491" t="s">
        <v>23</v>
      </c>
      <c r="C248" s="724" t="s">
        <v>48</v>
      </c>
      <c r="D248" s="1196">
        <v>1.9691643694363539</v>
      </c>
      <c r="E248" s="1196">
        <v>2.2912301248855251</v>
      </c>
      <c r="F248" s="1196">
        <v>3.1530829551213579</v>
      </c>
      <c r="G248" s="1196">
        <v>0.86930900204417338</v>
      </c>
      <c r="H248" s="1196">
        <v>1.9915923773516726</v>
      </c>
    </row>
    <row r="249" spans="1:11" ht="13.8" thickBot="1">
      <c r="A249" s="1261"/>
      <c r="B249" s="492" t="s">
        <v>25</v>
      </c>
      <c r="C249" s="725" t="s">
        <v>48</v>
      </c>
      <c r="D249" s="1197">
        <v>3.4204769707108933</v>
      </c>
      <c r="E249" s="1198">
        <v>3.4294681155758169</v>
      </c>
      <c r="F249" s="1198">
        <v>1.3890987373756707</v>
      </c>
      <c r="G249" s="1198">
        <v>1024.2090966470012</v>
      </c>
      <c r="H249" s="1198">
        <v>1.3890987373756707</v>
      </c>
    </row>
    <row r="250" spans="1:11">
      <c r="A250" s="215" t="s">
        <v>123</v>
      </c>
      <c r="B250" s="59"/>
      <c r="C250" s="476"/>
    </row>
    <row r="251" spans="1:11" ht="12.75" customHeight="1">
      <c r="A251" s="215" t="s">
        <v>124</v>
      </c>
      <c r="B251" s="475"/>
      <c r="C251" s="475"/>
      <c r="D251" s="475"/>
      <c r="E251" s="475"/>
      <c r="F251" s="475"/>
      <c r="G251" s="475"/>
      <c r="H251" s="475"/>
      <c r="I251" s="475"/>
    </row>
    <row r="252" spans="1:11">
      <c r="A252" s="215" t="s">
        <v>135</v>
      </c>
      <c r="B252" s="59"/>
      <c r="C252" s="59"/>
    </row>
    <row r="253" spans="1:11" s="33" customFormat="1">
      <c r="A253" s="803"/>
      <c r="B253" s="1"/>
      <c r="K253" s="505"/>
    </row>
    <row r="254" spans="1:11" s="33" customFormat="1">
      <c r="A254" s="803"/>
      <c r="B254" s="1"/>
      <c r="K254" s="505"/>
    </row>
    <row r="256" spans="1:11">
      <c r="A256" s="4" t="s">
        <v>136</v>
      </c>
      <c r="B256" s="4"/>
      <c r="C256" s="4"/>
      <c r="D256" s="4"/>
      <c r="E256" s="4"/>
      <c r="F256" s="4"/>
    </row>
    <row r="257" spans="1:11" s="33" customFormat="1" ht="27" thickBot="1">
      <c r="A257" s="92"/>
      <c r="B257" s="92" t="s">
        <v>113</v>
      </c>
      <c r="C257" s="92" t="s">
        <v>114</v>
      </c>
      <c r="D257" s="92" t="s">
        <v>115</v>
      </c>
      <c r="E257" s="92" t="s">
        <v>116</v>
      </c>
      <c r="F257" s="92" t="s">
        <v>117</v>
      </c>
      <c r="K257" s="505"/>
    </row>
    <row r="258" spans="1:11" s="33" customFormat="1" ht="14.4" thickTop="1" thickBot="1">
      <c r="A258" s="97" t="s">
        <v>127</v>
      </c>
      <c r="B258" s="1196">
        <v>1.3893423915698251</v>
      </c>
      <c r="C258" s="1196">
        <v>1.6240724382090108</v>
      </c>
      <c r="D258" s="1196">
        <v>2.2656071522953889</v>
      </c>
      <c r="E258" s="1196">
        <v>1.7830969582296725</v>
      </c>
      <c r="F258" s="1196">
        <v>0.82571042567217445</v>
      </c>
      <c r="K258" s="505"/>
    </row>
    <row r="259" spans="1:11" s="33" customFormat="1" ht="13.8" thickBot="1">
      <c r="A259" s="97" t="s">
        <v>128</v>
      </c>
      <c r="B259" s="1196">
        <v>1.2515643149845339</v>
      </c>
      <c r="C259" s="1196">
        <v>1.4872437652152042</v>
      </c>
      <c r="D259" s="1196">
        <v>2.344807256813505</v>
      </c>
      <c r="E259" s="1196">
        <v>1.7536324154619198</v>
      </c>
      <c r="F259" s="1196">
        <v>0.70486200004507971</v>
      </c>
      <c r="K259" s="505"/>
    </row>
    <row r="260" spans="1:11" s="33" customFormat="1" ht="13.8" thickBot="1">
      <c r="A260" s="477" t="s">
        <v>129</v>
      </c>
      <c r="B260" s="1196">
        <v>1.1447967036182949</v>
      </c>
      <c r="C260" s="1196">
        <v>1.3463500017964296</v>
      </c>
      <c r="D260" s="1196">
        <v>1.7762774928612364</v>
      </c>
      <c r="E260" s="1196">
        <v>2.3388969484024158</v>
      </c>
      <c r="F260" s="1196">
        <v>0.54643002114857719</v>
      </c>
      <c r="K260" s="505"/>
    </row>
    <row r="261" spans="1:11" s="33" customFormat="1" ht="13.8" thickBot="1">
      <c r="A261" s="477" t="s">
        <v>130</v>
      </c>
      <c r="B261" s="1196">
        <v>1.301331240920593</v>
      </c>
      <c r="C261" s="1196">
        <v>1.552051865558268</v>
      </c>
      <c r="D261" s="1196">
        <v>2.7076068133542304</v>
      </c>
      <c r="E261" s="1196">
        <v>1.5242883314763023</v>
      </c>
      <c r="F261" s="1196">
        <v>0.80223757902618431</v>
      </c>
      <c r="K261" s="505"/>
    </row>
    <row r="262" spans="1:11" s="33" customFormat="1" ht="13.8" thickBot="1">
      <c r="A262" s="98" t="s">
        <v>65</v>
      </c>
      <c r="B262" s="1199">
        <v>2.138740955172385</v>
      </c>
      <c r="C262" s="1199">
        <v>2.4210898335288422</v>
      </c>
      <c r="D262" s="1199">
        <v>2.5038274878401614</v>
      </c>
      <c r="E262" s="1199">
        <v>1.299374725781385</v>
      </c>
      <c r="F262" s="1199">
        <v>1.8343442283609632</v>
      </c>
      <c r="K262" s="505"/>
    </row>
    <row r="263" spans="1:11">
      <c r="A263" s="215" t="s">
        <v>131</v>
      </c>
    </row>
    <row r="264" spans="1:11" s="33" customFormat="1">
      <c r="A264" s="215" t="s">
        <v>137</v>
      </c>
      <c r="B264" s="1"/>
      <c r="K264" s="505"/>
    </row>
    <row r="265" spans="1:11">
      <c r="A265" s="215" t="s">
        <v>138</v>
      </c>
    </row>
    <row r="266" spans="1:11">
      <c r="A266" s="215"/>
    </row>
    <row r="267" spans="1:11">
      <c r="A267" s="4" t="s">
        <v>139</v>
      </c>
    </row>
    <row r="268" spans="1:11" ht="40.200000000000003" thickBot="1">
      <c r="A268" s="733" t="s">
        <v>32</v>
      </c>
      <c r="B268" s="733" t="s">
        <v>33</v>
      </c>
      <c r="C268" s="734" t="s">
        <v>140</v>
      </c>
      <c r="D268" s="734" t="s">
        <v>141</v>
      </c>
      <c r="E268" s="734" t="s">
        <v>142</v>
      </c>
      <c r="F268" s="734" t="s">
        <v>143</v>
      </c>
      <c r="G268" s="734" t="s">
        <v>144</v>
      </c>
      <c r="H268" s="734" t="s">
        <v>145</v>
      </c>
      <c r="I268" s="734" t="s">
        <v>146</v>
      </c>
      <c r="J268" s="734" t="s">
        <v>147</v>
      </c>
    </row>
    <row r="269" spans="1:11" ht="14.4" thickTop="1" thickBot="1">
      <c r="A269" s="1286" t="s">
        <v>45</v>
      </c>
      <c r="B269" s="728" t="s">
        <v>148</v>
      </c>
      <c r="C269" s="729">
        <v>66453</v>
      </c>
      <c r="D269" s="729">
        <v>851105.12</v>
      </c>
      <c r="E269" s="729" t="s">
        <v>149</v>
      </c>
      <c r="F269" s="729">
        <v>917558.12</v>
      </c>
      <c r="G269" s="729">
        <v>308378.73387913278</v>
      </c>
      <c r="H269" s="729">
        <v>137612.48410756807</v>
      </c>
      <c r="I269" s="729">
        <v>445991.21798670082</v>
      </c>
      <c r="J269" s="729">
        <v>-471566.90201329917</v>
      </c>
    </row>
    <row r="270" spans="1:11" ht="13.8" thickBot="1">
      <c r="A270" s="1264"/>
      <c r="B270" s="525" t="s">
        <v>150</v>
      </c>
      <c r="C270" s="526">
        <v>4213997.0282000005</v>
      </c>
      <c r="D270" s="526">
        <v>1363622.26</v>
      </c>
      <c r="E270" s="526" t="s">
        <v>149</v>
      </c>
      <c r="F270" s="526">
        <v>5577619.2882000003</v>
      </c>
      <c r="G270" s="526">
        <v>8503301.5509647727</v>
      </c>
      <c r="H270" s="526">
        <v>4250504.05492834</v>
      </c>
      <c r="I270" s="526">
        <v>12753805.605893113</v>
      </c>
      <c r="J270" s="526">
        <v>7176186.3176931124</v>
      </c>
    </row>
    <row r="271" spans="1:11" ht="13.8" thickBot="1">
      <c r="A271" s="1264"/>
      <c r="B271" s="525" t="s">
        <v>15</v>
      </c>
      <c r="C271" s="526">
        <v>34905.89</v>
      </c>
      <c r="D271" s="526">
        <v>346339.61</v>
      </c>
      <c r="E271" s="526" t="s">
        <v>149</v>
      </c>
      <c r="F271" s="526">
        <v>381245.5</v>
      </c>
      <c r="G271" s="526">
        <v>175461.82226356087</v>
      </c>
      <c r="H271" s="526">
        <v>68351.129605944574</v>
      </c>
      <c r="I271" s="526">
        <v>243812.95186950546</v>
      </c>
      <c r="J271" s="526">
        <v>-137432.54813049454</v>
      </c>
    </row>
    <row r="272" spans="1:11" ht="13.8" thickBot="1">
      <c r="A272" s="1264"/>
      <c r="B272" s="525" t="s">
        <v>49</v>
      </c>
      <c r="C272" s="527">
        <v>0</v>
      </c>
      <c r="D272" s="527">
        <v>321915.46000000002</v>
      </c>
      <c r="E272" s="526" t="s">
        <v>149</v>
      </c>
      <c r="F272" s="526">
        <v>321915.46000000002</v>
      </c>
      <c r="G272" s="526">
        <v>0</v>
      </c>
      <c r="H272" s="526">
        <v>0</v>
      </c>
      <c r="I272" s="526">
        <v>0</v>
      </c>
      <c r="J272" s="526">
        <v>-321915.46000000002</v>
      </c>
    </row>
    <row r="273" spans="1:10" ht="13.8" thickBot="1">
      <c r="A273" s="1264"/>
      <c r="B273" s="525" t="s">
        <v>17</v>
      </c>
      <c r="C273" s="526">
        <v>204285</v>
      </c>
      <c r="D273" s="526">
        <v>316994.71000000002</v>
      </c>
      <c r="E273" s="526" t="s">
        <v>149</v>
      </c>
      <c r="F273" s="526">
        <v>521279.71</v>
      </c>
      <c r="G273" s="526">
        <v>317100.2471610193</v>
      </c>
      <c r="H273" s="526">
        <v>155201.34781640806</v>
      </c>
      <c r="I273" s="526">
        <v>472301.59497742739</v>
      </c>
      <c r="J273" s="526">
        <v>-48978.115022572631</v>
      </c>
    </row>
    <row r="274" spans="1:10" ht="13.8" thickBot="1">
      <c r="A274" s="1264" t="s">
        <v>52</v>
      </c>
      <c r="B274" s="525" t="s">
        <v>18</v>
      </c>
      <c r="C274" s="526">
        <v>905566.09000000008</v>
      </c>
      <c r="D274" s="526">
        <v>1391981.43</v>
      </c>
      <c r="E274" s="526" t="s">
        <v>149</v>
      </c>
      <c r="F274" s="526">
        <v>2297547.52</v>
      </c>
      <c r="G274" s="526">
        <v>1410210.9091179646</v>
      </c>
      <c r="H274" s="526">
        <v>2258341.5638086754</v>
      </c>
      <c r="I274" s="526">
        <v>3668552.47292664</v>
      </c>
      <c r="J274" s="526">
        <v>1371004.9529266399</v>
      </c>
    </row>
    <row r="275" spans="1:10" ht="13.8" thickBot="1">
      <c r="A275" s="1264"/>
      <c r="B275" s="525" t="s">
        <v>120</v>
      </c>
      <c r="C275" s="526">
        <v>0</v>
      </c>
      <c r="D275" s="526">
        <v>295269.71999999997</v>
      </c>
      <c r="E275" s="526" t="s">
        <v>149</v>
      </c>
      <c r="F275" s="526">
        <v>295269.71999999997</v>
      </c>
      <c r="G275" s="526">
        <v>150283.76101626843</v>
      </c>
      <c r="H275" s="526">
        <v>187950.66264177652</v>
      </c>
      <c r="I275" s="526">
        <v>338234.42365804495</v>
      </c>
      <c r="J275" s="526">
        <v>42964.703658044979</v>
      </c>
    </row>
    <row r="276" spans="1:10" ht="13.8" thickBot="1">
      <c r="A276" s="1264"/>
      <c r="B276" s="525" t="s">
        <v>19</v>
      </c>
      <c r="C276" s="526">
        <v>0</v>
      </c>
      <c r="D276" s="526">
        <v>489686.44</v>
      </c>
      <c r="E276" s="526" t="s">
        <v>149</v>
      </c>
      <c r="F276" s="526">
        <v>489686.44</v>
      </c>
      <c r="G276" s="526">
        <v>313355.7111870494</v>
      </c>
      <c r="H276" s="526">
        <v>129468.93630896724</v>
      </c>
      <c r="I276" s="526">
        <v>442824.64749601664</v>
      </c>
      <c r="J276" s="526">
        <v>-46861.792503983364</v>
      </c>
    </row>
    <row r="277" spans="1:10" ht="13.8" thickBot="1">
      <c r="A277" s="1265"/>
      <c r="B277" s="525" t="s">
        <v>122</v>
      </c>
      <c r="C277" s="527">
        <v>840988.25999999989</v>
      </c>
      <c r="D277" s="527">
        <v>1055837.1399999999</v>
      </c>
      <c r="E277" s="526" t="s">
        <v>149</v>
      </c>
      <c r="F277" s="526">
        <v>1896825.4</v>
      </c>
      <c r="G277" s="526">
        <v>2888518.7017197795</v>
      </c>
      <c r="H277" s="526">
        <v>1163203.2721153391</v>
      </c>
      <c r="I277" s="526">
        <v>4051721.9738351186</v>
      </c>
      <c r="J277" s="526">
        <v>2154896.5738351187</v>
      </c>
    </row>
    <row r="278" spans="1:10" ht="13.8" thickBot="1">
      <c r="A278" s="1264" t="s">
        <v>59</v>
      </c>
      <c r="B278" s="806" t="s">
        <v>21</v>
      </c>
      <c r="C278" s="526">
        <v>0</v>
      </c>
      <c r="D278" s="526">
        <v>1076611.1299999999</v>
      </c>
      <c r="E278" s="526" t="s">
        <v>149</v>
      </c>
      <c r="F278" s="526">
        <v>1076611.1299999999</v>
      </c>
      <c r="G278" s="526">
        <v>481449.32009382488</v>
      </c>
      <c r="H278" s="526">
        <v>283202.54152646242</v>
      </c>
      <c r="I278" s="526">
        <v>764651.86162028729</v>
      </c>
      <c r="J278" s="526">
        <v>-311959.26837971259</v>
      </c>
    </row>
    <row r="279" spans="1:10" ht="13.8" thickBot="1">
      <c r="A279" s="1264"/>
      <c r="B279" s="806" t="s">
        <v>152</v>
      </c>
      <c r="C279" s="526">
        <v>0</v>
      </c>
      <c r="D279" s="526">
        <v>173400.71000000002</v>
      </c>
      <c r="E279" s="526" t="s">
        <v>149</v>
      </c>
      <c r="F279" s="526">
        <v>173400.71000000002</v>
      </c>
      <c r="G279" s="526">
        <v>0</v>
      </c>
      <c r="H279" s="526">
        <v>0</v>
      </c>
      <c r="I279" s="526">
        <v>0</v>
      </c>
      <c r="J279" s="526">
        <v>-173400.71000000002</v>
      </c>
    </row>
    <row r="280" spans="1:10" ht="13.8" thickBot="1">
      <c r="A280" s="1264"/>
      <c r="B280" s="806" t="s">
        <v>153</v>
      </c>
      <c r="C280" s="526">
        <v>0</v>
      </c>
      <c r="D280" s="526">
        <v>26136.100000000002</v>
      </c>
      <c r="E280" s="526" t="s">
        <v>149</v>
      </c>
      <c r="F280" s="526">
        <v>26136.100000000002</v>
      </c>
      <c r="G280" s="526">
        <v>0</v>
      </c>
      <c r="H280" s="526">
        <v>0</v>
      </c>
      <c r="I280" s="526">
        <v>0</v>
      </c>
      <c r="J280" s="526">
        <v>-26136.100000000002</v>
      </c>
    </row>
    <row r="281" spans="1:10" ht="13.8" thickBot="1">
      <c r="A281" s="1284" t="s">
        <v>65</v>
      </c>
      <c r="B281" s="806" t="s">
        <v>24</v>
      </c>
      <c r="C281" s="526">
        <v>10299.684580303105</v>
      </c>
      <c r="D281" s="526">
        <v>16433.91</v>
      </c>
      <c r="E281" s="526" t="s">
        <v>149</v>
      </c>
      <c r="F281" s="526">
        <v>26733.594580303106</v>
      </c>
      <c r="G281" s="526">
        <v>8039.9988392699679</v>
      </c>
      <c r="H281" s="526">
        <v>67470.871284525638</v>
      </c>
      <c r="I281" s="526">
        <v>75510.870123795612</v>
      </c>
      <c r="J281" s="526">
        <v>48777.275543492506</v>
      </c>
    </row>
    <row r="282" spans="1:10" ht="13.8" thickBot="1">
      <c r="A282" s="1284"/>
      <c r="B282" s="806" t="s">
        <v>23</v>
      </c>
      <c r="C282" s="526">
        <v>913643.38086382474</v>
      </c>
      <c r="D282" s="526">
        <v>2064925.24</v>
      </c>
      <c r="E282" s="526" t="s">
        <v>149</v>
      </c>
      <c r="F282" s="526">
        <v>2978568.6208638246</v>
      </c>
      <c r="G282" s="526">
        <v>662518.30508592702</v>
      </c>
      <c r="H282" s="526">
        <v>4795829.5309040826</v>
      </c>
      <c r="I282" s="526">
        <v>5458347.8359900098</v>
      </c>
      <c r="J282" s="526">
        <v>2479779.2151261852</v>
      </c>
    </row>
    <row r="283" spans="1:10" ht="13.8" thickBot="1">
      <c r="A283" s="1285"/>
      <c r="B283" s="806" t="s">
        <v>25</v>
      </c>
      <c r="C283" s="526">
        <v>321197.5</v>
      </c>
      <c r="D283" s="526">
        <v>404955.69</v>
      </c>
      <c r="E283" s="526" t="s">
        <v>149</v>
      </c>
      <c r="F283" s="526">
        <v>726153.19</v>
      </c>
      <c r="G283" s="526">
        <v>0</v>
      </c>
      <c r="H283" s="526">
        <v>1253983.2965528797</v>
      </c>
      <c r="I283" s="526">
        <v>1253983.2965528797</v>
      </c>
      <c r="J283" s="526">
        <v>527830.10655287979</v>
      </c>
    </row>
    <row r="284" spans="1:10" ht="13.8" thickBot="1">
      <c r="A284" s="727" t="s">
        <v>127</v>
      </c>
      <c r="B284" s="727" t="s">
        <v>154</v>
      </c>
      <c r="C284" s="730">
        <v>7511335.8336441275</v>
      </c>
      <c r="D284" s="730">
        <v>10196859.359999998</v>
      </c>
      <c r="E284" s="730" t="s">
        <v>149</v>
      </c>
      <c r="F284" s="730">
        <v>17708195.193644125</v>
      </c>
      <c r="G284" s="730">
        <v>15218619.061328571</v>
      </c>
      <c r="H284" s="730">
        <v>14751119.691600969</v>
      </c>
      <c r="I284" s="730">
        <v>29969738.752929538</v>
      </c>
      <c r="J284" s="730">
        <f>SUM(J269:J283)</f>
        <v>12263188.249285409</v>
      </c>
    </row>
    <row r="285" spans="1:10">
      <c r="A285" s="746" t="s">
        <v>155</v>
      </c>
      <c r="B285" s="258"/>
      <c r="C285" s="258"/>
      <c r="D285" s="258"/>
      <c r="E285" s="258"/>
      <c r="F285" s="258"/>
      <c r="G285" s="258"/>
      <c r="H285" s="258"/>
      <c r="I285" s="258"/>
      <c r="J285" s="258"/>
    </row>
    <row r="286" spans="1:10">
      <c r="A286" s="7" t="s">
        <v>156</v>
      </c>
    </row>
    <row r="287" spans="1:10">
      <c r="F287" s="77"/>
    </row>
    <row r="289" spans="1:10">
      <c r="A289" s="4" t="s">
        <v>185</v>
      </c>
    </row>
    <row r="290" spans="1:10" ht="53.4" thickBot="1">
      <c r="A290" s="733" t="s">
        <v>32</v>
      </c>
      <c r="B290" s="733" t="s">
        <v>33</v>
      </c>
      <c r="C290" s="734" t="s">
        <v>140</v>
      </c>
      <c r="D290" s="734" t="s">
        <v>141</v>
      </c>
      <c r="E290" s="734" t="s">
        <v>142</v>
      </c>
      <c r="F290" s="734" t="s">
        <v>143</v>
      </c>
      <c r="G290" s="808" t="s">
        <v>158</v>
      </c>
      <c r="H290" s="808" t="s">
        <v>146</v>
      </c>
      <c r="I290" s="734" t="s">
        <v>147</v>
      </c>
      <c r="J290"/>
    </row>
    <row r="291" spans="1:10" ht="14.4" thickTop="1" thickBot="1">
      <c r="A291" s="1286" t="s">
        <v>45</v>
      </c>
      <c r="B291" s="525" t="s">
        <v>148</v>
      </c>
      <c r="C291" s="732">
        <v>505479.21479628328</v>
      </c>
      <c r="D291" s="732">
        <v>939986.47463582328</v>
      </c>
      <c r="E291" s="732" t="s">
        <v>149</v>
      </c>
      <c r="F291" s="732">
        <f>SUM(C291:D291)</f>
        <v>1445465.6894321064</v>
      </c>
      <c r="G291" s="732">
        <v>2468351.732565878</v>
      </c>
      <c r="H291" s="732">
        <v>2468351.732565878</v>
      </c>
      <c r="I291" s="732">
        <f>H291-F291</f>
        <v>1022886.0431337715</v>
      </c>
      <c r="J291"/>
    </row>
    <row r="292" spans="1:10" ht="13.8" thickBot="1">
      <c r="A292" s="1264"/>
      <c r="B292" s="525" t="s">
        <v>150</v>
      </c>
      <c r="C292" s="732">
        <v>4307871.6950523052</v>
      </c>
      <c r="D292" s="732">
        <v>1280095.9160617702</v>
      </c>
      <c r="E292" s="732" t="s">
        <v>149</v>
      </c>
      <c r="F292" s="732">
        <f t="shared" ref="F292:F305" si="23">SUM(C292:D292)</f>
        <v>5587967.6111140754</v>
      </c>
      <c r="G292" s="732">
        <v>20813271.957074389</v>
      </c>
      <c r="H292" s="732">
        <v>20813271.957074389</v>
      </c>
      <c r="I292" s="732">
        <f t="shared" ref="I292:I305" si="24">H292-F292</f>
        <v>15225304.345960313</v>
      </c>
      <c r="J292"/>
    </row>
    <row r="293" spans="1:10" ht="13.8" thickBot="1">
      <c r="A293" s="1264"/>
      <c r="B293" s="525" t="s">
        <v>15</v>
      </c>
      <c r="C293" s="732">
        <v>0</v>
      </c>
      <c r="D293" s="732">
        <v>234059.18333443912</v>
      </c>
      <c r="E293" s="732" t="s">
        <v>149</v>
      </c>
      <c r="F293" s="732">
        <f t="shared" si="23"/>
        <v>234059.18333443912</v>
      </c>
      <c r="G293" s="732">
        <v>0</v>
      </c>
      <c r="H293" s="732">
        <v>0</v>
      </c>
      <c r="I293" s="732">
        <f t="shared" si="24"/>
        <v>-234059.18333443912</v>
      </c>
      <c r="J293"/>
    </row>
    <row r="294" spans="1:10" ht="13.8" thickBot="1">
      <c r="A294" s="1264"/>
      <c r="B294" s="525" t="s">
        <v>49</v>
      </c>
      <c r="C294" s="762">
        <v>84117.699703444596</v>
      </c>
      <c r="D294" s="762">
        <v>267861.44046599441</v>
      </c>
      <c r="E294" s="732" t="s">
        <v>149</v>
      </c>
      <c r="F294" s="732">
        <f t="shared" si="23"/>
        <v>351979.14016943902</v>
      </c>
      <c r="G294" s="732">
        <v>764937.52658154268</v>
      </c>
      <c r="H294" s="732">
        <v>764937.52658154268</v>
      </c>
      <c r="I294" s="732">
        <f t="shared" si="24"/>
        <v>412958.38641210366</v>
      </c>
      <c r="J294"/>
    </row>
    <row r="295" spans="1:10" ht="13.8" thickBot="1">
      <c r="A295" s="1264"/>
      <c r="B295" s="525" t="s">
        <v>17</v>
      </c>
      <c r="C295" s="732">
        <v>333406.4873767494</v>
      </c>
      <c r="D295" s="732">
        <v>267666.00325623975</v>
      </c>
      <c r="E295" s="732" t="s">
        <v>149</v>
      </c>
      <c r="F295" s="732">
        <f t="shared" si="23"/>
        <v>601072.49063298921</v>
      </c>
      <c r="G295" s="732">
        <v>1145226.9072053425</v>
      </c>
      <c r="H295" s="732">
        <v>1145226.9072053425</v>
      </c>
      <c r="I295" s="732">
        <f t="shared" si="24"/>
        <v>544154.41657235334</v>
      </c>
      <c r="J295"/>
    </row>
    <row r="296" spans="1:10" ht="13.8" thickBot="1">
      <c r="A296" s="1264" t="s">
        <v>52</v>
      </c>
      <c r="B296" s="525" t="s">
        <v>18</v>
      </c>
      <c r="C296" s="732">
        <v>1434970.9436591601</v>
      </c>
      <c r="D296" s="732">
        <v>1274860.6512683523</v>
      </c>
      <c r="E296" s="732" t="s">
        <v>149</v>
      </c>
      <c r="F296" s="732">
        <f t="shared" si="23"/>
        <v>2709831.5949275121</v>
      </c>
      <c r="G296" s="732">
        <v>5696414.8168226825</v>
      </c>
      <c r="H296" s="732">
        <v>5696414.8168226825</v>
      </c>
      <c r="I296" s="732">
        <f t="shared" si="24"/>
        <v>2986583.2218951704</v>
      </c>
      <c r="J296"/>
    </row>
    <row r="297" spans="1:10" ht="13.8" thickBot="1">
      <c r="A297" s="1264"/>
      <c r="B297" s="525" t="s">
        <v>120</v>
      </c>
      <c r="C297" s="732">
        <v>0</v>
      </c>
      <c r="D297" s="732">
        <v>0</v>
      </c>
      <c r="E297" s="732" t="s">
        <v>149</v>
      </c>
      <c r="F297" s="732">
        <f t="shared" si="23"/>
        <v>0</v>
      </c>
      <c r="G297" s="732">
        <v>0</v>
      </c>
      <c r="H297" s="732">
        <v>0</v>
      </c>
      <c r="I297" s="732">
        <f t="shared" si="24"/>
        <v>0</v>
      </c>
      <c r="J297"/>
    </row>
    <row r="298" spans="1:10" ht="13.8" thickBot="1">
      <c r="A298" s="1264"/>
      <c r="B298" s="525" t="s">
        <v>19</v>
      </c>
      <c r="C298" s="732">
        <v>-5667.1685271631404</v>
      </c>
      <c r="D298" s="732">
        <v>555453.17481353728</v>
      </c>
      <c r="E298" s="732" t="s">
        <v>149</v>
      </c>
      <c r="F298" s="732">
        <f t="shared" si="23"/>
        <v>549786.00628637418</v>
      </c>
      <c r="G298" s="732">
        <v>992654.28181688057</v>
      </c>
      <c r="H298" s="732">
        <v>992654.28181688057</v>
      </c>
      <c r="I298" s="732">
        <f t="shared" si="24"/>
        <v>442868.27553050639</v>
      </c>
      <c r="J298"/>
    </row>
    <row r="299" spans="1:10" ht="13.8" thickBot="1">
      <c r="A299" s="1265"/>
      <c r="B299" s="525" t="s">
        <v>122</v>
      </c>
      <c r="C299" s="762">
        <v>582174.65785806591</v>
      </c>
      <c r="D299" s="762">
        <v>741674.76573820901</v>
      </c>
      <c r="E299" s="732" t="s">
        <v>149</v>
      </c>
      <c r="F299" s="732">
        <f t="shared" si="23"/>
        <v>1323849.423596275</v>
      </c>
      <c r="G299" s="732">
        <v>2487720.6734240162</v>
      </c>
      <c r="H299" s="732">
        <v>2487720.6734240162</v>
      </c>
      <c r="I299" s="732">
        <f t="shared" si="24"/>
        <v>1163871.2498277412</v>
      </c>
      <c r="J299"/>
    </row>
    <row r="300" spans="1:10" ht="13.8" thickBot="1">
      <c r="A300" s="1264" t="s">
        <v>59</v>
      </c>
      <c r="B300" s="806" t="s">
        <v>21</v>
      </c>
      <c r="C300" s="732">
        <v>0</v>
      </c>
      <c r="D300" s="732">
        <v>1082511.7930830945</v>
      </c>
      <c r="E300" s="732" t="s">
        <v>149</v>
      </c>
      <c r="F300" s="732">
        <f t="shared" si="23"/>
        <v>1082511.7930830945</v>
      </c>
      <c r="G300" s="732">
        <v>1049119.4367864288</v>
      </c>
      <c r="H300" s="732">
        <v>1049119.4367864288</v>
      </c>
      <c r="I300" s="732">
        <f t="shared" si="24"/>
        <v>-33392.356296665734</v>
      </c>
      <c r="J300"/>
    </row>
    <row r="301" spans="1:10" ht="13.8" thickBot="1">
      <c r="A301" s="1264"/>
      <c r="B301" s="806" t="s">
        <v>152</v>
      </c>
      <c r="C301" s="732">
        <v>0</v>
      </c>
      <c r="D301" s="732">
        <v>42524.503079306029</v>
      </c>
      <c r="E301" s="732" t="s">
        <v>149</v>
      </c>
      <c r="F301" s="732">
        <f t="shared" si="23"/>
        <v>42524.503079306029</v>
      </c>
      <c r="G301" s="732">
        <v>0</v>
      </c>
      <c r="H301" s="732">
        <v>0</v>
      </c>
      <c r="I301" s="732">
        <f t="shared" si="24"/>
        <v>-42524.503079306029</v>
      </c>
      <c r="J301"/>
    </row>
    <row r="302" spans="1:10" ht="13.8" thickBot="1">
      <c r="A302" s="1264"/>
      <c r="B302" s="806" t="s">
        <v>153</v>
      </c>
      <c r="C302" s="732">
        <v>0</v>
      </c>
      <c r="D302" s="732">
        <v>10807.72523393329</v>
      </c>
      <c r="E302" s="732" t="s">
        <v>149</v>
      </c>
      <c r="F302" s="732">
        <f t="shared" si="23"/>
        <v>10807.72523393329</v>
      </c>
      <c r="G302" s="732">
        <v>0</v>
      </c>
      <c r="H302" s="732">
        <v>0</v>
      </c>
      <c r="I302" s="732">
        <f t="shared" si="24"/>
        <v>-10807.72523393329</v>
      </c>
      <c r="J302"/>
    </row>
    <row r="303" spans="1:10" ht="13.8" thickBot="1">
      <c r="A303" s="1284" t="s">
        <v>65</v>
      </c>
      <c r="B303" s="806" t="s">
        <v>24</v>
      </c>
      <c r="C303" s="732">
        <v>0</v>
      </c>
      <c r="D303" s="732">
        <v>168720.15446066731</v>
      </c>
      <c r="E303" s="732" t="s">
        <v>149</v>
      </c>
      <c r="F303" s="732">
        <f t="shared" si="23"/>
        <v>168720.15446066731</v>
      </c>
      <c r="G303" s="732">
        <v>475605.98668600293</v>
      </c>
      <c r="H303" s="732">
        <v>475605.98668600293</v>
      </c>
      <c r="I303" s="732">
        <f t="shared" si="24"/>
        <v>306885.83222533565</v>
      </c>
      <c r="J303"/>
    </row>
    <row r="304" spans="1:10" ht="13.8" thickBot="1">
      <c r="A304" s="1284"/>
      <c r="B304" s="806" t="s">
        <v>23</v>
      </c>
      <c r="C304" s="732">
        <v>11685.564181126234</v>
      </c>
      <c r="D304" s="732">
        <v>3315946.659581848</v>
      </c>
      <c r="E304" s="732" t="s">
        <v>149</v>
      </c>
      <c r="F304" s="732">
        <f t="shared" si="23"/>
        <v>3327632.2237629741</v>
      </c>
      <c r="G304" s="732">
        <v>16227390.904085455</v>
      </c>
      <c r="H304" s="732">
        <v>16227390.904085455</v>
      </c>
      <c r="I304" s="732">
        <f t="shared" si="24"/>
        <v>12899758.680322481</v>
      </c>
      <c r="J304"/>
    </row>
    <row r="305" spans="1:10" ht="13.8" thickBot="1">
      <c r="A305" s="1285"/>
      <c r="B305" s="806" t="s">
        <v>25</v>
      </c>
      <c r="C305" s="732">
        <v>1079149.0178124493</v>
      </c>
      <c r="D305" s="732">
        <v>674810.49565489765</v>
      </c>
      <c r="E305" s="732" t="s">
        <v>149</v>
      </c>
      <c r="F305" s="732">
        <f t="shared" si="23"/>
        <v>1753959.5134673468</v>
      </c>
      <c r="G305" s="732">
        <v>2206017.7208889495</v>
      </c>
      <c r="H305" s="732">
        <v>2206017.7208889495</v>
      </c>
      <c r="I305" s="732">
        <f t="shared" si="24"/>
        <v>452058.20742160268</v>
      </c>
      <c r="J305"/>
    </row>
    <row r="306" spans="1:10" ht="13.8" thickBot="1">
      <c r="A306" s="97" t="s">
        <v>127</v>
      </c>
      <c r="B306" s="97" t="s">
        <v>154</v>
      </c>
      <c r="C306" s="731">
        <v>8333188.1119124219</v>
      </c>
      <c r="D306" s="731">
        <v>10856978.940668114</v>
      </c>
      <c r="E306" s="732" t="s">
        <v>149</v>
      </c>
      <c r="F306" s="731">
        <f>SUM(F291:F305)</f>
        <v>19190167.052580532</v>
      </c>
      <c r="G306" s="731">
        <f>SUM(G291:G305)</f>
        <v>54326711.943937577</v>
      </c>
      <c r="H306" s="731">
        <f>SUM(H291:H305)</f>
        <v>54326711.943937577</v>
      </c>
      <c r="I306" s="731">
        <f>H306-F306</f>
        <v>35136544.891357049</v>
      </c>
      <c r="J306"/>
    </row>
    <row r="307" spans="1:10">
      <c r="A307" s="746" t="s">
        <v>155</v>
      </c>
      <c r="B307" s="258"/>
      <c r="C307" s="258"/>
      <c r="D307" s="258"/>
      <c r="E307" s="258"/>
      <c r="F307" s="258"/>
      <c r="G307" s="258"/>
      <c r="H307" s="258"/>
      <c r="I307" s="258"/>
      <c r="J307" s="258"/>
    </row>
    <row r="308" spans="1:10">
      <c r="A308" s="7" t="s">
        <v>159</v>
      </c>
    </row>
    <row r="309" spans="1:10">
      <c r="B309" s="835"/>
    </row>
    <row r="310" spans="1:10">
      <c r="A310" s="4" t="s">
        <v>157</v>
      </c>
      <c r="B310" s="835"/>
    </row>
    <row r="311" spans="1:10" ht="53.4" thickBot="1">
      <c r="A311" s="733" t="s">
        <v>32</v>
      </c>
      <c r="B311" s="733" t="s">
        <v>33</v>
      </c>
      <c r="C311" s="734" t="s">
        <v>140</v>
      </c>
      <c r="D311" s="734" t="s">
        <v>141</v>
      </c>
      <c r="E311" s="734" t="s">
        <v>142</v>
      </c>
      <c r="F311" s="734" t="s">
        <v>143</v>
      </c>
      <c r="G311" s="1172" t="s">
        <v>158</v>
      </c>
      <c r="H311" s="1172" t="s">
        <v>146</v>
      </c>
      <c r="I311" s="734" t="s">
        <v>147</v>
      </c>
      <c r="J311"/>
    </row>
    <row r="312" spans="1:10" ht="14.4" thickTop="1" thickBot="1">
      <c r="A312" s="1286" t="s">
        <v>45</v>
      </c>
      <c r="B312" s="525" t="s">
        <v>148</v>
      </c>
      <c r="C312" s="1185">
        <v>1509099.54</v>
      </c>
      <c r="D312" s="1185">
        <v>1100536.52</v>
      </c>
      <c r="E312" s="732" t="s">
        <v>149</v>
      </c>
      <c r="F312" s="1185">
        <v>2609636.06</v>
      </c>
      <c r="G312" s="1185">
        <v>6333390.9864116218</v>
      </c>
      <c r="H312" s="1185">
        <v>6333390.9864116218</v>
      </c>
      <c r="I312" s="1185">
        <v>3723754.9264116222</v>
      </c>
      <c r="J312"/>
    </row>
    <row r="313" spans="1:10" ht="13.8" thickBot="1">
      <c r="A313" s="1264"/>
      <c r="B313" s="525" t="s">
        <v>150</v>
      </c>
      <c r="C313" s="1185">
        <v>1438100.72</v>
      </c>
      <c r="D313" s="1185">
        <v>1075940.76</v>
      </c>
      <c r="E313" s="732" t="s">
        <v>149</v>
      </c>
      <c r="F313" s="1185">
        <v>2514041.48</v>
      </c>
      <c r="G313" s="1185">
        <v>9208177.1963685825</v>
      </c>
      <c r="H313" s="1185">
        <v>9208177.1963685825</v>
      </c>
      <c r="I313" s="1185">
        <v>6694135.7163685821</v>
      </c>
      <c r="J313"/>
    </row>
    <row r="314" spans="1:10" ht="13.8" thickBot="1">
      <c r="A314" s="1264"/>
      <c r="B314" s="525" t="s">
        <v>15</v>
      </c>
      <c r="C314" s="1185">
        <v>415707</v>
      </c>
      <c r="D314" s="1185">
        <v>246117.59</v>
      </c>
      <c r="E314" s="732" t="s">
        <v>149</v>
      </c>
      <c r="F314" s="1185">
        <v>661824.59</v>
      </c>
      <c r="G314" s="1185">
        <v>1440199.8663952718</v>
      </c>
      <c r="H314" s="1185">
        <v>1440199.8663952718</v>
      </c>
      <c r="I314" s="1185">
        <v>778375.27639527177</v>
      </c>
      <c r="J314"/>
    </row>
    <row r="315" spans="1:10" ht="13.8" thickBot="1">
      <c r="A315" s="1264"/>
      <c r="B315" s="525" t="s">
        <v>49</v>
      </c>
      <c r="C315" s="1185">
        <v>6695.05</v>
      </c>
      <c r="D315" s="1185">
        <v>280809.36</v>
      </c>
      <c r="E315" s="732" t="s">
        <v>149</v>
      </c>
      <c r="F315" s="1185">
        <v>287504.40999999997</v>
      </c>
      <c r="G315" s="1185">
        <v>-12469.896254885562</v>
      </c>
      <c r="H315" s="1185">
        <v>-12469.896254885562</v>
      </c>
      <c r="I315" s="1185">
        <v>-299974.30625488551</v>
      </c>
      <c r="J315"/>
    </row>
    <row r="316" spans="1:10" ht="13.8" thickBot="1">
      <c r="A316" s="1264"/>
      <c r="B316" s="525" t="s">
        <v>17</v>
      </c>
      <c r="C316" s="1185">
        <v>22343.65</v>
      </c>
      <c r="D316" s="1185">
        <v>89190.61</v>
      </c>
      <c r="E316" s="732" t="s">
        <v>149</v>
      </c>
      <c r="F316" s="1185">
        <v>111534.26</v>
      </c>
      <c r="G316" s="1185">
        <v>40870.13488907845</v>
      </c>
      <c r="H316" s="1185">
        <v>40870.13488907845</v>
      </c>
      <c r="I316" s="1185">
        <v>-70664.125110921566</v>
      </c>
      <c r="J316"/>
    </row>
    <row r="317" spans="1:10" ht="13.8" thickBot="1">
      <c r="A317" s="1264" t="s">
        <v>52</v>
      </c>
      <c r="B317" s="525" t="s">
        <v>18</v>
      </c>
      <c r="C317" s="1185">
        <v>989804.46</v>
      </c>
      <c r="D317" s="1185">
        <v>1633181.93</v>
      </c>
      <c r="E317" s="732" t="s">
        <v>149</v>
      </c>
      <c r="F317" s="1185">
        <v>2622986.39</v>
      </c>
      <c r="G317" s="1185">
        <v>3303379.2531815446</v>
      </c>
      <c r="H317" s="1185">
        <v>3303379.2531815446</v>
      </c>
      <c r="I317" s="1185">
        <v>680392.86318154493</v>
      </c>
      <c r="J317"/>
    </row>
    <row r="318" spans="1:10" ht="13.8" thickBot="1">
      <c r="A318" s="1264"/>
      <c r="B318" s="525" t="s">
        <v>120</v>
      </c>
      <c r="C318" s="1185">
        <v>0</v>
      </c>
      <c r="D318" s="1185">
        <v>0</v>
      </c>
      <c r="E318" s="732" t="s">
        <v>149</v>
      </c>
      <c r="F318" s="1185">
        <v>0</v>
      </c>
      <c r="G318" s="1185">
        <v>0</v>
      </c>
      <c r="H318" s="1185">
        <v>0</v>
      </c>
      <c r="I318" s="1185">
        <v>0</v>
      </c>
      <c r="J318"/>
    </row>
    <row r="319" spans="1:10" ht="13.8" thickBot="1">
      <c r="A319" s="1264"/>
      <c r="B319" s="525" t="s">
        <v>19</v>
      </c>
      <c r="C319" s="1185">
        <v>390017.86</v>
      </c>
      <c r="D319" s="1185">
        <v>669123.07999999996</v>
      </c>
      <c r="E319" s="732" t="s">
        <v>149</v>
      </c>
      <c r="F319" s="1185">
        <v>1059140.94</v>
      </c>
      <c r="G319" s="1185">
        <v>1199963.1458668811</v>
      </c>
      <c r="H319" s="1185">
        <v>1199963.1458668811</v>
      </c>
      <c r="I319" s="1185">
        <v>140822.20586688095</v>
      </c>
      <c r="J319"/>
    </row>
    <row r="320" spans="1:10" ht="13.8" thickBot="1">
      <c r="A320" s="1265"/>
      <c r="B320" s="525" t="s">
        <v>122</v>
      </c>
      <c r="C320" s="1185">
        <v>291932.48</v>
      </c>
      <c r="D320" s="1185">
        <v>461418.67</v>
      </c>
      <c r="E320" s="732" t="s">
        <v>149</v>
      </c>
      <c r="F320" s="1185">
        <v>753351.15</v>
      </c>
      <c r="G320" s="1185">
        <v>1311612.1514554969</v>
      </c>
      <c r="H320" s="1185">
        <v>1311612.1514554969</v>
      </c>
      <c r="I320" s="1185">
        <v>558261.001455497</v>
      </c>
      <c r="J320"/>
    </row>
    <row r="321" spans="1:14" ht="13.8" thickBot="1">
      <c r="A321" s="1264" t="s">
        <v>59</v>
      </c>
      <c r="B321" s="1171" t="s">
        <v>21</v>
      </c>
      <c r="C321" s="1185">
        <v>0</v>
      </c>
      <c r="D321" s="1185">
        <v>772918.45</v>
      </c>
      <c r="E321" s="732" t="s">
        <v>149</v>
      </c>
      <c r="F321" s="1185">
        <v>772918.45</v>
      </c>
      <c r="G321" s="1185">
        <v>796334.09419459372</v>
      </c>
      <c r="H321" s="1185">
        <v>796334.09419459372</v>
      </c>
      <c r="I321" s="1185">
        <v>23415.644194593653</v>
      </c>
      <c r="J321"/>
    </row>
    <row r="322" spans="1:14" ht="13.8" thickBot="1">
      <c r="A322" s="1264"/>
      <c r="B322" s="1171" t="s">
        <v>152</v>
      </c>
      <c r="C322" s="1185">
        <v>0</v>
      </c>
      <c r="D322" s="1185">
        <v>20111.54</v>
      </c>
      <c r="E322" s="732" t="s">
        <v>149</v>
      </c>
      <c r="F322" s="1185">
        <v>20111.54</v>
      </c>
      <c r="G322" s="1185">
        <v>0</v>
      </c>
      <c r="H322" s="1185">
        <v>0</v>
      </c>
      <c r="I322" s="1185">
        <v>-20111.540000000005</v>
      </c>
      <c r="J322"/>
    </row>
    <row r="323" spans="1:14" ht="13.8" thickBot="1">
      <c r="A323" s="1264"/>
      <c r="B323" s="1171" t="s">
        <v>153</v>
      </c>
      <c r="C323" s="1185">
        <v>0</v>
      </c>
      <c r="D323" s="1185">
        <v>11883.71</v>
      </c>
      <c r="E323" s="732" t="s">
        <v>149</v>
      </c>
      <c r="F323" s="1185">
        <v>11883.71</v>
      </c>
      <c r="G323" s="1185">
        <v>0</v>
      </c>
      <c r="H323" s="1185">
        <v>0</v>
      </c>
      <c r="I323" s="1185">
        <v>-11883.710000000001</v>
      </c>
      <c r="J323"/>
    </row>
    <row r="324" spans="1:14" ht="13.8" thickBot="1">
      <c r="A324" s="1284" t="s">
        <v>65</v>
      </c>
      <c r="B324" s="1171" t="s">
        <v>24</v>
      </c>
      <c r="C324" s="1185">
        <v>2075</v>
      </c>
      <c r="D324" s="1185">
        <v>132171.24</v>
      </c>
      <c r="E324" s="732" t="s">
        <v>149</v>
      </c>
      <c r="F324" s="1185">
        <v>134246.24</v>
      </c>
      <c r="G324" s="1185">
        <v>180229.68402559261</v>
      </c>
      <c r="H324" s="1185">
        <v>180229.68402559261</v>
      </c>
      <c r="I324" s="1185">
        <v>45983.444025592587</v>
      </c>
      <c r="J324"/>
    </row>
    <row r="325" spans="1:14" ht="13.8" thickBot="1">
      <c r="A325" s="1284"/>
      <c r="B325" s="1171" t="s">
        <v>23</v>
      </c>
      <c r="C325" s="1185">
        <v>241250</v>
      </c>
      <c r="D325" s="1185">
        <v>1887478.51</v>
      </c>
      <c r="E325" s="732" t="s">
        <v>149</v>
      </c>
      <c r="F325" s="1185">
        <v>2128728.5099999998</v>
      </c>
      <c r="G325" s="1185">
        <v>3741663.5952936746</v>
      </c>
      <c r="H325" s="1185">
        <v>3741663.5952936746</v>
      </c>
      <c r="I325" s="1185">
        <v>1612935.0852936739</v>
      </c>
      <c r="J325"/>
    </row>
    <row r="326" spans="1:14" ht="13.8" thickBot="1">
      <c r="A326" s="1285"/>
      <c r="B326" s="1171" t="s">
        <v>25</v>
      </c>
      <c r="C326" s="1185">
        <v>1662209.95</v>
      </c>
      <c r="D326" s="1185">
        <v>983213.94</v>
      </c>
      <c r="E326" s="732" t="s">
        <v>149</v>
      </c>
      <c r="F326" s="1185">
        <v>2645423.89</v>
      </c>
      <c r="G326" s="1185">
        <v>3020067.4733305797</v>
      </c>
      <c r="H326" s="1185">
        <v>3020067.4733305797</v>
      </c>
      <c r="I326" s="1185">
        <v>374643.5833305791</v>
      </c>
      <c r="J326"/>
    </row>
    <row r="327" spans="1:14" ht="13.8" thickBot="1">
      <c r="A327" s="97" t="s">
        <v>127</v>
      </c>
      <c r="B327" s="97" t="s">
        <v>154</v>
      </c>
      <c r="C327" s="1200">
        <f>SUM(C312:C326)</f>
        <v>6969235.71</v>
      </c>
      <c r="D327" s="1200">
        <f>SUM(D312:D326)</f>
        <v>9364095.9100000001</v>
      </c>
      <c r="E327" s="732" t="s">
        <v>149</v>
      </c>
      <c r="F327" s="1200">
        <f>SUM(F312:F326)</f>
        <v>16333331.619999999</v>
      </c>
      <c r="G327" s="1200">
        <f>SUM(G312:G326)</f>
        <v>30563417.685158029</v>
      </c>
      <c r="H327" s="1200">
        <f>SUM(H312:H326)</f>
        <v>30563417.685158029</v>
      </c>
      <c r="I327" s="1200">
        <f>H327-F327</f>
        <v>14230086.06515803</v>
      </c>
      <c r="J327"/>
    </row>
    <row r="328" spans="1:14">
      <c r="A328" s="746" t="s">
        <v>155</v>
      </c>
      <c r="B328" s="258"/>
      <c r="C328" s="258"/>
      <c r="D328" s="258"/>
      <c r="E328" s="258"/>
      <c r="F328" s="258"/>
      <c r="G328" s="258"/>
      <c r="H328" s="258"/>
      <c r="I328" s="258"/>
      <c r="J328" s="258"/>
    </row>
    <row r="329" spans="1:14">
      <c r="A329" s="1229" t="s">
        <v>1031</v>
      </c>
      <c r="B329" s="835"/>
    </row>
    <row r="330" spans="1:14">
      <c r="A330" t="s">
        <v>159</v>
      </c>
    </row>
    <row r="331" spans="1:14">
      <c r="A331" s="4" t="s">
        <v>160</v>
      </c>
    </row>
    <row r="332" spans="1:14" ht="53.4" thickBot="1">
      <c r="A332" s="733" t="s">
        <v>32</v>
      </c>
      <c r="B332" s="733" t="s">
        <v>33</v>
      </c>
      <c r="C332" s="734" t="s">
        <v>140</v>
      </c>
      <c r="D332" s="734" t="s">
        <v>141</v>
      </c>
      <c r="E332" s="734" t="s">
        <v>142</v>
      </c>
      <c r="F332" s="734" t="s">
        <v>143</v>
      </c>
      <c r="G332" s="808" t="s">
        <v>158</v>
      </c>
      <c r="H332" s="808" t="s">
        <v>146</v>
      </c>
      <c r="I332" s="734" t="s">
        <v>147</v>
      </c>
      <c r="J332"/>
    </row>
    <row r="333" spans="1:14" ht="14.4" thickTop="1" thickBot="1">
      <c r="A333" s="1286" t="s">
        <v>45</v>
      </c>
      <c r="B333" s="525" t="s">
        <v>148</v>
      </c>
      <c r="C333" s="1185">
        <f t="shared" ref="C333:D347" si="25">SUM(C269,C291,C312)</f>
        <v>2081031.7547962833</v>
      </c>
      <c r="D333" s="1185">
        <f t="shared" si="25"/>
        <v>2891628.1146358233</v>
      </c>
      <c r="E333" s="1185"/>
      <c r="F333" s="1185">
        <f t="shared" ref="F333:F347" si="26">SUM(C333:D333)</f>
        <v>4972659.8694321066</v>
      </c>
      <c r="G333" s="1185">
        <f t="shared" ref="G333:G347" si="27">SUM(G269,H269,G291,G312)</f>
        <v>9247733.9369642008</v>
      </c>
      <c r="H333" s="1185">
        <f t="shared" ref="H333:H347" si="28">G333</f>
        <v>9247733.9369642008</v>
      </c>
      <c r="I333" s="1185">
        <f t="shared" ref="I333:I347" si="29">H333-F333</f>
        <v>4275074.0675320942</v>
      </c>
      <c r="J333"/>
      <c r="M333" s="77"/>
      <c r="N333" s="763"/>
    </row>
    <row r="334" spans="1:14" ht="13.8" thickBot="1">
      <c r="A334" s="1264"/>
      <c r="B334" s="525" t="s">
        <v>150</v>
      </c>
      <c r="C334" s="1185">
        <f t="shared" si="25"/>
        <v>9959969.4432523064</v>
      </c>
      <c r="D334" s="1185">
        <f t="shared" si="25"/>
        <v>3719658.9360617697</v>
      </c>
      <c r="E334" s="1185"/>
      <c r="F334" s="1185">
        <f t="shared" si="26"/>
        <v>13679628.379314076</v>
      </c>
      <c r="G334" s="1185">
        <f t="shared" si="27"/>
        <v>42775254.759336084</v>
      </c>
      <c r="H334" s="1185">
        <f t="shared" si="28"/>
        <v>42775254.759336084</v>
      </c>
      <c r="I334" s="1185">
        <f t="shared" si="29"/>
        <v>29095626.380022008</v>
      </c>
      <c r="J334"/>
      <c r="M334" s="77"/>
      <c r="N334" s="763"/>
    </row>
    <row r="335" spans="1:14" ht="13.8" thickBot="1">
      <c r="A335" s="1264"/>
      <c r="B335" s="525" t="s">
        <v>15</v>
      </c>
      <c r="C335" s="1185">
        <f t="shared" si="25"/>
        <v>450612.89</v>
      </c>
      <c r="D335" s="1185">
        <f t="shared" si="25"/>
        <v>826516.38333443913</v>
      </c>
      <c r="E335" s="1185"/>
      <c r="F335" s="1185">
        <f t="shared" si="26"/>
        <v>1277129.2733344391</v>
      </c>
      <c r="G335" s="1185">
        <f t="shared" si="27"/>
        <v>1684012.8182647773</v>
      </c>
      <c r="H335" s="1185">
        <f t="shared" si="28"/>
        <v>1684012.8182647773</v>
      </c>
      <c r="I335" s="1185">
        <f t="shared" si="29"/>
        <v>406883.54493033816</v>
      </c>
      <c r="J335"/>
      <c r="M335" s="77"/>
      <c r="N335" s="763"/>
    </row>
    <row r="336" spans="1:14" ht="13.8" thickBot="1">
      <c r="A336" s="1264"/>
      <c r="B336" s="525" t="s">
        <v>49</v>
      </c>
      <c r="C336" s="1185">
        <f t="shared" si="25"/>
        <v>90812.749703444599</v>
      </c>
      <c r="D336" s="1185">
        <f t="shared" si="25"/>
        <v>870586.26046599436</v>
      </c>
      <c r="E336" s="1185"/>
      <c r="F336" s="1185">
        <f t="shared" si="26"/>
        <v>961399.01016943902</v>
      </c>
      <c r="G336" s="1185">
        <f t="shared" si="27"/>
        <v>752467.63032665709</v>
      </c>
      <c r="H336" s="1185">
        <f t="shared" si="28"/>
        <v>752467.63032665709</v>
      </c>
      <c r="I336" s="1185">
        <f t="shared" si="29"/>
        <v>-208931.37984278193</v>
      </c>
      <c r="J336"/>
      <c r="M336" s="77"/>
      <c r="N336" s="763"/>
    </row>
    <row r="337" spans="1:14" ht="13.8" thickBot="1">
      <c r="A337" s="1264"/>
      <c r="B337" s="525" t="s">
        <v>17</v>
      </c>
      <c r="C337" s="1185">
        <f t="shared" si="25"/>
        <v>560035.13737674942</v>
      </c>
      <c r="D337" s="1185">
        <f t="shared" si="25"/>
        <v>673851.32325623976</v>
      </c>
      <c r="E337" s="1185"/>
      <c r="F337" s="1185">
        <f t="shared" si="26"/>
        <v>1233886.4606329892</v>
      </c>
      <c r="G337" s="1185">
        <f t="shared" si="27"/>
        <v>1658398.6370718486</v>
      </c>
      <c r="H337" s="1185">
        <f t="shared" si="28"/>
        <v>1658398.6370718486</v>
      </c>
      <c r="I337" s="1185">
        <f t="shared" si="29"/>
        <v>424512.17643885943</v>
      </c>
      <c r="J337"/>
      <c r="M337" s="77"/>
      <c r="N337" s="763"/>
    </row>
    <row r="338" spans="1:14" ht="13.8" thickBot="1">
      <c r="A338" s="1264" t="s">
        <v>52</v>
      </c>
      <c r="B338" s="525" t="s">
        <v>18</v>
      </c>
      <c r="C338" s="1185">
        <f t="shared" si="25"/>
        <v>3330341.4936591601</v>
      </c>
      <c r="D338" s="1185">
        <f t="shared" si="25"/>
        <v>4300024.0112683522</v>
      </c>
      <c r="E338" s="1185"/>
      <c r="F338" s="1185">
        <f t="shared" si="26"/>
        <v>7630365.5049275123</v>
      </c>
      <c r="G338" s="1185">
        <f t="shared" si="27"/>
        <v>12668346.542930868</v>
      </c>
      <c r="H338" s="1185">
        <f t="shared" si="28"/>
        <v>12668346.542930868</v>
      </c>
      <c r="I338" s="1185">
        <f t="shared" si="29"/>
        <v>5037981.0380033553</v>
      </c>
      <c r="J338"/>
      <c r="M338" s="77"/>
      <c r="N338" s="763"/>
    </row>
    <row r="339" spans="1:14" ht="13.8" thickBot="1">
      <c r="A339" s="1264"/>
      <c r="B339" s="525" t="s">
        <v>120</v>
      </c>
      <c r="C339" s="1185">
        <f t="shared" si="25"/>
        <v>0</v>
      </c>
      <c r="D339" s="1185">
        <f t="shared" si="25"/>
        <v>295269.71999999997</v>
      </c>
      <c r="E339" s="1185"/>
      <c r="F339" s="1185">
        <f t="shared" si="26"/>
        <v>295269.71999999997</v>
      </c>
      <c r="G339" s="1185">
        <f t="shared" si="27"/>
        <v>338234.42365804495</v>
      </c>
      <c r="H339" s="1185">
        <f t="shared" si="28"/>
        <v>338234.42365804495</v>
      </c>
      <c r="I339" s="1185">
        <f t="shared" si="29"/>
        <v>42964.703658044979</v>
      </c>
      <c r="J339"/>
      <c r="M339" s="77"/>
      <c r="N339" s="763"/>
    </row>
    <row r="340" spans="1:14" ht="13.8" thickBot="1">
      <c r="A340" s="1264"/>
      <c r="B340" s="525" t="s">
        <v>19</v>
      </c>
      <c r="C340" s="1185">
        <f t="shared" si="25"/>
        <v>384350.69147283683</v>
      </c>
      <c r="D340" s="1185">
        <f t="shared" si="25"/>
        <v>1714262.6948135374</v>
      </c>
      <c r="E340" s="1185"/>
      <c r="F340" s="1185">
        <f t="shared" si="26"/>
        <v>2098613.3862863742</v>
      </c>
      <c r="G340" s="1185">
        <f t="shared" si="27"/>
        <v>2635442.075179778</v>
      </c>
      <c r="H340" s="1185">
        <f t="shared" si="28"/>
        <v>2635442.075179778</v>
      </c>
      <c r="I340" s="1185">
        <f t="shared" si="29"/>
        <v>536828.68889340386</v>
      </c>
      <c r="J340"/>
      <c r="M340" s="77"/>
      <c r="N340" s="763"/>
    </row>
    <row r="341" spans="1:14" ht="13.8" thickBot="1">
      <c r="A341" s="1265"/>
      <c r="B341" s="525" t="s">
        <v>122</v>
      </c>
      <c r="C341" s="1185">
        <f t="shared" si="25"/>
        <v>1715095.3978580658</v>
      </c>
      <c r="D341" s="1185">
        <f t="shared" si="25"/>
        <v>2258930.5757382088</v>
      </c>
      <c r="E341" s="1185"/>
      <c r="F341" s="1185">
        <f t="shared" si="26"/>
        <v>3974025.9735962749</v>
      </c>
      <c r="G341" s="1185">
        <f t="shared" si="27"/>
        <v>7851054.7987146322</v>
      </c>
      <c r="H341" s="1185">
        <f t="shared" si="28"/>
        <v>7851054.7987146322</v>
      </c>
      <c r="I341" s="1185">
        <f t="shared" si="29"/>
        <v>3877028.8251183573</v>
      </c>
      <c r="J341"/>
      <c r="M341" s="77"/>
      <c r="N341" s="763"/>
    </row>
    <row r="342" spans="1:14" ht="13.8" thickBot="1">
      <c r="A342" s="1291" t="s">
        <v>59</v>
      </c>
      <c r="B342" s="806" t="s">
        <v>21</v>
      </c>
      <c r="C342" s="1185">
        <f t="shared" si="25"/>
        <v>0</v>
      </c>
      <c r="D342" s="1185">
        <f t="shared" si="25"/>
        <v>2932041.3730830941</v>
      </c>
      <c r="E342" s="1185"/>
      <c r="F342" s="1185">
        <f t="shared" si="26"/>
        <v>2932041.3730830941</v>
      </c>
      <c r="G342" s="1185">
        <f t="shared" si="27"/>
        <v>2610105.3926013098</v>
      </c>
      <c r="H342" s="1185">
        <f t="shared" si="28"/>
        <v>2610105.3926013098</v>
      </c>
      <c r="I342" s="1185">
        <f t="shared" si="29"/>
        <v>-321935.98048178433</v>
      </c>
      <c r="J342"/>
      <c r="M342" s="77"/>
      <c r="N342" s="763"/>
    </row>
    <row r="343" spans="1:14" ht="13.8" thickBot="1">
      <c r="A343" s="1292"/>
      <c r="B343" s="806" t="s">
        <v>152</v>
      </c>
      <c r="C343" s="1185">
        <f t="shared" si="25"/>
        <v>0</v>
      </c>
      <c r="D343" s="1185">
        <f t="shared" si="25"/>
        <v>236036.75307930607</v>
      </c>
      <c r="E343" s="1185"/>
      <c r="F343" s="1185">
        <f t="shared" si="26"/>
        <v>236036.75307930607</v>
      </c>
      <c r="G343" s="1185">
        <f t="shared" si="27"/>
        <v>0</v>
      </c>
      <c r="H343" s="1185">
        <f t="shared" si="28"/>
        <v>0</v>
      </c>
      <c r="I343" s="1185">
        <f t="shared" si="29"/>
        <v>-236036.75307930607</v>
      </c>
      <c r="J343"/>
      <c r="M343" s="77"/>
      <c r="N343" s="763"/>
    </row>
    <row r="344" spans="1:14" ht="13.8" thickBot="1">
      <c r="A344" s="1292"/>
      <c r="B344" s="806" t="s">
        <v>153</v>
      </c>
      <c r="C344" s="1185">
        <f t="shared" si="25"/>
        <v>0</v>
      </c>
      <c r="D344" s="1185">
        <f t="shared" si="25"/>
        <v>48827.535233933289</v>
      </c>
      <c r="E344" s="1185"/>
      <c r="F344" s="1185">
        <f t="shared" si="26"/>
        <v>48827.535233933289</v>
      </c>
      <c r="G344" s="1185">
        <f t="shared" si="27"/>
        <v>0</v>
      </c>
      <c r="H344" s="1185">
        <f t="shared" si="28"/>
        <v>0</v>
      </c>
      <c r="I344" s="1185">
        <f t="shared" si="29"/>
        <v>-48827.535233933289</v>
      </c>
      <c r="J344"/>
      <c r="M344" s="77"/>
      <c r="N344" s="763"/>
    </row>
    <row r="345" spans="1:14" ht="13.8" thickBot="1">
      <c r="A345" s="1284" t="s">
        <v>65</v>
      </c>
      <c r="B345" s="806" t="s">
        <v>24</v>
      </c>
      <c r="C345" s="1185">
        <f t="shared" si="25"/>
        <v>12374.684580303105</v>
      </c>
      <c r="D345" s="1185">
        <f t="shared" si="25"/>
        <v>317325.30446066731</v>
      </c>
      <c r="E345" s="1185"/>
      <c r="F345" s="1185">
        <f t="shared" si="26"/>
        <v>329699.98904097039</v>
      </c>
      <c r="G345" s="1185">
        <f t="shared" si="27"/>
        <v>731346.54083539115</v>
      </c>
      <c r="H345" s="1185">
        <f t="shared" si="28"/>
        <v>731346.54083539115</v>
      </c>
      <c r="I345" s="1185">
        <f t="shared" si="29"/>
        <v>401646.55179442075</v>
      </c>
      <c r="J345"/>
      <c r="M345" s="77"/>
      <c r="N345" s="763"/>
    </row>
    <row r="346" spans="1:14" ht="13.8" thickBot="1">
      <c r="A346" s="1284"/>
      <c r="B346" s="806" t="s">
        <v>23</v>
      </c>
      <c r="C346" s="1185">
        <f t="shared" si="25"/>
        <v>1166578.945044951</v>
      </c>
      <c r="D346" s="1185">
        <f t="shared" si="25"/>
        <v>7268350.4095818475</v>
      </c>
      <c r="E346" s="1185"/>
      <c r="F346" s="1185">
        <f t="shared" si="26"/>
        <v>8434929.354626799</v>
      </c>
      <c r="G346" s="1185">
        <f t="shared" si="27"/>
        <v>25427402.33536914</v>
      </c>
      <c r="H346" s="1185">
        <f t="shared" si="28"/>
        <v>25427402.33536914</v>
      </c>
      <c r="I346" s="1185">
        <f t="shared" si="29"/>
        <v>16992472.980742343</v>
      </c>
      <c r="J346"/>
      <c r="M346" s="77"/>
      <c r="N346" s="763"/>
    </row>
    <row r="347" spans="1:14" ht="13.8" thickBot="1">
      <c r="A347" s="1285"/>
      <c r="B347" s="806" t="s">
        <v>25</v>
      </c>
      <c r="C347" s="1185">
        <f t="shared" si="25"/>
        <v>3062556.4678124492</v>
      </c>
      <c r="D347" s="1185">
        <f t="shared" si="25"/>
        <v>2062980.1256548977</v>
      </c>
      <c r="E347" s="1185"/>
      <c r="F347" s="1185">
        <f t="shared" si="26"/>
        <v>5125536.5934673473</v>
      </c>
      <c r="G347" s="1185">
        <f t="shared" si="27"/>
        <v>6480068.4907724094</v>
      </c>
      <c r="H347" s="1185">
        <f t="shared" si="28"/>
        <v>6480068.4907724094</v>
      </c>
      <c r="I347" s="1185">
        <f t="shared" si="29"/>
        <v>1354531.897305062</v>
      </c>
      <c r="J347"/>
      <c r="M347" s="77"/>
      <c r="N347" s="763"/>
    </row>
    <row r="348" spans="1:14" ht="13.8" thickBot="1">
      <c r="A348" s="97" t="s">
        <v>127</v>
      </c>
      <c r="B348" s="97" t="s">
        <v>154</v>
      </c>
      <c r="C348" s="1200">
        <f t="shared" ref="C348:H348" si="30">SUM(C333:C347)</f>
        <v>22813759.655556548</v>
      </c>
      <c r="D348" s="1200">
        <f t="shared" si="30"/>
        <v>30416289.520668112</v>
      </c>
      <c r="E348" s="1200">
        <f t="shared" si="30"/>
        <v>0</v>
      </c>
      <c r="F348" s="1200">
        <f t="shared" si="30"/>
        <v>53230049.176224649</v>
      </c>
      <c r="G348" s="1200">
        <f t="shared" si="30"/>
        <v>114859868.38202515</v>
      </c>
      <c r="H348" s="1200">
        <f t="shared" si="30"/>
        <v>114859868.38202515</v>
      </c>
      <c r="I348" s="1200">
        <f t="shared" ref="I348" si="31">H348-F348</f>
        <v>61629819.205800503</v>
      </c>
      <c r="J348"/>
      <c r="M348" s="77"/>
      <c r="N348" s="763"/>
    </row>
    <row r="349" spans="1:14">
      <c r="A349" s="746" t="s">
        <v>155</v>
      </c>
      <c r="B349" s="258"/>
      <c r="C349" s="258"/>
      <c r="D349" s="258"/>
      <c r="E349" s="258"/>
      <c r="F349" s="258"/>
      <c r="G349" s="258"/>
      <c r="H349" s="258"/>
      <c r="I349" s="258"/>
      <c r="J349"/>
      <c r="M349" s="77"/>
      <c r="N349" s="763"/>
    </row>
    <row r="350" spans="1:14">
      <c r="A350" s="7" t="s">
        <v>159</v>
      </c>
      <c r="J350" s="258"/>
    </row>
    <row r="351" spans="1:14">
      <c r="I351" s="1175"/>
    </row>
    <row r="353" spans="1:5" ht="13.8" thickBot="1">
      <c r="A353" s="1287" t="s">
        <v>1039</v>
      </c>
      <c r="B353" s="1287"/>
      <c r="C353" s="1287"/>
      <c r="D353" s="1287"/>
      <c r="E353" s="1287"/>
    </row>
    <row r="354" spans="1:5" ht="13.8" thickTop="1">
      <c r="A354" s="1288" t="s">
        <v>1040</v>
      </c>
      <c r="B354" s="1289"/>
      <c r="C354" s="1289"/>
      <c r="D354" s="1289"/>
      <c r="E354" s="1290"/>
    </row>
    <row r="355" spans="1:5">
      <c r="A355" s="1238" t="s">
        <v>1041</v>
      </c>
      <c r="B355" s="1238" t="s">
        <v>1042</v>
      </c>
      <c r="C355" s="1238" t="s">
        <v>1043</v>
      </c>
      <c r="D355" s="1238" t="s">
        <v>1044</v>
      </c>
      <c r="E355" s="1238" t="s">
        <v>1045</v>
      </c>
    </row>
    <row r="356" spans="1:5">
      <c r="A356" s="1239">
        <v>6.5799999999999997E-2</v>
      </c>
      <c r="B356" s="1239">
        <v>6.5799999999999997E-2</v>
      </c>
      <c r="C356" s="1239">
        <v>6.5799999999999997E-2</v>
      </c>
      <c r="D356" s="1239">
        <v>0.03</v>
      </c>
      <c r="E356" s="1239">
        <v>0.1</v>
      </c>
    </row>
    <row r="357" spans="1:5">
      <c r="A357" s="7" t="s">
        <v>1046</v>
      </c>
      <c r="B357" s="835"/>
    </row>
  </sheetData>
  <mergeCells count="96">
    <mergeCell ref="A353:E353"/>
    <mergeCell ref="A354:E354"/>
    <mergeCell ref="A345:A347"/>
    <mergeCell ref="A291:A295"/>
    <mergeCell ref="A296:A299"/>
    <mergeCell ref="A300:A302"/>
    <mergeCell ref="A303:A305"/>
    <mergeCell ref="A333:A337"/>
    <mergeCell ref="A342:A344"/>
    <mergeCell ref="A93:A97"/>
    <mergeCell ref="A98:A101"/>
    <mergeCell ref="A102:A105"/>
    <mergeCell ref="A338:A341"/>
    <mergeCell ref="A281:A283"/>
    <mergeCell ref="A247:A249"/>
    <mergeCell ref="A180:A182"/>
    <mergeCell ref="A235:A239"/>
    <mergeCell ref="A240:A243"/>
    <mergeCell ref="A269:A273"/>
    <mergeCell ref="A278:A280"/>
    <mergeCell ref="A312:A316"/>
    <mergeCell ref="A317:A320"/>
    <mergeCell ref="A321:A323"/>
    <mergeCell ref="A324:A326"/>
    <mergeCell ref="A72:A75"/>
    <mergeCell ref="A76:A79"/>
    <mergeCell ref="A85:A86"/>
    <mergeCell ref="B85:B86"/>
    <mergeCell ref="A87:A92"/>
    <mergeCell ref="B123:E123"/>
    <mergeCell ref="L58:S58"/>
    <mergeCell ref="U58:AB58"/>
    <mergeCell ref="C100:H101"/>
    <mergeCell ref="A42:A45"/>
    <mergeCell ref="A46:A49"/>
    <mergeCell ref="A50:A53"/>
    <mergeCell ref="U84:AB84"/>
    <mergeCell ref="C79:H79"/>
    <mergeCell ref="A58:H58"/>
    <mergeCell ref="A59:A60"/>
    <mergeCell ref="B59:B60"/>
    <mergeCell ref="C74:H75"/>
    <mergeCell ref="L84:S84"/>
    <mergeCell ref="A61:A66"/>
    <mergeCell ref="A67:A71"/>
    <mergeCell ref="U8:AB8"/>
    <mergeCell ref="U33:AB33"/>
    <mergeCell ref="A34:A35"/>
    <mergeCell ref="B34:B35"/>
    <mergeCell ref="C23:H24"/>
    <mergeCell ref="C28:H28"/>
    <mergeCell ref="L33:S33"/>
    <mergeCell ref="A11:A16"/>
    <mergeCell ref="A17:A20"/>
    <mergeCell ref="A21:A24"/>
    <mergeCell ref="A25:A28"/>
    <mergeCell ref="A1:T1"/>
    <mergeCell ref="A3:T3"/>
    <mergeCell ref="A2:T2"/>
    <mergeCell ref="A9:A10"/>
    <mergeCell ref="B9:B10"/>
    <mergeCell ref="A6:H6"/>
    <mergeCell ref="A5:H5"/>
    <mergeCell ref="M4:T4"/>
    <mergeCell ref="M7:T7"/>
    <mergeCell ref="M5:T5"/>
    <mergeCell ref="M6:T6"/>
    <mergeCell ref="A7:H7"/>
    <mergeCell ref="A8:H8"/>
    <mergeCell ref="A4:I4"/>
    <mergeCell ref="B114:D114"/>
    <mergeCell ref="B119:D119"/>
    <mergeCell ref="B117:D117"/>
    <mergeCell ref="B115:E115"/>
    <mergeCell ref="B121:E121"/>
    <mergeCell ref="A36:A41"/>
    <mergeCell ref="A274:A277"/>
    <mergeCell ref="B122:E122"/>
    <mergeCell ref="A244:A246"/>
    <mergeCell ref="B124:E126"/>
    <mergeCell ref="A177:A179"/>
    <mergeCell ref="A168:A172"/>
    <mergeCell ref="A173:A176"/>
    <mergeCell ref="D167:H167"/>
    <mergeCell ref="A146:A148"/>
    <mergeCell ref="D133:H133"/>
    <mergeCell ref="A134:A138"/>
    <mergeCell ref="A139:A142"/>
    <mergeCell ref="A143:A145"/>
    <mergeCell ref="D234:H234"/>
    <mergeCell ref="C48:H49"/>
    <mergeCell ref="D201:H201"/>
    <mergeCell ref="A202:A206"/>
    <mergeCell ref="A207:A210"/>
    <mergeCell ref="A211:A213"/>
    <mergeCell ref="A214:A216"/>
  </mergeCells>
  <pageMargins left="0.7" right="0.7" top="0.75" bottom="0.75" header="0.3" footer="0.3"/>
  <pageSetup scale="10" orientation="landscape" verticalDpi="200" r:id="rId1"/>
  <headerFooter alignWithMargins="0">
    <oddFooter>&amp;R&amp;1#&amp;"Calibri"&amp;10&amp;KA80000Internal Use Only</oddFooter>
  </headerFooter>
  <rowBreaks count="1" manualBreakCount="1">
    <brk id="52" max="16383" man="1"/>
  </rowBreaks>
  <ignoredErrors>
    <ignoredError sqref="E16 E26:E27 E51:E52 E90 H90" evalError="1"/>
    <ignoredError sqref="E54 F64 F68 F9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99"/>
  <sheetViews>
    <sheetView zoomScaleNormal="100" zoomScaleSheetLayoutView="100" workbookViewId="0">
      <selection sqref="A1:T1"/>
    </sheetView>
  </sheetViews>
  <sheetFormatPr defaultRowHeight="13.2"/>
  <cols>
    <col min="1" max="1" width="25.6640625" customWidth="1"/>
    <col min="2" max="2" width="37.109375" style="1" customWidth="1"/>
    <col min="3" max="3" width="25.109375" style="33" customWidth="1"/>
    <col min="4" max="4" width="17.33203125" style="33" customWidth="1"/>
    <col min="5" max="5" width="17.6640625" style="33" customWidth="1"/>
    <col min="6" max="6" width="14.6640625" style="33" customWidth="1"/>
    <col min="7" max="7" width="17.44140625" style="33" customWidth="1"/>
    <col min="8" max="10" width="15.33203125" style="33" customWidth="1"/>
    <col min="11" max="11" width="0.5546875" style="505" customWidth="1"/>
    <col min="12" max="12" width="29.109375" style="33" customWidth="1"/>
    <col min="13" max="13" width="15" style="33"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1273" t="s">
        <v>175</v>
      </c>
      <c r="B1" s="1273"/>
      <c r="C1" s="1273"/>
      <c r="D1" s="1273"/>
      <c r="E1" s="1273"/>
      <c r="F1" s="1273"/>
      <c r="G1" s="1273"/>
      <c r="H1" s="1273"/>
      <c r="I1" s="1273"/>
      <c r="J1" s="1273"/>
      <c r="K1" s="1273"/>
      <c r="L1" s="1273"/>
      <c r="M1" s="1273"/>
      <c r="N1" s="1273"/>
      <c r="O1" s="1273"/>
      <c r="P1" s="1273"/>
      <c r="Q1" s="1273"/>
      <c r="R1" s="1273"/>
      <c r="S1" s="1273"/>
      <c r="T1" s="1273"/>
    </row>
    <row r="2" spans="1:28" ht="35.25" customHeight="1">
      <c r="A2" s="1275"/>
      <c r="B2" s="1275"/>
      <c r="C2" s="1275"/>
      <c r="D2" s="1275"/>
      <c r="E2" s="1275"/>
      <c r="F2" s="1275"/>
      <c r="G2" s="1275"/>
      <c r="H2" s="1275"/>
      <c r="I2" s="1275"/>
      <c r="J2" s="1275"/>
      <c r="K2" s="1275"/>
      <c r="L2" s="1275"/>
      <c r="M2" s="1275"/>
      <c r="N2" s="1275"/>
      <c r="O2" s="1275"/>
      <c r="P2" s="1275"/>
      <c r="Q2" s="1275"/>
      <c r="R2" s="1275"/>
      <c r="S2" s="1275"/>
      <c r="T2" s="1275"/>
    </row>
    <row r="3" spans="1:28">
      <c r="A3" s="1274"/>
      <c r="B3" s="1274"/>
      <c r="C3" s="1274"/>
      <c r="D3" s="1274"/>
      <c r="E3" s="1274"/>
      <c r="F3" s="1274"/>
      <c r="G3" s="1274"/>
      <c r="H3" s="1274"/>
      <c r="I3" s="1274"/>
      <c r="J3" s="1274"/>
      <c r="K3" s="1274"/>
      <c r="L3" s="1274"/>
      <c r="M3" s="1274"/>
      <c r="N3" s="1274"/>
      <c r="O3" s="1274"/>
      <c r="P3" s="1274"/>
      <c r="Q3" s="1274"/>
      <c r="R3" s="1274"/>
      <c r="S3" s="1274"/>
      <c r="T3" s="1274"/>
    </row>
    <row r="4" spans="1:28" ht="30" customHeight="1">
      <c r="A4" s="1280" t="s">
        <v>26</v>
      </c>
      <c r="B4" s="1280"/>
      <c r="C4" s="1280"/>
      <c r="D4" s="1280"/>
      <c r="E4" s="1280"/>
      <c r="F4" s="1280"/>
      <c r="G4" s="1280"/>
      <c r="H4" s="1280"/>
      <c r="I4" s="1280"/>
      <c r="J4" s="4"/>
      <c r="K4" s="501"/>
      <c r="L4" s="4"/>
      <c r="M4" s="1278" t="s">
        <v>27</v>
      </c>
      <c r="N4" s="1278"/>
      <c r="O4" s="1278"/>
      <c r="P4" s="1278"/>
      <c r="Q4" s="1278"/>
      <c r="R4" s="1278"/>
      <c r="S4" s="1278"/>
      <c r="T4" s="1278"/>
    </row>
    <row r="5" spans="1:28" ht="13.5" customHeight="1">
      <c r="A5" s="1277"/>
      <c r="B5" s="1277"/>
      <c r="C5" s="1277"/>
      <c r="D5" s="1277"/>
      <c r="E5" s="1277"/>
      <c r="F5" s="1277"/>
      <c r="G5" s="1277"/>
      <c r="H5" s="1277"/>
      <c r="I5" s="803"/>
      <c r="J5" s="561"/>
      <c r="K5" s="501"/>
      <c r="L5" s="4"/>
      <c r="M5" s="1279"/>
      <c r="N5" s="1279"/>
      <c r="O5" s="1279"/>
      <c r="P5" s="1279"/>
      <c r="Q5" s="1279"/>
      <c r="R5" s="1279"/>
      <c r="S5" s="1279"/>
      <c r="T5" s="1279"/>
    </row>
    <row r="6" spans="1:28" ht="13.5" customHeight="1">
      <c r="A6" s="1276" t="s">
        <v>28</v>
      </c>
      <c r="B6" s="1276"/>
      <c r="C6" s="1276"/>
      <c r="D6" s="1276"/>
      <c r="E6" s="1276"/>
      <c r="F6" s="1276"/>
      <c r="G6" s="1276"/>
      <c r="H6" s="1276"/>
      <c r="I6" s="802"/>
      <c r="J6" s="561"/>
      <c r="K6" s="501"/>
      <c r="L6" s="4"/>
      <c r="M6" s="1279"/>
      <c r="N6" s="1279"/>
      <c r="O6" s="1279"/>
      <c r="P6" s="1279"/>
      <c r="Q6" s="1279"/>
      <c r="R6" s="1279"/>
      <c r="S6" s="1279"/>
      <c r="T6" s="1279"/>
    </row>
    <row r="7" spans="1:28" ht="13.5" customHeight="1">
      <c r="A7" s="1277"/>
      <c r="B7" s="1277"/>
      <c r="C7" s="1277"/>
      <c r="D7" s="1277"/>
      <c r="E7" s="1277"/>
      <c r="F7" s="1277"/>
      <c r="G7" s="1277"/>
      <c r="H7" s="1277"/>
      <c r="I7" s="803"/>
      <c r="J7" s="561"/>
      <c r="K7" s="501"/>
      <c r="L7" s="4"/>
      <c r="M7" s="1279"/>
      <c r="N7" s="1279"/>
      <c r="O7" s="1279"/>
      <c r="P7" s="1279"/>
      <c r="Q7" s="1279"/>
      <c r="R7" s="1279"/>
      <c r="S7" s="1279"/>
      <c r="T7" s="1279"/>
    </row>
    <row r="8" spans="1:28" ht="13.5" customHeight="1">
      <c r="A8" s="1249" t="s">
        <v>176</v>
      </c>
      <c r="B8" s="1249"/>
      <c r="C8" s="1249"/>
      <c r="D8" s="1249"/>
      <c r="E8" s="1249"/>
      <c r="F8" s="1249"/>
      <c r="G8" s="1249"/>
      <c r="H8" s="1249"/>
      <c r="I8" s="4"/>
      <c r="J8" s="394"/>
      <c r="K8" s="501"/>
      <c r="L8" s="4" t="s">
        <v>177</v>
      </c>
      <c r="M8"/>
      <c r="N8" s="4"/>
      <c r="O8" s="4"/>
      <c r="P8" s="4"/>
      <c r="Q8" s="4"/>
      <c r="R8" s="4"/>
      <c r="S8" s="4"/>
      <c r="T8" s="4"/>
      <c r="U8" s="1249" t="s">
        <v>178</v>
      </c>
      <c r="V8" s="1249"/>
      <c r="W8" s="1249"/>
      <c r="X8" s="1249"/>
      <c r="Y8" s="1249"/>
      <c r="Z8" s="1249"/>
      <c r="AA8" s="1249"/>
      <c r="AB8" s="1249"/>
    </row>
    <row r="9" spans="1:28" ht="13.8" thickBot="1">
      <c r="A9" s="1250" t="s">
        <v>32</v>
      </c>
      <c r="B9" s="1250" t="s">
        <v>33</v>
      </c>
      <c r="C9" s="808"/>
      <c r="D9" s="808" t="s">
        <v>34</v>
      </c>
      <c r="E9" s="341"/>
      <c r="F9" s="808"/>
      <c r="G9" s="808" t="s">
        <v>35</v>
      </c>
      <c r="H9" s="808"/>
      <c r="I9"/>
      <c r="J9" s="395"/>
      <c r="K9" s="501"/>
      <c r="L9" s="4"/>
      <c r="M9" s="4"/>
      <c r="N9" s="4"/>
      <c r="O9" s="4"/>
      <c r="P9" s="4"/>
      <c r="Q9" s="4"/>
      <c r="R9" s="4"/>
      <c r="W9" s="7"/>
      <c r="X9" s="10"/>
    </row>
    <row r="10" spans="1:28" ht="38.4" customHeight="1" thickTop="1" thickBot="1">
      <c r="A10" s="1251"/>
      <c r="B10" s="1251"/>
      <c r="C10" s="801" t="s">
        <v>36</v>
      </c>
      <c r="D10" s="801" t="s">
        <v>37</v>
      </c>
      <c r="E10" s="516" t="s">
        <v>38</v>
      </c>
      <c r="F10" s="517" t="s">
        <v>39</v>
      </c>
      <c r="G10" s="801" t="s">
        <v>37</v>
      </c>
      <c r="H10" s="801" t="s">
        <v>40</v>
      </c>
      <c r="I10"/>
      <c r="J10" s="396"/>
      <c r="K10" s="502"/>
      <c r="L10" s="563"/>
      <c r="M10" s="352" t="s">
        <v>41</v>
      </c>
      <c r="N10" s="352" t="s">
        <v>42</v>
      </c>
      <c r="O10" s="352" t="s">
        <v>43</v>
      </c>
      <c r="P10" s="352" t="s">
        <v>44</v>
      </c>
      <c r="W10" s="7"/>
      <c r="X10" s="10"/>
    </row>
    <row r="11" spans="1:28" ht="13.8" thickTop="1">
      <c r="A11" s="1262" t="s">
        <v>45</v>
      </c>
      <c r="B11" s="694" t="s">
        <v>46</v>
      </c>
      <c r="C11" s="693">
        <v>64725915.430500135</v>
      </c>
      <c r="D11" s="693">
        <v>56989183.858166844</v>
      </c>
      <c r="E11" s="692">
        <v>0.88046933719090226</v>
      </c>
      <c r="F11" s="693">
        <v>102092112.693396</v>
      </c>
      <c r="G11" s="693">
        <v>52521156.074194722</v>
      </c>
      <c r="H11" s="691">
        <v>0.51444871389748548</v>
      </c>
      <c r="I11" s="545"/>
      <c r="J11" s="397"/>
      <c r="K11" s="503"/>
      <c r="L11" s="695"/>
      <c r="M11" s="564"/>
      <c r="U11" s="545"/>
      <c r="W11" s="7"/>
      <c r="X11" s="10"/>
    </row>
    <row r="12" spans="1:28" ht="13.8" thickBot="1">
      <c r="A12" s="1263"/>
      <c r="B12" s="50" t="s">
        <v>13</v>
      </c>
      <c r="C12" s="799">
        <v>50198996.918100134</v>
      </c>
      <c r="D12" s="799">
        <v>43069646.288674608</v>
      </c>
      <c r="E12" s="338">
        <v>0.85797822532077506</v>
      </c>
      <c r="F12" s="799">
        <v>38710762.008495964</v>
      </c>
      <c r="G12" s="799">
        <v>41346860.43712762</v>
      </c>
      <c r="H12" s="337">
        <v>1.0680973014184816</v>
      </c>
      <c r="I12" s="545"/>
      <c r="J12" s="397"/>
      <c r="K12" s="503"/>
      <c r="L12" s="7" t="s">
        <v>47</v>
      </c>
      <c r="M12" s="698">
        <v>43069646.288674608</v>
      </c>
      <c r="N12" s="545">
        <v>0.40064108707783996</v>
      </c>
      <c r="O12" s="700">
        <v>41346860.43712762</v>
      </c>
      <c r="P12" s="545">
        <v>0.41688521206115547</v>
      </c>
      <c r="U12" s="545">
        <v>3.800631971657209E-2</v>
      </c>
      <c r="W12" s="7"/>
      <c r="X12" s="10"/>
    </row>
    <row r="13" spans="1:28" ht="13.8" thickBot="1">
      <c r="A13" s="1263"/>
      <c r="B13" s="50" t="s">
        <v>14</v>
      </c>
      <c r="C13" s="799">
        <v>5942836.3399999999</v>
      </c>
      <c r="D13" s="799">
        <v>6179481.4180539101</v>
      </c>
      <c r="E13" s="338">
        <v>1.0398202246393866</v>
      </c>
      <c r="F13" s="799">
        <v>30079932.355800048</v>
      </c>
      <c r="G13" s="799">
        <v>3769483.6650128849</v>
      </c>
      <c r="H13" s="337">
        <v>0.1253155632275233</v>
      </c>
      <c r="I13" s="545"/>
      <c r="J13" s="397"/>
      <c r="K13" s="504"/>
      <c r="L13" s="7" t="s">
        <v>14</v>
      </c>
      <c r="M13" s="698">
        <v>6179481.4180539101</v>
      </c>
      <c r="N13" s="545">
        <v>5.7482574533179835E-2</v>
      </c>
      <c r="O13" s="700">
        <v>3769483.6650128849</v>
      </c>
      <c r="P13" s="545">
        <v>3.800631971657209E-2</v>
      </c>
      <c r="U13" s="545">
        <v>0.41688521206115547</v>
      </c>
      <c r="W13" s="7"/>
      <c r="X13" s="10"/>
    </row>
    <row r="14" spans="1:28" ht="13.5" customHeight="1" thickBot="1">
      <c r="A14" s="1263"/>
      <c r="B14" s="799" t="s">
        <v>15</v>
      </c>
      <c r="C14" s="799">
        <v>0</v>
      </c>
      <c r="D14" s="799">
        <v>0</v>
      </c>
      <c r="E14" s="338" t="s">
        <v>48</v>
      </c>
      <c r="F14" s="799">
        <v>17603947.083100002</v>
      </c>
      <c r="G14" s="799">
        <v>0</v>
      </c>
      <c r="H14" s="337">
        <v>0</v>
      </c>
      <c r="I14" s="545"/>
      <c r="J14" s="398"/>
      <c r="K14" s="504"/>
      <c r="L14" s="7" t="s">
        <v>15</v>
      </c>
      <c r="M14" s="698">
        <v>0</v>
      </c>
      <c r="N14" s="545">
        <v>0</v>
      </c>
      <c r="O14" s="700">
        <v>0</v>
      </c>
      <c r="P14" s="545">
        <v>0</v>
      </c>
      <c r="U14" s="545">
        <v>0</v>
      </c>
      <c r="W14" s="7"/>
      <c r="X14" s="10"/>
    </row>
    <row r="15" spans="1:28" ht="13.8" thickBot="1">
      <c r="A15" s="1263"/>
      <c r="B15" s="799" t="s">
        <v>49</v>
      </c>
      <c r="C15" s="799">
        <v>5863545</v>
      </c>
      <c r="D15" s="799">
        <v>5120961</v>
      </c>
      <c r="E15" s="338">
        <v>0.87335579414842046</v>
      </c>
      <c r="F15" s="799">
        <v>12127507.8408</v>
      </c>
      <c r="G15" s="799">
        <v>5120961</v>
      </c>
      <c r="H15" s="337">
        <v>0.42225996199910037</v>
      </c>
      <c r="I15" s="545"/>
      <c r="J15" s="398"/>
      <c r="K15" s="504"/>
      <c r="L15" s="7" t="s">
        <v>50</v>
      </c>
      <c r="M15" s="698">
        <v>5120961</v>
      </c>
      <c r="N15" s="545">
        <v>4.7636039733688719E-2</v>
      </c>
      <c r="O15" s="700">
        <v>5120961</v>
      </c>
      <c r="P15" s="545">
        <v>5.1632769450250811E-2</v>
      </c>
      <c r="U15" s="545">
        <v>2.3027230767585768E-2</v>
      </c>
      <c r="W15" s="7"/>
      <c r="X15" s="10"/>
    </row>
    <row r="16" spans="1:28" ht="13.8" thickBot="1">
      <c r="A16" s="1282"/>
      <c r="B16" s="799" t="s">
        <v>51</v>
      </c>
      <c r="C16" s="799">
        <v>2720537.1723999968</v>
      </c>
      <c r="D16" s="799">
        <v>2619095.1514383266</v>
      </c>
      <c r="E16" s="338">
        <v>0.96271250325457591</v>
      </c>
      <c r="F16" s="799">
        <v>3569963.4051999673</v>
      </c>
      <c r="G16" s="799">
        <v>2283850.9720542207</v>
      </c>
      <c r="H16" s="337">
        <v>0.63974072359609901</v>
      </c>
      <c r="I16" s="545"/>
      <c r="J16" s="398"/>
      <c r="K16" s="502"/>
      <c r="L16" s="7" t="s">
        <v>51</v>
      </c>
      <c r="M16" s="698">
        <v>2619095.1514383266</v>
      </c>
      <c r="N16" s="545">
        <v>2.4363263203962614E-2</v>
      </c>
      <c r="O16" s="700">
        <v>2283850.9720542207</v>
      </c>
      <c r="P16" s="545">
        <v>2.3027230767585768E-2</v>
      </c>
      <c r="U16" s="545">
        <v>7.5504459662422738E-2</v>
      </c>
      <c r="W16" s="7"/>
    </row>
    <row r="17" spans="1:24" ht="13.8" thickBot="1">
      <c r="A17" s="1283" t="s">
        <v>52</v>
      </c>
      <c r="B17" s="690" t="s">
        <v>53</v>
      </c>
      <c r="C17" s="690">
        <v>28410564.804950304</v>
      </c>
      <c r="D17" s="690">
        <v>26233623.793359783</v>
      </c>
      <c r="E17" s="692">
        <v>0.92337565175011205</v>
      </c>
      <c r="F17" s="690">
        <v>55020169.459200166</v>
      </c>
      <c r="G17" s="690">
        <v>22380274.944678731</v>
      </c>
      <c r="H17" s="689">
        <v>0.40676492211232962</v>
      </c>
      <c r="I17" s="545"/>
      <c r="J17" s="398"/>
      <c r="K17" s="502"/>
      <c r="L17" s="7"/>
      <c r="M17" s="563"/>
      <c r="O17" s="700"/>
      <c r="P17" s="545"/>
      <c r="U17" s="545"/>
      <c r="W17" s="7"/>
    </row>
    <row r="18" spans="1:24" ht="13.8" thickBot="1">
      <c r="A18" s="1263"/>
      <c r="B18" s="799" t="s">
        <v>18</v>
      </c>
      <c r="C18" s="799">
        <v>10069991.69655004</v>
      </c>
      <c r="D18" s="799">
        <v>9360707.2934052572</v>
      </c>
      <c r="E18" s="338">
        <v>0.92956454935431754</v>
      </c>
      <c r="F18" s="799">
        <v>19717746.234600089</v>
      </c>
      <c r="G18" s="799">
        <v>7488565.8347242065</v>
      </c>
      <c r="H18" s="337">
        <v>0.37978812312654187</v>
      </c>
      <c r="I18" s="545"/>
      <c r="J18" s="398"/>
      <c r="K18" s="502"/>
      <c r="L18" s="7" t="s">
        <v>54</v>
      </c>
      <c r="M18" s="698">
        <v>9360707.2934052572</v>
      </c>
      <c r="N18" s="545">
        <v>8.7074872189825819E-2</v>
      </c>
      <c r="O18" s="700">
        <v>7488565.8347242065</v>
      </c>
      <c r="P18" s="545">
        <v>7.5504459662422738E-2</v>
      </c>
      <c r="U18" s="545">
        <v>4.389754898784308E-2</v>
      </c>
    </row>
    <row r="19" spans="1:24" ht="13.8" thickBot="1">
      <c r="A19" s="1263"/>
      <c r="B19" s="799" t="s">
        <v>55</v>
      </c>
      <c r="C19" s="799">
        <v>5148380.4384002676</v>
      </c>
      <c r="D19" s="799">
        <v>4353778.3999545258</v>
      </c>
      <c r="E19" s="338">
        <v>0.84565980545667585</v>
      </c>
      <c r="F19" s="799">
        <v>10014278.224600077</v>
      </c>
      <c r="G19" s="799">
        <v>4353778.3999545258</v>
      </c>
      <c r="H19" s="337">
        <v>0.43475708406617547</v>
      </c>
      <c r="I19" s="545"/>
      <c r="J19" s="398"/>
      <c r="K19" s="502"/>
      <c r="L19" s="7" t="s">
        <v>56</v>
      </c>
      <c r="M19" s="698">
        <v>4353778.3999545258</v>
      </c>
      <c r="N19" s="545">
        <v>4.0499578272888519E-2</v>
      </c>
      <c r="O19" s="700">
        <v>4353778.3999545258</v>
      </c>
      <c r="P19" s="545">
        <v>4.389754898784308E-2</v>
      </c>
      <c r="U19" s="545">
        <v>0.10625008603505239</v>
      </c>
      <c r="W19" s="7"/>
    </row>
    <row r="20" spans="1:24" ht="13.8" thickBot="1">
      <c r="A20" s="1263"/>
      <c r="B20" s="799" t="s">
        <v>57</v>
      </c>
      <c r="C20" s="799">
        <v>13192192.67</v>
      </c>
      <c r="D20" s="799">
        <v>12519138.1</v>
      </c>
      <c r="E20" s="338">
        <v>0.94898084140852679</v>
      </c>
      <c r="F20" s="799">
        <v>25288145</v>
      </c>
      <c r="G20" s="799">
        <v>10537930.710000001</v>
      </c>
      <c r="H20" s="337">
        <v>0.41671426314583376</v>
      </c>
      <c r="I20" s="545"/>
      <c r="J20" s="398"/>
      <c r="K20" s="503"/>
      <c r="L20" s="7" t="s">
        <v>58</v>
      </c>
      <c r="M20" s="698">
        <v>12519138.1</v>
      </c>
      <c r="N20" s="545">
        <v>0.11645512628647949</v>
      </c>
      <c r="O20" s="700">
        <v>10537930.710000001</v>
      </c>
      <c r="P20" s="545">
        <v>0.10625008603505239</v>
      </c>
      <c r="U20" s="545">
        <v>5.1632769450250811E-2</v>
      </c>
      <c r="W20" s="7"/>
      <c r="X20" s="10"/>
    </row>
    <row r="21" spans="1:24" ht="13.8" thickBot="1">
      <c r="A21" s="1263" t="s">
        <v>59</v>
      </c>
      <c r="B21" s="690" t="s">
        <v>60</v>
      </c>
      <c r="C21" s="690">
        <v>21011479</v>
      </c>
      <c r="D21" s="690">
        <v>21011479</v>
      </c>
      <c r="E21" s="687">
        <v>1</v>
      </c>
      <c r="F21" s="690">
        <v>21070771.90000008</v>
      </c>
      <c r="G21" s="690">
        <v>21011479</v>
      </c>
      <c r="H21" s="689">
        <v>0.99718601196569923</v>
      </c>
      <c r="I21" s="545"/>
      <c r="J21" s="398"/>
      <c r="K21" s="503"/>
      <c r="L21" s="7"/>
      <c r="M21" s="564"/>
      <c r="O21" s="700"/>
      <c r="P21" s="545">
        <v>0</v>
      </c>
      <c r="U21" s="545"/>
      <c r="W21" s="7"/>
      <c r="X21" s="10"/>
    </row>
    <row r="22" spans="1:24" ht="13.5" customHeight="1" thickBot="1">
      <c r="A22" s="1263"/>
      <c r="B22" s="799" t="s">
        <v>21</v>
      </c>
      <c r="C22" s="799">
        <v>21011479</v>
      </c>
      <c r="D22" s="799">
        <v>21011479</v>
      </c>
      <c r="E22" s="338">
        <v>1</v>
      </c>
      <c r="F22" s="799">
        <v>21070771.90000008</v>
      </c>
      <c r="G22" s="799">
        <v>21011479</v>
      </c>
      <c r="H22" s="337">
        <v>0.99718601196569923</v>
      </c>
      <c r="I22" s="545"/>
      <c r="J22" s="398"/>
      <c r="K22" s="502"/>
      <c r="L22" s="7" t="s">
        <v>61</v>
      </c>
      <c r="M22" s="698">
        <v>21011479</v>
      </c>
      <c r="N22" s="545">
        <v>0.1954523083670362</v>
      </c>
      <c r="O22" s="700">
        <v>21011479</v>
      </c>
      <c r="P22" s="545">
        <v>0.21185102776916021</v>
      </c>
      <c r="U22" s="545">
        <v>0.21185102776916021</v>
      </c>
      <c r="W22" s="7"/>
    </row>
    <row r="23" spans="1:24" ht="13.8" thickBot="1">
      <c r="A23" s="1263"/>
      <c r="B23" s="799" t="s">
        <v>62</v>
      </c>
      <c r="C23" s="1270" t="s">
        <v>63</v>
      </c>
      <c r="D23" s="1270"/>
      <c r="E23" s="1270"/>
      <c r="F23" s="1270"/>
      <c r="G23" s="1270"/>
      <c r="H23" s="1270"/>
      <c r="I23" s="545"/>
      <c r="J23" s="398"/>
      <c r="K23" s="502"/>
      <c r="L23" s="7"/>
      <c r="M23"/>
      <c r="O23" s="700"/>
      <c r="P23" s="545"/>
      <c r="U23" s="545">
        <v>3.2199331547580964E-2</v>
      </c>
      <c r="W23" s="7"/>
    </row>
    <row r="24" spans="1:24" ht="13.5" customHeight="1" thickBot="1">
      <c r="A24" s="1282"/>
      <c r="B24" s="799" t="s">
        <v>64</v>
      </c>
      <c r="C24" s="1271"/>
      <c r="D24" s="1271"/>
      <c r="E24" s="1271"/>
      <c r="F24" s="1271"/>
      <c r="G24" s="1271"/>
      <c r="H24" s="1271"/>
      <c r="I24" s="545"/>
      <c r="J24" s="398"/>
      <c r="K24" s="504"/>
      <c r="L24" s="7"/>
      <c r="M24" s="564"/>
      <c r="O24" s="700"/>
      <c r="P24" s="545"/>
      <c r="U24" s="380">
        <v>7.4601400237651828E-4</v>
      </c>
      <c r="W24" s="7"/>
    </row>
    <row r="25" spans="1:24" ht="13.5" customHeight="1" thickBot="1">
      <c r="A25" s="1283" t="s">
        <v>65</v>
      </c>
      <c r="B25" s="690" t="s">
        <v>66</v>
      </c>
      <c r="C25" s="690">
        <v>5799486</v>
      </c>
      <c r="D25" s="690">
        <v>3267534</v>
      </c>
      <c r="E25" s="687">
        <v>0.56341786151393414</v>
      </c>
      <c r="F25" s="690">
        <v>6223140.0000000019</v>
      </c>
      <c r="G25" s="690">
        <v>3267534</v>
      </c>
      <c r="H25" s="689">
        <v>0.52506194622007529</v>
      </c>
      <c r="I25" s="545"/>
      <c r="J25" s="398"/>
      <c r="K25" s="504"/>
      <c r="L25" s="7"/>
      <c r="M25" s="564"/>
      <c r="O25" s="700"/>
      <c r="P25" s="545"/>
      <c r="U25" s="380"/>
      <c r="W25" s="7"/>
    </row>
    <row r="26" spans="1:24" ht="13.8" thickBot="1">
      <c r="A26" s="1263"/>
      <c r="B26" s="799" t="s">
        <v>24</v>
      </c>
      <c r="C26" s="799">
        <v>143220</v>
      </c>
      <c r="D26" s="799">
        <v>73990</v>
      </c>
      <c r="E26" s="338">
        <v>0.51661779081133918</v>
      </c>
      <c r="F26" s="799">
        <v>79002.000000000422</v>
      </c>
      <c r="G26" s="799">
        <v>73990</v>
      </c>
      <c r="H26" s="337">
        <v>0.93655856813751048</v>
      </c>
      <c r="I26" s="545"/>
      <c r="J26" s="398"/>
      <c r="K26" s="503"/>
      <c r="L26" s="7" t="s">
        <v>67</v>
      </c>
      <c r="M26" s="698">
        <v>73990</v>
      </c>
      <c r="N26" s="545">
        <v>6.8826741306868538E-4</v>
      </c>
      <c r="O26" s="700">
        <v>73990</v>
      </c>
      <c r="P26" s="545">
        <v>7.4601400237651828E-4</v>
      </c>
      <c r="W26" s="7"/>
    </row>
    <row r="27" spans="1:24" ht="13.8" thickBot="1">
      <c r="A27" s="1263"/>
      <c r="B27" s="799" t="s">
        <v>23</v>
      </c>
      <c r="C27" s="799">
        <v>5656266</v>
      </c>
      <c r="D27" s="799">
        <v>3193544</v>
      </c>
      <c r="E27" s="338">
        <v>0.56460286697973538</v>
      </c>
      <c r="F27" s="799">
        <v>6144138.0000000019</v>
      </c>
      <c r="G27" s="799">
        <v>3193544</v>
      </c>
      <c r="H27" s="337">
        <v>0.51977087754213835</v>
      </c>
      <c r="I27" s="545"/>
      <c r="J27" s="408"/>
      <c r="K27" s="502"/>
      <c r="L27" s="7" t="s">
        <v>68</v>
      </c>
      <c r="M27" s="698">
        <v>3193544</v>
      </c>
      <c r="N27" s="545">
        <v>2.9706882922030296E-2</v>
      </c>
      <c r="O27" s="700">
        <v>3193544</v>
      </c>
      <c r="P27" s="545">
        <v>3.2199331547580964E-2</v>
      </c>
    </row>
    <row r="28" spans="1:24" ht="13.8" thickBot="1">
      <c r="A28" s="1282"/>
      <c r="B28" s="799" t="s">
        <v>25</v>
      </c>
      <c r="C28" s="1281" t="s">
        <v>69</v>
      </c>
      <c r="D28" s="1281"/>
      <c r="E28" s="1281"/>
      <c r="F28" s="1281"/>
      <c r="G28" s="1281"/>
      <c r="H28" s="1281"/>
      <c r="I28" s="545"/>
      <c r="J28" s="408"/>
      <c r="K28" s="502"/>
      <c r="L28" s="7" t="s">
        <v>70</v>
      </c>
      <c r="M28" s="698">
        <v>0</v>
      </c>
      <c r="P28" s="545"/>
      <c r="U28" s="10"/>
    </row>
    <row r="29" spans="1:24" ht="13.5" customHeight="1" thickBot="1">
      <c r="A29" s="468" t="s">
        <v>71</v>
      </c>
      <c r="B29" s="468"/>
      <c r="C29" s="468">
        <v>119947445.23545045</v>
      </c>
      <c r="D29" s="468">
        <v>107501820.65152663</v>
      </c>
      <c r="E29" s="464">
        <v>0.89624101989422356</v>
      </c>
      <c r="F29" s="468">
        <v>184406194.05259627</v>
      </c>
      <c r="G29" s="468">
        <v>99180444.018873453</v>
      </c>
      <c r="H29" s="466">
        <v>0.5378368363840601</v>
      </c>
      <c r="I29" s="545"/>
      <c r="J29" s="398"/>
      <c r="L29" s="378"/>
      <c r="M29" s="699">
        <v>107501820.65152662</v>
      </c>
      <c r="N29" s="545">
        <v>1</v>
      </c>
      <c r="O29" s="699">
        <v>99180444.018873453</v>
      </c>
      <c r="P29" s="545">
        <v>1</v>
      </c>
      <c r="Q29" s="813"/>
      <c r="R29" s="813"/>
    </row>
    <row r="30" spans="1:24">
      <c r="A30" t="s">
        <v>72</v>
      </c>
      <c r="B30"/>
      <c r="C30"/>
      <c r="D30" s="99"/>
      <c r="E30" s="99"/>
      <c r="F30" s="7"/>
      <c r="G30"/>
      <c r="H30"/>
      <c r="I30"/>
      <c r="J30" s="408"/>
      <c r="L30" s="378"/>
    </row>
    <row r="31" spans="1:24">
      <c r="A31" s="91"/>
      <c r="B31"/>
      <c r="C31"/>
      <c r="D31"/>
      <c r="E31"/>
      <c r="F31" s="376"/>
      <c r="G31"/>
      <c r="H31"/>
      <c r="I31"/>
      <c r="J31" s="399"/>
      <c r="K31" s="506"/>
      <c r="L31" s="547"/>
      <c r="M31" s="548"/>
      <c r="Q31" s="543"/>
      <c r="R31" s="545"/>
      <c r="S31" s="546"/>
      <c r="T31" s="544"/>
    </row>
    <row r="32" spans="1:24">
      <c r="A32" s="91"/>
      <c r="B32"/>
      <c r="C32" s="700"/>
      <c r="D32" s="700"/>
      <c r="E32"/>
      <c r="F32" s="700"/>
      <c r="G32" s="700"/>
      <c r="H32"/>
      <c r="I32"/>
      <c r="J32" s="399"/>
      <c r="M32" s="30"/>
      <c r="Q32" s="13"/>
    </row>
    <row r="33" spans="1:28">
      <c r="A33" s="4" t="s">
        <v>179</v>
      </c>
      <c r="B33" s="4"/>
      <c r="C33" s="4"/>
      <c r="D33" s="4"/>
      <c r="E33" s="4"/>
      <c r="F33" s="4"/>
      <c r="G33" s="4"/>
      <c r="H33" s="4"/>
      <c r="I33" s="4"/>
      <c r="J33" s="399"/>
      <c r="L33" s="1249" t="s">
        <v>180</v>
      </c>
      <c r="M33" s="1249"/>
      <c r="N33" s="1249"/>
      <c r="O33" s="1249"/>
      <c r="P33" s="1249"/>
      <c r="Q33" s="1249"/>
      <c r="R33" s="1249"/>
      <c r="S33" s="1249"/>
      <c r="U33" s="1249" t="s">
        <v>181</v>
      </c>
      <c r="V33" s="1249"/>
      <c r="W33" s="1249"/>
      <c r="X33" s="1249"/>
      <c r="Y33" s="1249"/>
      <c r="Z33" s="1249"/>
      <c r="AA33" s="1249"/>
      <c r="AB33" s="1249"/>
    </row>
    <row r="34" spans="1:28" ht="13.8" thickBot="1">
      <c r="A34" s="1250" t="s">
        <v>32</v>
      </c>
      <c r="B34" s="1250" t="s">
        <v>33</v>
      </c>
      <c r="C34" s="92"/>
      <c r="D34" s="92" t="s">
        <v>34</v>
      </c>
      <c r="E34" s="101"/>
      <c r="F34" s="92"/>
      <c r="G34" s="92" t="s">
        <v>35</v>
      </c>
      <c r="H34" s="92"/>
      <c r="I34" s="107"/>
      <c r="J34" s="400"/>
      <c r="K34" s="506"/>
      <c r="L34" s="547"/>
      <c r="M34"/>
    </row>
    <row r="35" spans="1:28" ht="40.799999999999997" thickTop="1" thickBot="1">
      <c r="A35" s="1251"/>
      <c r="B35" s="1251"/>
      <c r="C35" s="801" t="s">
        <v>76</v>
      </c>
      <c r="D35" s="801" t="s">
        <v>77</v>
      </c>
      <c r="E35" s="516" t="s">
        <v>38</v>
      </c>
      <c r="F35" s="517" t="s">
        <v>78</v>
      </c>
      <c r="G35" s="801" t="s">
        <v>77</v>
      </c>
      <c r="H35" s="801" t="s">
        <v>40</v>
      </c>
      <c r="I35" s="107"/>
      <c r="J35" s="401"/>
      <c r="M35" s="352" t="s">
        <v>79</v>
      </c>
      <c r="N35" s="352" t="s">
        <v>80</v>
      </c>
      <c r="O35" s="352" t="s">
        <v>81</v>
      </c>
      <c r="P35" s="352" t="s">
        <v>82</v>
      </c>
    </row>
    <row r="36" spans="1:28" ht="14.4" thickTop="1" thickBot="1">
      <c r="A36" s="1262" t="s">
        <v>45</v>
      </c>
      <c r="B36" s="694" t="s">
        <v>46</v>
      </c>
      <c r="C36" s="693">
        <v>10533.879599999998</v>
      </c>
      <c r="D36" s="693">
        <v>9187.1240184618418</v>
      </c>
      <c r="E36" s="692">
        <v>0.87215008784245485</v>
      </c>
      <c r="F36" s="693">
        <v>20629.213500000002</v>
      </c>
      <c r="G36" s="693">
        <v>8280.9650803199766</v>
      </c>
      <c r="H36" s="689">
        <v>0.4014193309075974</v>
      </c>
      <c r="I36" s="107"/>
      <c r="J36" s="402"/>
      <c r="L36" s="48"/>
    </row>
    <row r="37" spans="1:28" ht="13.8" thickBot="1">
      <c r="A37" s="1263"/>
      <c r="B37" s="799" t="s">
        <v>13</v>
      </c>
      <c r="C37" s="799">
        <v>9048.548899999998</v>
      </c>
      <c r="D37" s="799">
        <v>7333.2122101199684</v>
      </c>
      <c r="E37" s="338">
        <v>0.81042963807378776</v>
      </c>
      <c r="F37" s="799">
        <v>6385</v>
      </c>
      <c r="G37" s="799">
        <v>7039.8837217151695</v>
      </c>
      <c r="H37" s="337">
        <v>1.1025659705113813</v>
      </c>
      <c r="I37" s="107"/>
      <c r="J37" s="402"/>
      <c r="L37" s="47" t="s">
        <v>47</v>
      </c>
      <c r="M37" s="588">
        <v>7333.2122101199684</v>
      </c>
      <c r="N37" s="545">
        <v>0.1300529025785207</v>
      </c>
      <c r="O37" s="700">
        <v>7039.8837217151695</v>
      </c>
      <c r="P37" s="545">
        <v>0.13013887551966882</v>
      </c>
    </row>
    <row r="38" spans="1:28" ht="13.8" thickBot="1">
      <c r="A38" s="1263"/>
      <c r="B38" s="799" t="s">
        <v>14</v>
      </c>
      <c r="C38" s="799">
        <v>1014.4499999999999</v>
      </c>
      <c r="D38" s="799">
        <v>1433.3196117149121</v>
      </c>
      <c r="E38" s="336">
        <v>1.4129031610379144</v>
      </c>
      <c r="F38" s="799">
        <v>7758.0861000000004</v>
      </c>
      <c r="G38" s="799">
        <v>874.32496314609637</v>
      </c>
      <c r="H38" s="337">
        <v>0.11269853825753447</v>
      </c>
      <c r="I38" s="107"/>
      <c r="J38" s="398"/>
      <c r="K38" s="503"/>
      <c r="L38" s="47" t="s">
        <v>83</v>
      </c>
      <c r="M38" s="588">
        <v>1433.3196117149121</v>
      </c>
      <c r="N38" s="545">
        <v>2.5419607463288321E-2</v>
      </c>
      <c r="O38" s="700">
        <v>874.32496314609637</v>
      </c>
      <c r="P38" s="545">
        <v>1.6162719732377491E-2</v>
      </c>
      <c r="Q38" s="543"/>
      <c r="R38" s="545"/>
      <c r="S38" s="546"/>
      <c r="T38" s="544"/>
      <c r="U38" s="546">
        <v>1.6162719732377491E-2</v>
      </c>
    </row>
    <row r="39" spans="1:28" ht="13.5" customHeight="1" thickBot="1">
      <c r="A39" s="1263"/>
      <c r="B39" s="799" t="s">
        <v>15</v>
      </c>
      <c r="C39" s="799">
        <v>0</v>
      </c>
      <c r="D39" s="799">
        <v>0</v>
      </c>
      <c r="E39" s="338" t="s">
        <v>48</v>
      </c>
      <c r="F39" s="799">
        <v>3052</v>
      </c>
      <c r="G39" s="799">
        <v>0</v>
      </c>
      <c r="H39" s="337">
        <v>0</v>
      </c>
      <c r="I39" s="107"/>
      <c r="J39" s="398"/>
      <c r="K39" s="504"/>
      <c r="L39" s="48" t="s">
        <v>15</v>
      </c>
      <c r="M39" s="588">
        <v>0</v>
      </c>
      <c r="N39" s="545">
        <v>0</v>
      </c>
      <c r="O39" s="700">
        <v>0</v>
      </c>
      <c r="P39" s="545">
        <v>0</v>
      </c>
      <c r="Q39" s="543"/>
      <c r="R39" s="545"/>
      <c r="S39" s="546"/>
      <c r="T39" s="544"/>
      <c r="U39" s="546">
        <v>0.13013887551966882</v>
      </c>
    </row>
    <row r="40" spans="1:28" ht="13.8" thickBot="1">
      <c r="A40" s="1263"/>
      <c r="B40" s="799" t="s">
        <v>49</v>
      </c>
      <c r="C40" s="799">
        <v>0</v>
      </c>
      <c r="D40" s="799">
        <v>0</v>
      </c>
      <c r="E40" s="407" t="s">
        <v>48</v>
      </c>
      <c r="F40" s="799">
        <v>2841.7464</v>
      </c>
      <c r="G40" s="799">
        <v>0</v>
      </c>
      <c r="H40" s="337">
        <v>0</v>
      </c>
      <c r="I40" s="107"/>
      <c r="J40" s="398"/>
      <c r="K40" s="504"/>
      <c r="L40" s="47" t="s">
        <v>50</v>
      </c>
      <c r="M40" s="588">
        <v>0</v>
      </c>
      <c r="N40" s="545">
        <v>0</v>
      </c>
      <c r="O40" s="700">
        <v>0</v>
      </c>
      <c r="P40" s="545">
        <v>0</v>
      </c>
      <c r="Q40" s="13"/>
      <c r="U40" s="546">
        <v>0</v>
      </c>
    </row>
    <row r="41" spans="1:28" ht="13.8" thickBot="1">
      <c r="A41" s="1263"/>
      <c r="B41" s="799" t="s">
        <v>51</v>
      </c>
      <c r="C41" s="799">
        <v>470.88070000000016</v>
      </c>
      <c r="D41" s="799">
        <v>420.59219662696194</v>
      </c>
      <c r="E41" s="336">
        <v>0.89320330314443086</v>
      </c>
      <c r="F41" s="799">
        <v>592.38099999999997</v>
      </c>
      <c r="G41" s="799">
        <v>366.75639545871081</v>
      </c>
      <c r="H41" s="337">
        <v>0.61912248275807436</v>
      </c>
      <c r="I41" s="107"/>
      <c r="J41" s="398"/>
      <c r="K41" s="504"/>
      <c r="L41" s="48" t="s">
        <v>51</v>
      </c>
      <c r="M41" s="588">
        <v>420.59219662696194</v>
      </c>
      <c r="N41" s="545">
        <v>7.459109924260251E-3</v>
      </c>
      <c r="O41" s="700">
        <v>366.75639545871081</v>
      </c>
      <c r="P41" s="545">
        <v>6.7798371083059635E-3</v>
      </c>
      <c r="Q41" s="13"/>
      <c r="U41" s="546">
        <v>6.7798371083059627E-3</v>
      </c>
    </row>
    <row r="42" spans="1:28" ht="13.8" thickBot="1">
      <c r="A42" s="1263" t="s">
        <v>52</v>
      </c>
      <c r="B42" s="690" t="s">
        <v>53</v>
      </c>
      <c r="C42" s="690">
        <v>5820.7236199999916</v>
      </c>
      <c r="D42" s="690">
        <v>7796.7521359838138</v>
      </c>
      <c r="E42" s="687">
        <v>1.3394815911193916</v>
      </c>
      <c r="F42" s="690">
        <v>9097.8484632074833</v>
      </c>
      <c r="G42" s="690">
        <v>6411.6957087870514</v>
      </c>
      <c r="H42" s="689">
        <v>0.70474857156793991</v>
      </c>
      <c r="I42" s="107"/>
      <c r="J42" s="398"/>
      <c r="K42" s="504"/>
      <c r="L42" s="48"/>
      <c r="M42" s="30"/>
      <c r="Q42" s="13"/>
      <c r="U42" s="546"/>
    </row>
    <row r="43" spans="1:28" ht="13.8" thickBot="1">
      <c r="A43" s="1263"/>
      <c r="B43" s="799" t="s">
        <v>18</v>
      </c>
      <c r="C43" s="799">
        <v>3976.9736199999916</v>
      </c>
      <c r="D43" s="799">
        <v>5827.8321359838137</v>
      </c>
      <c r="E43" s="336">
        <v>1.4653937121121328</v>
      </c>
      <c r="F43" s="799">
        <v>5072.2537000000002</v>
      </c>
      <c r="G43" s="799">
        <v>4662.2657087870512</v>
      </c>
      <c r="H43" s="337">
        <v>0.91917044858916486</v>
      </c>
      <c r="I43" s="107"/>
      <c r="J43" s="398"/>
      <c r="L43" s="47" t="s">
        <v>54</v>
      </c>
      <c r="M43" s="588">
        <v>5827.8321359838137</v>
      </c>
      <c r="N43" s="545">
        <v>0.1033553186936446</v>
      </c>
      <c r="O43" s="700">
        <v>4662.2657087870512</v>
      </c>
      <c r="P43" s="545">
        <v>8.6186369079350983E-2</v>
      </c>
      <c r="Q43" s="543"/>
      <c r="R43" s="545"/>
      <c r="S43" s="546"/>
      <c r="T43" s="544"/>
      <c r="U43" s="546" t="e">
        <v>#REF!</v>
      </c>
    </row>
    <row r="44" spans="1:28" ht="13.8" thickBot="1">
      <c r="A44" s="1263"/>
      <c r="B44" s="799" t="s">
        <v>55</v>
      </c>
      <c r="C44" s="799">
        <v>522.55000000000007</v>
      </c>
      <c r="D44" s="799">
        <v>547.92000000000007</v>
      </c>
      <c r="E44" s="336">
        <v>1.0485503779542626</v>
      </c>
      <c r="F44" s="799">
        <v>1356.5947632074835</v>
      </c>
      <c r="G44" s="799">
        <v>547.92000000000007</v>
      </c>
      <c r="H44" s="337">
        <v>0.40389364227274316</v>
      </c>
      <c r="I44" s="107"/>
      <c r="J44" s="398"/>
      <c r="K44" s="502"/>
      <c r="L44" s="47" t="s">
        <v>56</v>
      </c>
      <c r="M44" s="588">
        <v>547.92000000000007</v>
      </c>
      <c r="N44" s="545">
        <v>9.7172404587562468E-3</v>
      </c>
      <c r="O44" s="700">
        <v>547.92000000000007</v>
      </c>
      <c r="P44" s="545">
        <v>1.0128816823321667E-2</v>
      </c>
      <c r="Q44" s="543"/>
      <c r="R44" s="545"/>
      <c r="S44" s="546"/>
      <c r="T44" s="544"/>
      <c r="U44" s="546">
        <v>1.0128816823321665E-2</v>
      </c>
    </row>
    <row r="45" spans="1:28" ht="13.8" thickBot="1">
      <c r="A45" s="1263"/>
      <c r="B45" s="799" t="s">
        <v>57</v>
      </c>
      <c r="C45" s="799">
        <v>1321.2</v>
      </c>
      <c r="D45" s="799">
        <v>1421</v>
      </c>
      <c r="E45" s="336">
        <v>1.0755373902512866</v>
      </c>
      <c r="F45" s="799">
        <v>2669</v>
      </c>
      <c r="G45" s="799">
        <v>1201.51</v>
      </c>
      <c r="H45" s="337">
        <v>0.45017234919445487</v>
      </c>
      <c r="I45" s="107"/>
      <c r="J45" s="398"/>
      <c r="K45" s="502"/>
      <c r="L45" s="47" t="s">
        <v>58</v>
      </c>
      <c r="M45" s="588">
        <v>1421</v>
      </c>
      <c r="N45" s="545">
        <v>2.5201121864309801E-2</v>
      </c>
      <c r="O45" s="700">
        <v>1201.51</v>
      </c>
      <c r="P45" s="545">
        <v>2.2211043038015063E-2</v>
      </c>
      <c r="Q45" s="543"/>
      <c r="R45" s="545"/>
      <c r="S45" s="546"/>
      <c r="T45" s="544"/>
      <c r="U45" s="546">
        <v>2.221104303801506E-2</v>
      </c>
    </row>
    <row r="46" spans="1:28" ht="13.8" thickBot="1">
      <c r="A46" s="1263" t="s">
        <v>59</v>
      </c>
      <c r="B46" s="690" t="s">
        <v>60</v>
      </c>
      <c r="C46" s="690">
        <v>3905</v>
      </c>
      <c r="D46" s="690">
        <v>3808.0987903225805</v>
      </c>
      <c r="E46" s="686">
        <v>0.97518534963446368</v>
      </c>
      <c r="F46" s="690">
        <v>4215</v>
      </c>
      <c r="G46" s="690">
        <v>3808.0987903225805</v>
      </c>
      <c r="H46" s="689">
        <v>0.90346353269812107</v>
      </c>
      <c r="I46" s="107"/>
      <c r="J46" s="398"/>
      <c r="K46" s="502"/>
      <c r="L46" s="48"/>
      <c r="M46" s="548"/>
      <c r="Q46" s="543"/>
      <c r="R46" s="545"/>
      <c r="S46" s="546"/>
      <c r="T46" s="544"/>
      <c r="U46" s="546"/>
    </row>
    <row r="47" spans="1:28" ht="13.5" customHeight="1" thickBot="1">
      <c r="A47" s="1263"/>
      <c r="B47" s="799" t="s">
        <v>21</v>
      </c>
      <c r="C47" s="799">
        <v>3905</v>
      </c>
      <c r="D47" s="799">
        <v>3808.0987903225805</v>
      </c>
      <c r="E47" s="336">
        <v>0.97518534963446368</v>
      </c>
      <c r="F47" s="799">
        <v>4215</v>
      </c>
      <c r="G47" s="799">
        <v>3808.0987903225805</v>
      </c>
      <c r="H47" s="337">
        <v>0.90346353269812107</v>
      </c>
      <c r="I47" s="107"/>
      <c r="J47" s="398"/>
      <c r="K47" s="503"/>
      <c r="L47" s="47" t="s">
        <v>61</v>
      </c>
      <c r="M47" s="588">
        <v>3808.0987903225805</v>
      </c>
      <c r="N47" s="545">
        <v>6.7535792882653115E-2</v>
      </c>
      <c r="O47" s="700">
        <v>3808.0987903225805</v>
      </c>
      <c r="P47" s="545">
        <v>7.0396289772759232E-2</v>
      </c>
      <c r="Q47" s="543"/>
      <c r="R47" s="545"/>
      <c r="S47" s="546"/>
      <c r="T47" s="544"/>
      <c r="U47" s="546">
        <v>0</v>
      </c>
    </row>
    <row r="48" spans="1:28" ht="13.5" customHeight="1" thickBot="1">
      <c r="A48" s="1263"/>
      <c r="B48" s="799" t="s">
        <v>62</v>
      </c>
      <c r="C48" s="1270" t="s">
        <v>63</v>
      </c>
      <c r="D48" s="1270"/>
      <c r="E48" s="1270"/>
      <c r="F48" s="1270"/>
      <c r="G48" s="1270"/>
      <c r="H48" s="1270"/>
      <c r="I48" s="107"/>
      <c r="J48" s="398"/>
      <c r="K48" s="502"/>
      <c r="L48" s="48"/>
      <c r="M48" s="548"/>
      <c r="Q48" s="543"/>
      <c r="R48" s="545"/>
      <c r="S48" s="546"/>
      <c r="T48" s="544"/>
      <c r="U48" s="546">
        <v>7.0396289772759219E-2</v>
      </c>
    </row>
    <row r="49" spans="1:28" ht="13.8" thickBot="1">
      <c r="A49" s="1282"/>
      <c r="B49" s="799" t="s">
        <v>64</v>
      </c>
      <c r="C49" s="1271"/>
      <c r="D49" s="1271"/>
      <c r="E49" s="1271"/>
      <c r="F49" s="1271"/>
      <c r="G49" s="1271"/>
      <c r="H49" s="1271"/>
      <c r="I49" s="107"/>
      <c r="J49" s="398"/>
      <c r="K49" s="502"/>
      <c r="L49" s="48"/>
      <c r="M49" s="25"/>
      <c r="Q49" s="543"/>
      <c r="R49" s="545"/>
      <c r="S49" s="546"/>
      <c r="T49" s="544"/>
      <c r="U49" s="546">
        <v>0.28853965956434974</v>
      </c>
    </row>
    <row r="50" spans="1:28" ht="13.8" thickBot="1">
      <c r="A50" s="1283" t="s">
        <v>65</v>
      </c>
      <c r="B50" s="690" t="s">
        <v>66</v>
      </c>
      <c r="C50" s="690">
        <v>53531.820000000007</v>
      </c>
      <c r="D50" s="690">
        <v>35594.403711351872</v>
      </c>
      <c r="E50" s="686">
        <v>0.66492048488827515</v>
      </c>
      <c r="F50" s="690">
        <v>71972.2</v>
      </c>
      <c r="G50" s="690">
        <v>35594.403711351872</v>
      </c>
      <c r="H50" s="689">
        <v>0.49455767242562926</v>
      </c>
      <c r="I50" s="107"/>
      <c r="J50" s="398"/>
      <c r="K50" s="502"/>
      <c r="L50" s="48"/>
      <c r="M50" s="25"/>
      <c r="Q50" s="543"/>
      <c r="R50" s="545"/>
      <c r="S50" s="546"/>
      <c r="T50" s="544"/>
      <c r="U50" s="546"/>
    </row>
    <row r="51" spans="1:28" s="4" customFormat="1" ht="13.5" customHeight="1" thickBot="1">
      <c r="A51" s="1263"/>
      <c r="B51" s="799" t="s">
        <v>24</v>
      </c>
      <c r="C51" s="799">
        <v>393.12000000000006</v>
      </c>
      <c r="D51" s="799">
        <v>463.4</v>
      </c>
      <c r="E51" s="338">
        <v>1.1787749287749285</v>
      </c>
      <c r="F51" s="799">
        <v>215.46000000000004</v>
      </c>
      <c r="G51" s="799">
        <v>463.4</v>
      </c>
      <c r="H51" s="337">
        <v>2.1507472384665363</v>
      </c>
      <c r="I51" s="107"/>
      <c r="J51" s="398"/>
      <c r="K51" s="504"/>
      <c r="L51" s="47" t="s">
        <v>67</v>
      </c>
      <c r="M51" s="588">
        <v>463.4</v>
      </c>
      <c r="N51" s="545">
        <v>8.2182968838291071E-3</v>
      </c>
      <c r="O51" s="700">
        <v>463.4</v>
      </c>
      <c r="P51" s="545">
        <v>8.566385085281172E-3</v>
      </c>
      <c r="U51" s="546">
        <v>8.5663850852811703E-3</v>
      </c>
    </row>
    <row r="52" spans="1:28" ht="13.8" thickBot="1">
      <c r="A52" s="1263"/>
      <c r="B52" s="799" t="s">
        <v>23</v>
      </c>
      <c r="C52" s="799">
        <v>15441.300000000001</v>
      </c>
      <c r="D52" s="799">
        <v>15608.599999999999</v>
      </c>
      <c r="E52" s="336">
        <v>1.0108345799900267</v>
      </c>
      <c r="F52" s="799">
        <v>16756.740000000002</v>
      </c>
      <c r="G52" s="799">
        <v>15608.599999999999</v>
      </c>
      <c r="H52" s="337">
        <v>0.93148189922383451</v>
      </c>
      <c r="I52" s="107"/>
      <c r="J52" s="398"/>
      <c r="L52" s="47" t="s">
        <v>68</v>
      </c>
      <c r="M52" s="588">
        <v>15608.599999999999</v>
      </c>
      <c r="N52" s="545">
        <v>0.27681508144353689</v>
      </c>
      <c r="O52" s="700">
        <v>15608.599999999999</v>
      </c>
      <c r="P52" s="545">
        <v>0.28853965956434979</v>
      </c>
      <c r="U52" s="546">
        <v>0.36089000427656981</v>
      </c>
    </row>
    <row r="53" spans="1:28" ht="13.8" thickBot="1">
      <c r="A53" s="1282"/>
      <c r="B53" s="799" t="s">
        <v>25</v>
      </c>
      <c r="C53" s="799">
        <v>37697.4</v>
      </c>
      <c r="D53" s="799">
        <v>19522.403711351872</v>
      </c>
      <c r="E53" s="338">
        <v>0.51787135747695789</v>
      </c>
      <c r="F53" s="799">
        <v>55000</v>
      </c>
      <c r="G53" s="799">
        <v>19522.403711351872</v>
      </c>
      <c r="H53" s="337">
        <v>0.35495279475185221</v>
      </c>
      <c r="I53" s="107"/>
      <c r="J53" s="86"/>
      <c r="L53" s="47" t="s">
        <v>70</v>
      </c>
      <c r="M53" s="588">
        <v>19522.403711351872</v>
      </c>
      <c r="N53" s="545">
        <v>0.34622552780720089</v>
      </c>
      <c r="O53" s="700">
        <v>19522.403711351872</v>
      </c>
      <c r="P53" s="545">
        <v>0.36089000427656986</v>
      </c>
    </row>
    <row r="54" spans="1:28" ht="13.8" thickBot="1">
      <c r="A54" s="468" t="s">
        <v>71</v>
      </c>
      <c r="B54" s="468"/>
      <c r="C54" s="468">
        <v>73791.423219999997</v>
      </c>
      <c r="D54" s="468">
        <v>56386.378656120112</v>
      </c>
      <c r="E54" s="696">
        <v>0.76413187597711862</v>
      </c>
      <c r="F54" s="468">
        <v>105914.26196320748</v>
      </c>
      <c r="G54" s="468">
        <v>54095.163290781486</v>
      </c>
      <c r="H54" s="466">
        <v>0.51074484482149418</v>
      </c>
      <c r="I54" s="107"/>
      <c r="J54" s="403"/>
      <c r="K54" s="507"/>
      <c r="L54" s="48"/>
      <c r="M54" s="538"/>
      <c r="U54" s="381"/>
    </row>
    <row r="55" spans="1:28">
      <c r="A55" t="s">
        <v>72</v>
      </c>
      <c r="B55" s="7"/>
      <c r="C55" s="7"/>
      <c r="D55" s="7"/>
      <c r="E55" s="340"/>
      <c r="F55" s="7"/>
      <c r="G55" s="7"/>
      <c r="H55" s="7"/>
      <c r="I55" s="7"/>
      <c r="J55" s="403"/>
      <c r="K55" s="502"/>
      <c r="L55" s="561"/>
      <c r="M55" s="701">
        <v>56386.378656120112</v>
      </c>
      <c r="N55" s="545">
        <v>1</v>
      </c>
      <c r="O55" s="701">
        <v>54095.163290781478</v>
      </c>
      <c r="P55" s="545">
        <v>1</v>
      </c>
    </row>
    <row r="56" spans="1:28">
      <c r="A56" s="2"/>
      <c r="B56" s="2"/>
      <c r="C56" s="60"/>
      <c r="D56" s="60"/>
      <c r="E56" s="61"/>
      <c r="F56" s="62"/>
      <c r="G56" s="62"/>
      <c r="H56" s="61"/>
      <c r="I56" s="61"/>
      <c r="J56" s="404"/>
    </row>
    <row r="57" spans="1:28">
      <c r="A57" s="2"/>
      <c r="B57" s="2"/>
      <c r="C57" s="60"/>
      <c r="D57" s="60"/>
      <c r="E57" s="61"/>
      <c r="F57" s="62"/>
      <c r="G57" s="62"/>
      <c r="H57" s="61"/>
      <c r="I57" s="61"/>
      <c r="J57" s="65"/>
      <c r="K57" s="508"/>
      <c r="L57" s="24"/>
      <c r="M57" s="25"/>
    </row>
    <row r="58" spans="1:28">
      <c r="A58" s="1249" t="s">
        <v>84</v>
      </c>
      <c r="B58" s="1249"/>
      <c r="C58" s="1249"/>
      <c r="D58" s="1249"/>
      <c r="E58" s="1249"/>
      <c r="F58" s="1249"/>
      <c r="G58" s="1249"/>
      <c r="H58" s="1249"/>
      <c r="I58" s="61"/>
      <c r="J58" s="65"/>
      <c r="K58" s="508"/>
      <c r="L58" s="1249" t="s">
        <v>85</v>
      </c>
      <c r="M58" s="1249"/>
      <c r="N58" s="1249"/>
      <c r="O58" s="1249"/>
      <c r="P58" s="1249"/>
      <c r="Q58" s="1249"/>
      <c r="R58" s="1249"/>
      <c r="S58" s="1249"/>
      <c r="U58" s="1249" t="s">
        <v>86</v>
      </c>
      <c r="V58" s="1249"/>
      <c r="W58" s="1249"/>
      <c r="X58" s="1249"/>
      <c r="Y58" s="1249"/>
      <c r="Z58" s="1249"/>
      <c r="AA58" s="1249"/>
      <c r="AB58" s="1249"/>
    </row>
    <row r="59" spans="1:28" ht="13.8" thickBot="1">
      <c r="A59" s="1250" t="s">
        <v>32</v>
      </c>
      <c r="B59" s="1250" t="s">
        <v>33</v>
      </c>
      <c r="C59" s="808"/>
      <c r="D59" s="808" t="s">
        <v>34</v>
      </c>
      <c r="E59" s="341"/>
      <c r="F59" s="808"/>
      <c r="G59" s="808" t="s">
        <v>35</v>
      </c>
      <c r="H59" s="808"/>
      <c r="I59" s="61"/>
      <c r="J59" s="65"/>
      <c r="K59" s="508"/>
      <c r="L59" s="24"/>
      <c r="M59" s="25"/>
    </row>
    <row r="60" spans="1:28" ht="38.4" customHeight="1" thickTop="1" thickBot="1">
      <c r="A60" s="1251"/>
      <c r="B60" s="1251"/>
      <c r="C60" s="801" t="s">
        <v>36</v>
      </c>
      <c r="D60" s="801" t="s">
        <v>37</v>
      </c>
      <c r="E60" s="516" t="s">
        <v>38</v>
      </c>
      <c r="F60" s="517" t="s">
        <v>39</v>
      </c>
      <c r="G60" s="801" t="s">
        <v>37</v>
      </c>
      <c r="H60" s="801" t="s">
        <v>40</v>
      </c>
      <c r="I60" s="61"/>
      <c r="J60" s="671"/>
      <c r="K60" s="508"/>
      <c r="L60"/>
      <c r="M60" s="801" t="s">
        <v>87</v>
      </c>
      <c r="N60" s="801" t="s">
        <v>88</v>
      </c>
      <c r="O60" s="801" t="s">
        <v>89</v>
      </c>
      <c r="P60" s="801" t="s">
        <v>90</v>
      </c>
    </row>
    <row r="61" spans="1:28" ht="13.8" thickTop="1">
      <c r="A61" s="1262" t="s">
        <v>45</v>
      </c>
      <c r="B61" s="694" t="s">
        <v>46</v>
      </c>
      <c r="C61" s="693">
        <v>116176082.67110012</v>
      </c>
      <c r="D61" s="693">
        <v>89282573.698166832</v>
      </c>
      <c r="E61" s="692">
        <v>0.76851079538402012</v>
      </c>
      <c r="F61" s="693">
        <v>102092112.693396</v>
      </c>
      <c r="G61" s="693">
        <v>83498909.22359471</v>
      </c>
      <c r="H61" s="691">
        <v>0.81787815944567066</v>
      </c>
      <c r="J61" s="664"/>
      <c r="K61" s="508"/>
      <c r="L61" s="666"/>
      <c r="M61" s="25"/>
      <c r="N61" s="25"/>
      <c r="O61" s="545"/>
      <c r="P61" s="545"/>
    </row>
    <row r="62" spans="1:28" ht="13.8" thickBot="1">
      <c r="A62" s="1263"/>
      <c r="B62" s="50" t="s">
        <v>13</v>
      </c>
      <c r="C62" s="799">
        <v>98858653.01120013</v>
      </c>
      <c r="D62" s="799">
        <v>72929285.808674604</v>
      </c>
      <c r="E62" s="338">
        <v>0.737712720002488</v>
      </c>
      <c r="F62" s="799">
        <v>38710762.008495964</v>
      </c>
      <c r="G62" s="799">
        <v>70012114.376327619</v>
      </c>
      <c r="H62" s="337">
        <v>1.8085956138234081</v>
      </c>
      <c r="I62" s="61"/>
      <c r="J62" s="664"/>
      <c r="K62" s="508"/>
      <c r="L62" s="666" t="s">
        <v>13</v>
      </c>
      <c r="M62" s="25">
        <v>0.45446904610417771</v>
      </c>
      <c r="N62" s="25">
        <v>0.47329088969331495</v>
      </c>
      <c r="O62" s="545">
        <v>0.16538562270593243</v>
      </c>
      <c r="P62" s="545">
        <v>0.16650730127131705</v>
      </c>
    </row>
    <row r="63" spans="1:28" ht="13.8" thickBot="1">
      <c r="A63" s="1263"/>
      <c r="B63" s="50" t="s">
        <v>14</v>
      </c>
      <c r="C63" s="799">
        <v>6607364.54</v>
      </c>
      <c r="D63" s="799">
        <v>6838220.0780539103</v>
      </c>
      <c r="E63" s="338">
        <v>1.034939125373868</v>
      </c>
      <c r="F63" s="799">
        <v>30079932.355800048</v>
      </c>
      <c r="G63" s="799">
        <v>4474334.0312128849</v>
      </c>
      <c r="H63" s="337">
        <v>0.14874814139501011</v>
      </c>
      <c r="I63" s="61"/>
      <c r="J63" s="664"/>
      <c r="K63" s="508"/>
      <c r="L63" s="666" t="s">
        <v>14</v>
      </c>
      <c r="M63" s="25">
        <v>4.2613324969020094E-2</v>
      </c>
      <c r="N63" s="25">
        <v>3.0247072999895614E-2</v>
      </c>
      <c r="O63" s="545">
        <v>2.1578048432670641E-2</v>
      </c>
      <c r="P63" s="545">
        <v>1.4433952178992437E-2</v>
      </c>
    </row>
    <row r="64" spans="1:28" ht="13.8" thickBot="1">
      <c r="A64" s="1263"/>
      <c r="B64" s="799" t="s">
        <v>15</v>
      </c>
      <c r="C64" s="799">
        <v>436323.69</v>
      </c>
      <c r="D64" s="799">
        <v>467489.66</v>
      </c>
      <c r="E64" s="338">
        <v>1.0714285534209704</v>
      </c>
      <c r="F64" s="799">
        <v>17603947.083100002</v>
      </c>
      <c r="G64" s="799">
        <v>467489.66</v>
      </c>
      <c r="H64" s="337">
        <v>2.655595689950668E-2</v>
      </c>
      <c r="I64" s="61"/>
      <c r="J64" s="665"/>
      <c r="K64" s="508"/>
      <c r="L64" s="667" t="s">
        <v>15</v>
      </c>
      <c r="M64" s="25">
        <v>2.9132272102751797E-3</v>
      </c>
      <c r="N64" s="25">
        <v>3.1602901737050938E-3</v>
      </c>
      <c r="O64" s="545">
        <v>7.8001997452341993E-4</v>
      </c>
      <c r="P64" s="545">
        <v>8.1803148636942487E-4</v>
      </c>
    </row>
    <row r="65" spans="1:16" ht="13.8" thickBot="1">
      <c r="A65" s="1263"/>
      <c r="B65" s="799" t="s">
        <v>49</v>
      </c>
      <c r="C65" s="799">
        <v>5863545</v>
      </c>
      <c r="D65" s="799">
        <v>5120961</v>
      </c>
      <c r="E65" s="338">
        <v>0.87335579414842046</v>
      </c>
      <c r="F65" s="799">
        <v>12127507.8408</v>
      </c>
      <c r="G65" s="799">
        <v>5120961</v>
      </c>
      <c r="H65" s="337">
        <v>0.42225996199910037</v>
      </c>
      <c r="I65" s="61"/>
      <c r="J65" s="665"/>
      <c r="K65" s="508"/>
      <c r="L65" s="667" t="s">
        <v>50</v>
      </c>
      <c r="M65" s="25">
        <v>3.1911984808301416E-2</v>
      </c>
      <c r="N65" s="25">
        <v>3.4618354400024615E-2</v>
      </c>
      <c r="O65" s="545">
        <v>0</v>
      </c>
      <c r="P65" s="545">
        <v>0</v>
      </c>
    </row>
    <row r="66" spans="1:16" ht="13.8" thickBot="1">
      <c r="A66" s="1282"/>
      <c r="B66" s="799" t="s">
        <v>51</v>
      </c>
      <c r="C66" s="799">
        <v>4410196.4298999971</v>
      </c>
      <c r="D66" s="799">
        <v>3926617.1514383266</v>
      </c>
      <c r="E66" s="338">
        <v>0.89034971885081415</v>
      </c>
      <c r="F66" s="799">
        <v>3569963.4051999673</v>
      </c>
      <c r="G66" s="799">
        <v>3424010.1560542206</v>
      </c>
      <c r="H66" s="337">
        <v>0.95911631784988249</v>
      </c>
      <c r="I66" s="61"/>
      <c r="J66" s="665"/>
      <c r="K66" s="508"/>
      <c r="L66" s="667" t="s">
        <v>51</v>
      </c>
      <c r="M66" s="25">
        <v>2.4469264047259031E-2</v>
      </c>
      <c r="N66" s="25">
        <v>2.3146748637915538E-2</v>
      </c>
      <c r="O66" s="545">
        <v>8.6218329951521025E-3</v>
      </c>
      <c r="P66" s="545">
        <v>7.8846131009638071E-3</v>
      </c>
    </row>
    <row r="67" spans="1:16" ht="13.8" thickBot="1">
      <c r="A67" s="1283" t="s">
        <v>52</v>
      </c>
      <c r="B67" s="690" t="s">
        <v>53</v>
      </c>
      <c r="C67" s="690">
        <v>48650795.819050312</v>
      </c>
      <c r="D67" s="690">
        <v>44988872.094550557</v>
      </c>
      <c r="E67" s="692">
        <v>0.92473044555900463</v>
      </c>
      <c r="F67" s="690">
        <v>55163627.659200162</v>
      </c>
      <c r="G67" s="690">
        <v>38227314.963631347</v>
      </c>
      <c r="H67" s="689">
        <v>0.69298043993406255</v>
      </c>
      <c r="I67" s="61"/>
      <c r="J67" s="665"/>
      <c r="K67" s="508"/>
      <c r="L67" s="667"/>
      <c r="M67" s="25"/>
      <c r="N67" s="25"/>
      <c r="O67" s="545"/>
      <c r="P67" s="545"/>
    </row>
    <row r="68" spans="1:16" ht="13.8" thickBot="1">
      <c r="A68" s="1263"/>
      <c r="B68" s="799" t="s">
        <v>91</v>
      </c>
      <c r="C68" s="799">
        <v>304971.8199</v>
      </c>
      <c r="D68" s="799">
        <v>309811.7</v>
      </c>
      <c r="E68" s="338">
        <v>1.0158699256265284</v>
      </c>
      <c r="F68" s="799">
        <v>143458.20000000001</v>
      </c>
      <c r="G68" s="799">
        <v>309811.7</v>
      </c>
      <c r="H68" s="337">
        <v>2.1595956173993538</v>
      </c>
      <c r="I68" s="61"/>
      <c r="J68" s="665"/>
      <c r="K68" s="508"/>
      <c r="L68" s="667" t="s">
        <v>92</v>
      </c>
      <c r="M68" s="25">
        <v>1.9306349460255676E-3</v>
      </c>
      <c r="N68" s="25">
        <v>2.0943669025938892E-3</v>
      </c>
      <c r="O68" s="545">
        <v>1.8164635598919823E-3</v>
      </c>
      <c r="P68" s="545">
        <v>1.9049824804066226E-3</v>
      </c>
    </row>
    <row r="69" spans="1:16" ht="13.8" thickBot="1">
      <c r="A69" s="1263"/>
      <c r="B69" s="799" t="s">
        <v>18</v>
      </c>
      <c r="C69" s="799">
        <v>14987205.37715004</v>
      </c>
      <c r="D69" s="799">
        <v>14897484.08459603</v>
      </c>
      <c r="E69" s="338">
        <v>0.99401347414036234</v>
      </c>
      <c r="F69" s="799">
        <v>19717746.234600089</v>
      </c>
      <c r="G69" s="799">
        <v>11917987.267676827</v>
      </c>
      <c r="H69" s="337">
        <v>0.60442948833389043</v>
      </c>
      <c r="I69" s="61"/>
      <c r="J69" s="665"/>
      <c r="K69" s="508"/>
      <c r="L69" s="667" t="s">
        <v>18</v>
      </c>
      <c r="M69" s="25">
        <v>9.2835755982039442E-2</v>
      </c>
      <c r="N69" s="25">
        <v>8.0567125382797755E-2</v>
      </c>
      <c r="O69" s="545">
        <v>0.12431044802401195</v>
      </c>
      <c r="P69" s="545">
        <v>0.10429462207601806</v>
      </c>
    </row>
    <row r="70" spans="1:16" ht="13.8" thickBot="1">
      <c r="A70" s="1263"/>
      <c r="B70" s="799" t="s">
        <v>55</v>
      </c>
      <c r="C70" s="799">
        <v>7457599.1896002674</v>
      </c>
      <c r="D70" s="799">
        <v>6134100.2099545253</v>
      </c>
      <c r="E70" s="338">
        <v>0.82253015400835949</v>
      </c>
      <c r="F70" s="799">
        <v>10014278.224600077</v>
      </c>
      <c r="G70" s="799">
        <v>6134100.2099545253</v>
      </c>
      <c r="H70" s="337">
        <v>0.61253542915215864</v>
      </c>
      <c r="I70" s="61"/>
      <c r="J70" s="665"/>
      <c r="K70" s="508"/>
      <c r="L70" s="667" t="s">
        <v>56</v>
      </c>
      <c r="M70" s="25">
        <v>3.8225503516364868E-2</v>
      </c>
      <c r="N70" s="25">
        <v>4.1467305647020385E-2</v>
      </c>
      <c r="O70" s="545">
        <v>1.0422848954225638E-2</v>
      </c>
      <c r="P70" s="545">
        <v>1.0930769596558846E-2</v>
      </c>
    </row>
    <row r="71" spans="1:16" ht="13.8" thickBot="1">
      <c r="A71" s="1263"/>
      <c r="B71" s="799" t="s">
        <v>57</v>
      </c>
      <c r="C71" s="799">
        <v>25901019.432399999</v>
      </c>
      <c r="D71" s="799">
        <v>23647476.100000001</v>
      </c>
      <c r="E71" s="338">
        <v>0.91299402950985764</v>
      </c>
      <c r="F71" s="799">
        <v>25288145</v>
      </c>
      <c r="G71" s="799">
        <v>19865415.785999998</v>
      </c>
      <c r="H71" s="337">
        <v>0.78556239637189673</v>
      </c>
      <c r="I71" s="61"/>
      <c r="J71" s="665"/>
      <c r="K71" s="508"/>
      <c r="L71" s="667" t="s">
        <v>57</v>
      </c>
      <c r="M71" s="25">
        <v>0.14736255520357819</v>
      </c>
      <c r="N71" s="25">
        <v>0.13429276340585125</v>
      </c>
      <c r="O71" s="545">
        <v>3.8428182607074014E-2</v>
      </c>
      <c r="P71" s="545">
        <v>3.3933844658960141E-2</v>
      </c>
    </row>
    <row r="72" spans="1:16" ht="13.8" thickBot="1">
      <c r="A72" s="1263" t="s">
        <v>59</v>
      </c>
      <c r="B72" s="690" t="s">
        <v>60</v>
      </c>
      <c r="C72" s="690">
        <v>21011479</v>
      </c>
      <c r="D72" s="690">
        <v>21011479</v>
      </c>
      <c r="E72" s="687">
        <v>1</v>
      </c>
      <c r="F72" s="690">
        <v>21070771.90000008</v>
      </c>
      <c r="G72" s="690">
        <v>21011479</v>
      </c>
      <c r="H72" s="689">
        <v>0.99718601196569923</v>
      </c>
      <c r="I72" s="61"/>
      <c r="J72" s="665"/>
      <c r="K72" s="508"/>
      <c r="L72" s="667"/>
      <c r="M72" s="25"/>
      <c r="N72" s="25"/>
      <c r="O72" s="545"/>
      <c r="P72" s="545"/>
    </row>
    <row r="73" spans="1:16" ht="13.8" thickBot="1">
      <c r="A73" s="1263"/>
      <c r="B73" s="799" t="s">
        <v>21</v>
      </c>
      <c r="C73" s="799">
        <v>21011479</v>
      </c>
      <c r="D73" s="799">
        <v>21011479</v>
      </c>
      <c r="E73" s="338">
        <v>1</v>
      </c>
      <c r="F73" s="799">
        <v>21070771.90000008</v>
      </c>
      <c r="G73" s="799">
        <v>21011479</v>
      </c>
      <c r="H73" s="337">
        <v>0.99718601196569923</v>
      </c>
      <c r="I73" s="61"/>
      <c r="J73" s="665"/>
      <c r="K73" s="508"/>
      <c r="L73" s="667" t="s">
        <v>21</v>
      </c>
      <c r="M73" s="25">
        <v>0.13093597054301806</v>
      </c>
      <c r="N73" s="25">
        <v>0.14204029800083906</v>
      </c>
      <c r="O73" s="545">
        <v>5.3860256054579975E-2</v>
      </c>
      <c r="P73" s="545">
        <v>5.6484944944500258E-2</v>
      </c>
    </row>
    <row r="74" spans="1:16" ht="13.8" thickBot="1">
      <c r="A74" s="1263"/>
      <c r="B74" s="799" t="s">
        <v>62</v>
      </c>
      <c r="C74" s="1270" t="s">
        <v>63</v>
      </c>
      <c r="D74" s="1270"/>
      <c r="E74" s="1270"/>
      <c r="F74" s="1270"/>
      <c r="G74" s="1270"/>
      <c r="H74" s="1270"/>
      <c r="I74" s="61"/>
      <c r="J74" s="665"/>
      <c r="K74" s="508"/>
      <c r="L74" s="667" t="s">
        <v>93</v>
      </c>
      <c r="M74" s="25">
        <v>0</v>
      </c>
      <c r="N74" s="25">
        <v>0</v>
      </c>
      <c r="O74" s="545">
        <v>0</v>
      </c>
      <c r="P74" s="545">
        <v>0</v>
      </c>
    </row>
    <row r="75" spans="1:16" ht="13.5" customHeight="1" thickBot="1">
      <c r="A75" s="1282"/>
      <c r="B75" s="799" t="s">
        <v>64</v>
      </c>
      <c r="C75" s="1271"/>
      <c r="D75" s="1271"/>
      <c r="E75" s="1271"/>
      <c r="F75" s="1271"/>
      <c r="G75" s="1271"/>
      <c r="H75" s="1271"/>
      <c r="I75" s="61"/>
      <c r="J75" s="665"/>
      <c r="K75" s="508"/>
      <c r="L75" s="667" t="s">
        <v>94</v>
      </c>
      <c r="M75" s="25">
        <v>0</v>
      </c>
      <c r="N75" s="25">
        <v>0</v>
      </c>
      <c r="O75" s="545">
        <v>0</v>
      </c>
      <c r="P75" s="545">
        <v>0</v>
      </c>
    </row>
    <row r="76" spans="1:16" ht="13.5" customHeight="1" thickBot="1">
      <c r="A76" s="1283" t="s">
        <v>65</v>
      </c>
      <c r="B76" s="690" t="s">
        <v>66</v>
      </c>
      <c r="C76" s="690">
        <v>8006460</v>
      </c>
      <c r="D76" s="690">
        <v>5188479</v>
      </c>
      <c r="E76" s="687">
        <v>0.6480365854572433</v>
      </c>
      <c r="F76" s="690">
        <v>6223140.0000000019</v>
      </c>
      <c r="G76" s="690">
        <v>5188479</v>
      </c>
      <c r="H76" s="689">
        <v>0.8337397198198977</v>
      </c>
      <c r="I76" s="61"/>
      <c r="J76" s="665"/>
      <c r="K76" s="508"/>
      <c r="L76" s="667"/>
      <c r="M76" s="25"/>
      <c r="N76" s="25"/>
      <c r="O76" s="545"/>
      <c r="P76" s="545"/>
    </row>
    <row r="77" spans="1:16" ht="13.5" customHeight="1" thickBot="1">
      <c r="A77" s="1263"/>
      <c r="B77" s="799" t="s">
        <v>24</v>
      </c>
      <c r="C77" s="799">
        <v>170016</v>
      </c>
      <c r="D77" s="799">
        <v>98077</v>
      </c>
      <c r="E77" s="338">
        <v>0.57686923583662719</v>
      </c>
      <c r="F77" s="799">
        <v>79002.000000000422</v>
      </c>
      <c r="G77" s="799">
        <v>98077</v>
      </c>
      <c r="H77" s="337">
        <v>1.24144958355484</v>
      </c>
      <c r="I77" s="61"/>
      <c r="J77" s="665"/>
      <c r="K77" s="508"/>
      <c r="L77" s="667" t="s">
        <v>67</v>
      </c>
      <c r="M77" s="25">
        <v>6.1118054483206923E-4</v>
      </c>
      <c r="N77" s="25">
        <v>6.6301312282815948E-4</v>
      </c>
      <c r="O77" s="545">
        <v>7.5442004426254242E-3</v>
      </c>
      <c r="P77" s="545">
        <v>7.9118403414225064E-3</v>
      </c>
    </row>
    <row r="78" spans="1:16" ht="13.8" thickBot="1">
      <c r="A78" s="1263"/>
      <c r="B78" s="799" t="s">
        <v>23</v>
      </c>
      <c r="C78" s="799">
        <v>7836444</v>
      </c>
      <c r="D78" s="799">
        <v>5090402</v>
      </c>
      <c r="E78" s="338">
        <v>0.64958060058873646</v>
      </c>
      <c r="F78" s="799">
        <v>6144138.0000000019</v>
      </c>
      <c r="G78" s="799">
        <v>5090402</v>
      </c>
      <c r="H78" s="337">
        <v>0.82849734169382239</v>
      </c>
      <c r="I78" s="61"/>
      <c r="J78" s="142"/>
      <c r="K78" s="508"/>
      <c r="L78" s="667" t="s">
        <v>68</v>
      </c>
      <c r="M78" s="25">
        <v>3.1721552125108382E-2</v>
      </c>
      <c r="N78" s="25">
        <v>3.4411771633213788E-2</v>
      </c>
      <c r="O78" s="545">
        <v>0.29113485330163152</v>
      </c>
      <c r="P78" s="545">
        <v>0.30532227963237557</v>
      </c>
    </row>
    <row r="79" spans="1:16" ht="13.8" thickBot="1">
      <c r="A79" s="1282"/>
      <c r="B79" s="799" t="s">
        <v>25</v>
      </c>
      <c r="C79" s="1281" t="s">
        <v>69</v>
      </c>
      <c r="D79" s="1281"/>
      <c r="E79" s="1281"/>
      <c r="F79" s="1281"/>
      <c r="G79" s="1281"/>
      <c r="H79" s="1281"/>
      <c r="I79" s="61"/>
      <c r="J79" s="142"/>
      <c r="K79" s="508"/>
      <c r="L79" s="667" t="s">
        <v>70</v>
      </c>
      <c r="M79" s="25">
        <v>0</v>
      </c>
      <c r="N79" s="25">
        <v>0</v>
      </c>
      <c r="O79" s="545">
        <v>0.27611722294768098</v>
      </c>
      <c r="P79" s="545">
        <v>0.28957281823211511</v>
      </c>
    </row>
    <row r="80" spans="1:16" ht="13.8" thickBot="1">
      <c r="A80" s="468" t="s">
        <v>71</v>
      </c>
      <c r="B80" s="468"/>
      <c r="C80" s="468">
        <v>193844817.49015045</v>
      </c>
      <c r="D80" s="468">
        <v>160471403.7927174</v>
      </c>
      <c r="E80" s="688">
        <v>0.82783437736668508</v>
      </c>
      <c r="F80" s="468">
        <v>184549652.25259626</v>
      </c>
      <c r="G80" s="468">
        <v>147926182.18722606</v>
      </c>
      <c r="H80" s="466">
        <v>0.80155221308548963</v>
      </c>
      <c r="I80" s="61"/>
      <c r="J80" s="665"/>
      <c r="K80" s="508"/>
      <c r="L80" s="24"/>
      <c r="M80" s="25"/>
    </row>
    <row r="81" spans="1:28" ht="13.5" customHeight="1">
      <c r="A81" t="s">
        <v>72</v>
      </c>
      <c r="B81"/>
      <c r="C81"/>
      <c r="D81" s="99"/>
      <c r="E81" s="99"/>
      <c r="F81" s="7"/>
      <c r="G81"/>
      <c r="H81"/>
      <c r="I81" s="61"/>
      <c r="J81" s="65"/>
      <c r="K81" s="508"/>
      <c r="L81" s="24"/>
      <c r="M81" s="25"/>
    </row>
    <row r="82" spans="1:28">
      <c r="A82" s="91"/>
      <c r="B82"/>
      <c r="C82"/>
      <c r="D82"/>
      <c r="E82"/>
      <c r="F82" s="376"/>
      <c r="G82"/>
      <c r="H82"/>
      <c r="I82" s="61"/>
      <c r="J82" s="65"/>
      <c r="K82" s="508"/>
      <c r="L82" s="24"/>
      <c r="M82" s="25"/>
    </row>
    <row r="83" spans="1:28">
      <c r="A83" s="91"/>
      <c r="B83"/>
      <c r="C83"/>
      <c r="D83"/>
      <c r="E83"/>
      <c r="F83" s="376"/>
      <c r="G83"/>
      <c r="H83"/>
      <c r="I83" s="61"/>
      <c r="J83" s="65"/>
      <c r="K83" s="508"/>
      <c r="L83" s="24"/>
      <c r="M83" s="25"/>
    </row>
    <row r="84" spans="1:28">
      <c r="A84" s="4" t="s">
        <v>95</v>
      </c>
      <c r="B84" s="4"/>
      <c r="C84" s="4"/>
      <c r="D84" s="4"/>
      <c r="E84" s="4"/>
      <c r="F84" s="4"/>
      <c r="G84" s="4"/>
      <c r="H84" s="4"/>
      <c r="I84" s="61"/>
      <c r="J84" s="65"/>
      <c r="K84" s="508"/>
      <c r="L84" s="1249" t="s">
        <v>96</v>
      </c>
      <c r="M84" s="1249"/>
      <c r="N84" s="1249"/>
      <c r="O84" s="1249"/>
      <c r="P84" s="1249"/>
      <c r="Q84" s="1249"/>
      <c r="R84" s="1249"/>
      <c r="S84" s="1249"/>
      <c r="U84" s="1249" t="s">
        <v>97</v>
      </c>
      <c r="V84" s="1249"/>
      <c r="W84" s="1249"/>
      <c r="X84" s="1249"/>
      <c r="Y84" s="1249"/>
      <c r="Z84" s="1249"/>
      <c r="AA84" s="1249"/>
      <c r="AB84" s="1249"/>
    </row>
    <row r="85" spans="1:28" ht="13.8" thickBot="1">
      <c r="A85" s="1250" t="s">
        <v>32</v>
      </c>
      <c r="B85" s="1250" t="s">
        <v>33</v>
      </c>
      <c r="C85" s="92"/>
      <c r="D85" s="92" t="s">
        <v>34</v>
      </c>
      <c r="E85" s="101"/>
      <c r="F85" s="92"/>
      <c r="G85" s="92" t="s">
        <v>35</v>
      </c>
      <c r="H85" s="92"/>
      <c r="I85" s="61"/>
      <c r="J85" s="65"/>
      <c r="K85" s="508"/>
      <c r="L85" s="24"/>
      <c r="M85" s="25"/>
    </row>
    <row r="86" spans="1:28" ht="38.4" customHeight="1" thickTop="1" thickBot="1">
      <c r="A86" s="1251"/>
      <c r="B86" s="1251"/>
      <c r="C86" s="801" t="s">
        <v>76</v>
      </c>
      <c r="D86" s="801" t="s">
        <v>77</v>
      </c>
      <c r="E86" s="516" t="s">
        <v>38</v>
      </c>
      <c r="F86" s="517" t="s">
        <v>78</v>
      </c>
      <c r="G86" s="801" t="s">
        <v>77</v>
      </c>
      <c r="H86" s="801" t="s">
        <v>40</v>
      </c>
      <c r="I86" s="61"/>
      <c r="J86" s="65"/>
      <c r="K86" s="508"/>
      <c r="L86" s="24"/>
      <c r="M86" s="25"/>
    </row>
    <row r="87" spans="1:28" ht="14.4" thickTop="1" thickBot="1">
      <c r="A87" s="1262" t="s">
        <v>45</v>
      </c>
      <c r="B87" s="694" t="s">
        <v>46</v>
      </c>
      <c r="C87" s="693">
        <v>19386.061499999996</v>
      </c>
      <c r="D87" s="693">
        <v>13883.694018461843</v>
      </c>
      <c r="E87" s="692">
        <v>0.7161688834249208</v>
      </c>
      <c r="F87" s="693">
        <v>20629.213500000002</v>
      </c>
      <c r="G87" s="693">
        <v>12785.401480319977</v>
      </c>
      <c r="H87" s="689">
        <v>0.61977163987953177</v>
      </c>
      <c r="I87" s="61"/>
      <c r="J87" s="402"/>
      <c r="K87" s="508"/>
      <c r="L87" s="24"/>
      <c r="M87" s="25"/>
    </row>
    <row r="88" spans="1:28" ht="13.8" thickBot="1">
      <c r="A88" s="1263"/>
      <c r="B88" s="799" t="s">
        <v>13</v>
      </c>
      <c r="C88" s="799">
        <v>17477.397299999997</v>
      </c>
      <c r="D88" s="799">
        <v>11693.31221011997</v>
      </c>
      <c r="E88" s="338">
        <v>0.66905340706078542</v>
      </c>
      <c r="F88" s="799">
        <v>6385</v>
      </c>
      <c r="G88" s="799">
        <v>11225.57972171517</v>
      </c>
      <c r="H88" s="337">
        <v>1.7581174192192905</v>
      </c>
      <c r="I88" s="61"/>
      <c r="J88" s="402"/>
      <c r="K88" s="508"/>
      <c r="L88" s="24"/>
      <c r="M88" s="25"/>
    </row>
    <row r="89" spans="1:28" ht="13.8" thickBot="1">
      <c r="A89" s="1263"/>
      <c r="B89" s="799" t="s">
        <v>14</v>
      </c>
      <c r="C89" s="799">
        <v>1106.77</v>
      </c>
      <c r="D89" s="799">
        <v>1525.639611714912</v>
      </c>
      <c r="E89" s="338">
        <v>1.3784612988379807</v>
      </c>
      <c r="F89" s="799">
        <v>7758.0861000000004</v>
      </c>
      <c r="G89" s="799">
        <v>973.1073631460963</v>
      </c>
      <c r="H89" s="337">
        <v>0.12543136936132951</v>
      </c>
      <c r="I89" s="61"/>
      <c r="J89" s="398"/>
      <c r="K89" s="508"/>
      <c r="L89" s="24"/>
      <c r="M89" s="25"/>
    </row>
    <row r="90" spans="1:28" ht="13.8" thickBot="1">
      <c r="A90" s="1263"/>
      <c r="B90" s="799" t="s">
        <v>15</v>
      </c>
      <c r="C90" s="799">
        <v>55.35</v>
      </c>
      <c r="D90" s="799">
        <v>55.15</v>
      </c>
      <c r="E90" s="338">
        <v>0.99638663053297194</v>
      </c>
      <c r="F90" s="799">
        <v>3052</v>
      </c>
      <c r="G90" s="799">
        <v>55.15</v>
      </c>
      <c r="H90" s="337">
        <v>1.8070117955439054E-2</v>
      </c>
      <c r="I90" s="61"/>
      <c r="J90" s="398"/>
      <c r="K90" s="508"/>
      <c r="L90" s="24"/>
      <c r="M90" s="25"/>
    </row>
    <row r="91" spans="1:28" ht="13.8" thickBot="1">
      <c r="A91" s="1263"/>
      <c r="B91" s="799" t="s">
        <v>49</v>
      </c>
      <c r="C91" s="799">
        <v>0</v>
      </c>
      <c r="D91" s="799">
        <v>0</v>
      </c>
      <c r="E91" s="407" t="s">
        <v>48</v>
      </c>
      <c r="F91" s="799">
        <v>2841.7464</v>
      </c>
      <c r="G91" s="799">
        <v>0</v>
      </c>
      <c r="H91" s="337">
        <v>0</v>
      </c>
      <c r="I91" s="61"/>
      <c r="J91" s="398"/>
      <c r="K91" s="508"/>
      <c r="L91" s="24"/>
      <c r="M91" s="25"/>
    </row>
    <row r="92" spans="1:28" ht="13.8" thickBot="1">
      <c r="A92" s="1263"/>
      <c r="B92" s="799" t="s">
        <v>51</v>
      </c>
      <c r="C92" s="799">
        <v>746.54420000000016</v>
      </c>
      <c r="D92" s="799">
        <v>609.59219662696194</v>
      </c>
      <c r="E92" s="338">
        <v>0.81655204959995908</v>
      </c>
      <c r="F92" s="799">
        <v>592.38099999999997</v>
      </c>
      <c r="G92" s="799">
        <v>531.56439545871081</v>
      </c>
      <c r="H92" s="337">
        <v>0.89733532213003253</v>
      </c>
      <c r="I92" s="61"/>
      <c r="J92" s="398"/>
      <c r="K92" s="508"/>
      <c r="L92" s="24"/>
      <c r="M92" s="25"/>
    </row>
    <row r="93" spans="1:28" ht="13.8" thickBot="1">
      <c r="A93" s="1263" t="s">
        <v>52</v>
      </c>
      <c r="B93" s="690" t="s">
        <v>53</v>
      </c>
      <c r="C93" s="690">
        <v>9625.0650199999927</v>
      </c>
      <c r="D93" s="690">
        <v>12371.521088743912</v>
      </c>
      <c r="E93" s="687">
        <v>1.2853441574718756</v>
      </c>
      <c r="F93" s="690">
        <v>9150.4484632074837</v>
      </c>
      <c r="G93" s="690">
        <v>10184.438870995131</v>
      </c>
      <c r="H93" s="689">
        <v>1.1129988778085751</v>
      </c>
      <c r="I93" s="61"/>
      <c r="J93" s="398"/>
      <c r="K93" s="508"/>
      <c r="L93" s="24"/>
      <c r="M93" s="25"/>
    </row>
    <row r="94" spans="1:28" ht="13.8" thickBot="1">
      <c r="A94" s="1263"/>
      <c r="B94" s="799" t="s">
        <v>91</v>
      </c>
      <c r="C94" s="799">
        <v>225.9659</v>
      </c>
      <c r="D94" s="799">
        <v>128.43</v>
      </c>
      <c r="E94" s="338">
        <v>0.56836009327071035</v>
      </c>
      <c r="F94" s="799">
        <v>52.6</v>
      </c>
      <c r="G94" s="799">
        <v>128.43</v>
      </c>
      <c r="H94" s="337">
        <v>2.4416349809885931</v>
      </c>
      <c r="I94" s="61"/>
      <c r="J94" s="398"/>
      <c r="K94" s="508"/>
      <c r="L94" s="24"/>
      <c r="M94" s="25"/>
    </row>
    <row r="95" spans="1:28" ht="13.8" thickBot="1">
      <c r="A95" s="1263"/>
      <c r="B95" s="799" t="s">
        <v>18</v>
      </c>
      <c r="C95" s="799">
        <v>6048.8498199999922</v>
      </c>
      <c r="D95" s="799">
        <v>8789.161088743911</v>
      </c>
      <c r="E95" s="338">
        <v>1.4530301380079431</v>
      </c>
      <c r="F95" s="799">
        <v>5072.2537000000002</v>
      </c>
      <c r="G95" s="799">
        <v>7031.3288709951294</v>
      </c>
      <c r="H95" s="337">
        <v>1.3862336718281913</v>
      </c>
      <c r="I95" s="61"/>
      <c r="J95" s="398"/>
      <c r="K95" s="508"/>
      <c r="L95" s="24"/>
      <c r="M95" s="25"/>
    </row>
    <row r="96" spans="1:28" ht="13.8" thickBot="1">
      <c r="A96" s="1263"/>
      <c r="B96" s="799" t="s">
        <v>55</v>
      </c>
      <c r="C96" s="799">
        <v>756.24510000000009</v>
      </c>
      <c r="D96" s="799">
        <v>736.93000000000006</v>
      </c>
      <c r="E96" s="338">
        <v>0.97445920641337047</v>
      </c>
      <c r="F96" s="799">
        <v>1356.5947632074835</v>
      </c>
      <c r="G96" s="799">
        <v>736.93000000000006</v>
      </c>
      <c r="H96" s="337">
        <v>0.54322043692519462</v>
      </c>
      <c r="I96" s="61"/>
      <c r="J96" s="398"/>
      <c r="K96" s="508"/>
      <c r="L96" s="24"/>
      <c r="M96" s="25"/>
    </row>
    <row r="97" spans="1:13" ht="13.8" thickBot="1">
      <c r="A97" s="1263"/>
      <c r="B97" s="799" t="s">
        <v>57</v>
      </c>
      <c r="C97" s="799">
        <v>2594.0042000000003</v>
      </c>
      <c r="D97" s="799">
        <v>2717</v>
      </c>
      <c r="E97" s="338">
        <v>1.0474154205301593</v>
      </c>
      <c r="F97" s="799">
        <v>2669</v>
      </c>
      <c r="G97" s="799">
        <v>2287.75</v>
      </c>
      <c r="H97" s="337">
        <v>0.8571562382914949</v>
      </c>
      <c r="I97" s="61"/>
      <c r="J97" s="398"/>
      <c r="K97" s="508"/>
      <c r="L97" s="24"/>
      <c r="M97" s="25"/>
    </row>
    <row r="98" spans="1:13" ht="13.8" thickBot="1">
      <c r="A98" s="1263" t="s">
        <v>59</v>
      </c>
      <c r="B98" s="690" t="s">
        <v>60</v>
      </c>
      <c r="C98" s="690">
        <v>3905</v>
      </c>
      <c r="D98" s="690">
        <v>3808.0987903225805</v>
      </c>
      <c r="E98" s="686">
        <v>0.97518534963446368</v>
      </c>
      <c r="F98" s="690">
        <v>4215</v>
      </c>
      <c r="G98" s="690">
        <v>3808.0987903225805</v>
      </c>
      <c r="H98" s="689">
        <v>0.90346353269812107</v>
      </c>
      <c r="I98" s="61"/>
      <c r="J98" s="398"/>
      <c r="K98" s="508"/>
      <c r="L98" s="24"/>
      <c r="M98" s="25"/>
    </row>
    <row r="99" spans="1:13" ht="13.8" thickBot="1">
      <c r="A99" s="1263"/>
      <c r="B99" s="799" t="s">
        <v>21</v>
      </c>
      <c r="C99" s="799">
        <v>3905</v>
      </c>
      <c r="D99" s="799">
        <v>3808.0987903225805</v>
      </c>
      <c r="E99" s="338">
        <v>0.97518534963446368</v>
      </c>
      <c r="F99" s="799">
        <v>4215</v>
      </c>
      <c r="G99" s="799">
        <v>3808.0987903225805</v>
      </c>
      <c r="H99" s="337">
        <v>0.90346353269812107</v>
      </c>
      <c r="I99" s="61"/>
      <c r="J99" s="398"/>
      <c r="K99" s="508"/>
      <c r="L99" s="24"/>
      <c r="M99" s="25"/>
    </row>
    <row r="100" spans="1:13" ht="13.5" customHeight="1" thickBot="1">
      <c r="A100" s="1263"/>
      <c r="B100" s="799" t="s">
        <v>62</v>
      </c>
      <c r="C100" s="1270" t="s">
        <v>63</v>
      </c>
      <c r="D100" s="1270"/>
      <c r="E100" s="1270"/>
      <c r="F100" s="1270"/>
      <c r="G100" s="1270"/>
      <c r="H100" s="1270"/>
      <c r="I100" s="61"/>
      <c r="J100" s="398"/>
      <c r="K100" s="508"/>
      <c r="L100" s="24"/>
      <c r="M100" s="25"/>
    </row>
    <row r="101" spans="1:13" ht="13.8" thickBot="1">
      <c r="A101" s="1282"/>
      <c r="B101" s="799" t="s">
        <v>64</v>
      </c>
      <c r="C101" s="1271"/>
      <c r="D101" s="1271"/>
      <c r="E101" s="1271"/>
      <c r="F101" s="1271"/>
      <c r="G101" s="1271"/>
      <c r="H101" s="1271"/>
      <c r="I101" s="61"/>
      <c r="J101" s="398"/>
      <c r="K101" s="508"/>
      <c r="L101" s="24"/>
      <c r="M101" s="25"/>
    </row>
    <row r="102" spans="1:13" ht="13.8" thickBot="1">
      <c r="A102" s="1283" t="s">
        <v>65</v>
      </c>
      <c r="B102" s="690" t="s">
        <v>66</v>
      </c>
      <c r="C102" s="690">
        <v>53604.9</v>
      </c>
      <c r="D102" s="690">
        <v>40640.00371135187</v>
      </c>
      <c r="E102" s="686">
        <v>0.75813971691677196</v>
      </c>
      <c r="F102" s="690">
        <v>71972.2</v>
      </c>
      <c r="G102" s="690">
        <v>40640.00371135187</v>
      </c>
      <c r="H102" s="689">
        <v>0.56466251846340487</v>
      </c>
      <c r="I102" s="61"/>
      <c r="J102" s="398"/>
      <c r="K102" s="508"/>
      <c r="L102" s="24"/>
      <c r="M102" s="25"/>
    </row>
    <row r="103" spans="1:13" ht="13.5" customHeight="1" thickBot="1">
      <c r="A103" s="1263"/>
      <c r="B103" s="799" t="s">
        <v>24</v>
      </c>
      <c r="C103" s="799">
        <v>466.20000000000005</v>
      </c>
      <c r="D103" s="799">
        <v>533.4</v>
      </c>
      <c r="E103" s="338">
        <v>1.144144144144144</v>
      </c>
      <c r="F103" s="799">
        <v>215.46000000000004</v>
      </c>
      <c r="G103" s="799">
        <v>533.4</v>
      </c>
      <c r="H103" s="337">
        <v>2.4756335282651065</v>
      </c>
      <c r="I103" s="61"/>
      <c r="J103" s="398"/>
      <c r="K103" s="508"/>
      <c r="L103" s="24"/>
      <c r="M103" s="25"/>
    </row>
    <row r="104" spans="1:13" ht="13.8" thickBot="1">
      <c r="A104" s="1263"/>
      <c r="B104" s="799" t="s">
        <v>23</v>
      </c>
      <c r="C104" s="799">
        <v>15441.300000000001</v>
      </c>
      <c r="D104" s="799">
        <v>20584.199999999997</v>
      </c>
      <c r="E104" s="338">
        <v>1.3330613355093157</v>
      </c>
      <c r="F104" s="799">
        <v>16756.740000000002</v>
      </c>
      <c r="G104" s="799">
        <v>20584.199999999997</v>
      </c>
      <c r="H104" s="337">
        <v>1.2284131638970346</v>
      </c>
      <c r="I104" s="61"/>
      <c r="J104" s="398"/>
      <c r="K104" s="508"/>
      <c r="L104" s="24"/>
      <c r="M104" s="25"/>
    </row>
    <row r="105" spans="1:13" ht="13.8" thickBot="1">
      <c r="A105" s="1282"/>
      <c r="B105" s="799" t="s">
        <v>25</v>
      </c>
      <c r="C105" s="799">
        <v>37697.4</v>
      </c>
      <c r="D105" s="799">
        <v>19522.403711351872</v>
      </c>
      <c r="E105" s="338">
        <v>0.51787135747695789</v>
      </c>
      <c r="F105" s="799">
        <v>55000</v>
      </c>
      <c r="G105" s="799">
        <v>19522.403711351872</v>
      </c>
      <c r="H105" s="337">
        <v>0.35495279475185221</v>
      </c>
      <c r="I105" s="61"/>
      <c r="J105" s="86"/>
      <c r="K105" s="508"/>
      <c r="L105" s="24"/>
      <c r="M105" s="25"/>
    </row>
    <row r="106" spans="1:13" ht="13.8" thickBot="1">
      <c r="A106" s="468" t="s">
        <v>71</v>
      </c>
      <c r="B106" s="468"/>
      <c r="C106" s="468">
        <v>86521.026519999985</v>
      </c>
      <c r="D106" s="468">
        <v>70703.317608880199</v>
      </c>
      <c r="E106" s="696">
        <v>0.81718075308013827</v>
      </c>
      <c r="F106" s="468">
        <v>105966.86196320748</v>
      </c>
      <c r="G106" s="468">
        <v>67417.942852989567</v>
      </c>
      <c r="H106" s="466">
        <v>0.63621722493205091</v>
      </c>
      <c r="I106" s="61"/>
      <c r="J106" s="403"/>
      <c r="K106" s="508"/>
      <c r="L106" s="24"/>
      <c r="M106" s="25"/>
    </row>
    <row r="107" spans="1:13">
      <c r="A107" t="s">
        <v>72</v>
      </c>
      <c r="B107" s="7"/>
      <c r="C107" s="7"/>
      <c r="D107" s="7"/>
      <c r="E107" s="340"/>
      <c r="F107" s="7"/>
      <c r="G107" s="7"/>
      <c r="H107" s="7"/>
      <c r="I107" s="61"/>
      <c r="J107" s="65"/>
      <c r="K107" s="508"/>
      <c r="L107" s="24"/>
      <c r="M107" s="25"/>
    </row>
    <row r="108" spans="1:13">
      <c r="A108" s="2"/>
      <c r="B108" s="2"/>
      <c r="C108" s="60"/>
      <c r="D108" s="60"/>
      <c r="E108" s="61"/>
      <c r="F108" s="62"/>
      <c r="G108" s="62"/>
      <c r="H108" s="61"/>
      <c r="I108" s="61"/>
      <c r="J108" s="65"/>
      <c r="K108" s="508"/>
      <c r="L108" s="24"/>
      <c r="M108" s="25"/>
    </row>
    <row r="109" spans="1:13">
      <c r="C109" s="74"/>
      <c r="D109" s="74"/>
      <c r="E109" s="76"/>
      <c r="F109" s="75"/>
      <c r="G109" s="76"/>
      <c r="H109" s="88"/>
      <c r="I109" s="88"/>
      <c r="J109" s="61"/>
      <c r="K109" s="509"/>
      <c r="L109" s="27"/>
      <c r="M109" s="25"/>
    </row>
    <row r="110" spans="1:13">
      <c r="A110" s="4" t="s">
        <v>98</v>
      </c>
      <c r="B110" s="4"/>
      <c r="C110" s="4"/>
      <c r="D110" s="4"/>
      <c r="E110" s="4"/>
      <c r="F110" s="76"/>
      <c r="G110" s="76"/>
      <c r="H110" s="810"/>
      <c r="I110" s="810"/>
      <c r="J110" s="61"/>
    </row>
    <row r="111" spans="1:13" s="764" customFormat="1" ht="27" thickBot="1">
      <c r="A111" s="92" t="s">
        <v>99</v>
      </c>
      <c r="B111" s="92" t="s">
        <v>100</v>
      </c>
      <c r="C111" s="92" t="s">
        <v>101</v>
      </c>
      <c r="D111" s="92" t="s">
        <v>102</v>
      </c>
      <c r="E111" s="92" t="s">
        <v>103</v>
      </c>
      <c r="F111" s="76"/>
      <c r="G111" s="75"/>
      <c r="H111" s="107"/>
      <c r="I111" s="107"/>
      <c r="J111" s="107"/>
      <c r="K111" s="510"/>
      <c r="L111" s="76"/>
      <c r="M111" s="76"/>
    </row>
    <row r="112" spans="1:13" s="764" customFormat="1" ht="14.4" thickTop="1" thickBot="1">
      <c r="A112" s="489" t="s">
        <v>13</v>
      </c>
      <c r="B112" s="339">
        <v>0.05</v>
      </c>
      <c r="C112" s="389">
        <v>2E-3</v>
      </c>
      <c r="D112" s="389">
        <v>4.0000000000000001E-3</v>
      </c>
      <c r="E112" s="337">
        <v>0.96</v>
      </c>
      <c r="F112" s="33"/>
      <c r="G112" s="33"/>
      <c r="H112" s="33"/>
      <c r="I112" s="33"/>
      <c r="J112" s="76"/>
      <c r="K112" s="510"/>
      <c r="L112" s="76"/>
      <c r="M112" s="76"/>
    </row>
    <row r="113" spans="1:13" s="764" customFormat="1" ht="13.8" thickBot="1">
      <c r="A113" s="489" t="s">
        <v>14</v>
      </c>
      <c r="B113" s="339">
        <v>0.41</v>
      </c>
      <c r="C113" s="339">
        <v>0.02</v>
      </c>
      <c r="D113" s="339">
        <v>0</v>
      </c>
      <c r="E113" s="337">
        <v>0.61</v>
      </c>
      <c r="F113" s="33"/>
      <c r="G113" s="33"/>
      <c r="H113" s="33"/>
      <c r="I113" s="33"/>
      <c r="J113" s="107"/>
      <c r="K113" s="510"/>
      <c r="L113" s="76"/>
      <c r="M113" s="76"/>
    </row>
    <row r="114" spans="1:13" s="764" customFormat="1" ht="13.8" thickBot="1">
      <c r="A114" s="489" t="s">
        <v>15</v>
      </c>
      <c r="B114" s="1266" t="s">
        <v>182</v>
      </c>
      <c r="C114" s="1266"/>
      <c r="D114" s="1266"/>
      <c r="E114" s="337">
        <v>1</v>
      </c>
      <c r="F114" s="33"/>
      <c r="G114" s="33"/>
      <c r="H114" s="33"/>
      <c r="I114" s="33"/>
      <c r="J114" s="33"/>
      <c r="K114" s="510"/>
      <c r="L114" s="76"/>
      <c r="M114" s="76"/>
    </row>
    <row r="115" spans="1:13" s="764" customFormat="1" ht="15.6" thickBot="1">
      <c r="A115" s="667" t="s">
        <v>49</v>
      </c>
      <c r="B115" s="1266" t="s">
        <v>104</v>
      </c>
      <c r="C115" s="1266"/>
      <c r="D115" s="1266"/>
      <c r="E115" s="1266"/>
      <c r="F115" s="33"/>
      <c r="G115" s="512"/>
      <c r="H115" s="33"/>
      <c r="I115" s="33"/>
      <c r="J115" s="33"/>
      <c r="K115" s="510"/>
      <c r="L115" s="76"/>
      <c r="M115" s="76"/>
    </row>
    <row r="116" spans="1:13" s="764" customFormat="1" ht="13.8" thickBot="1">
      <c r="A116" s="489" t="s">
        <v>51</v>
      </c>
      <c r="B116" s="339">
        <v>0.14000000000000001</v>
      </c>
      <c r="C116" s="389">
        <v>2E-3</v>
      </c>
      <c r="D116" s="339">
        <v>0.01</v>
      </c>
      <c r="E116" s="337">
        <v>0.872</v>
      </c>
      <c r="F116" s="33"/>
      <c r="G116" s="33"/>
      <c r="H116" s="33"/>
      <c r="I116" s="33"/>
      <c r="J116" s="33"/>
      <c r="K116" s="510"/>
      <c r="L116" s="76"/>
      <c r="M116" s="76"/>
    </row>
    <row r="117" spans="1:13" ht="13.8" thickBot="1">
      <c r="A117" s="667" t="s">
        <v>91</v>
      </c>
      <c r="B117" s="1272" t="s">
        <v>105</v>
      </c>
      <c r="C117" s="1272"/>
      <c r="D117" s="1272"/>
      <c r="E117" s="673">
        <v>1</v>
      </c>
    </row>
    <row r="118" spans="1:13" ht="13.8" thickBot="1">
      <c r="A118" s="489" t="s">
        <v>18</v>
      </c>
      <c r="B118" s="339">
        <v>0.35</v>
      </c>
      <c r="C118" s="339">
        <v>0.01</v>
      </c>
      <c r="D118" s="339">
        <v>0.14000000000000001</v>
      </c>
      <c r="E118" s="337">
        <v>0.8</v>
      </c>
    </row>
    <row r="119" spans="1:13" ht="13.8" thickBot="1">
      <c r="A119" s="489" t="s">
        <v>55</v>
      </c>
      <c r="B119" s="1266" t="s">
        <v>105</v>
      </c>
      <c r="C119" s="1266"/>
      <c r="D119" s="1266"/>
      <c r="E119" s="337">
        <v>1</v>
      </c>
    </row>
    <row r="120" spans="1:13" ht="13.8" thickBot="1">
      <c r="A120" s="489" t="s">
        <v>57</v>
      </c>
      <c r="B120" s="339">
        <v>0.38</v>
      </c>
      <c r="C120" s="339">
        <v>0.21</v>
      </c>
      <c r="D120" s="339">
        <v>0</v>
      </c>
      <c r="E120" s="337">
        <v>0.83</v>
      </c>
    </row>
    <row r="121" spans="1:13" ht="13.5" customHeight="1" thickBot="1">
      <c r="A121" s="489" t="s">
        <v>21</v>
      </c>
      <c r="B121" s="1266" t="s">
        <v>106</v>
      </c>
      <c r="C121" s="1266"/>
      <c r="D121" s="1266"/>
      <c r="E121" s="1266"/>
      <c r="F121" s="4"/>
      <c r="G121" s="4"/>
      <c r="H121" s="4"/>
      <c r="I121" s="4"/>
    </row>
    <row r="122" spans="1:13" ht="13.8" thickBot="1">
      <c r="A122" s="489" t="s">
        <v>62</v>
      </c>
      <c r="B122" s="1266" t="s">
        <v>183</v>
      </c>
      <c r="C122" s="1266"/>
      <c r="D122" s="1266"/>
      <c r="E122" s="1266"/>
      <c r="F122" s="86"/>
      <c r="G122" s="86"/>
      <c r="H122" s="86"/>
      <c r="I122" s="86"/>
    </row>
    <row r="123" spans="1:13" ht="13.8" thickBot="1">
      <c r="A123" s="489" t="s">
        <v>64</v>
      </c>
      <c r="B123" s="1266" t="s">
        <v>183</v>
      </c>
      <c r="C123" s="1266"/>
      <c r="D123" s="1266"/>
      <c r="E123" s="1266"/>
      <c r="H123" s="54"/>
      <c r="I123" s="54"/>
      <c r="J123" s="4"/>
    </row>
    <row r="124" spans="1:13" ht="27" thickBot="1">
      <c r="A124" s="489" t="s">
        <v>24</v>
      </c>
      <c r="B124" s="1267" t="s">
        <v>108</v>
      </c>
      <c r="C124" s="1267"/>
      <c r="D124" s="1267"/>
      <c r="E124" s="1267"/>
      <c r="F124" s="538"/>
      <c r="H124" s="88"/>
      <c r="I124" s="88"/>
      <c r="J124" s="86"/>
    </row>
    <row r="125" spans="1:13" ht="27" thickBot="1">
      <c r="A125" s="489" t="s">
        <v>23</v>
      </c>
      <c r="B125" s="1268"/>
      <c r="C125" s="1268"/>
      <c r="D125" s="1268"/>
      <c r="E125" s="1268"/>
      <c r="G125" s="57"/>
      <c r="H125" s="739"/>
      <c r="I125" s="88"/>
      <c r="J125" s="54"/>
    </row>
    <row r="126" spans="1:13" ht="13.8" thickBot="1">
      <c r="A126" s="490" t="s">
        <v>25</v>
      </c>
      <c r="B126" s="1269"/>
      <c r="C126" s="1269"/>
      <c r="D126" s="1269"/>
      <c r="E126" s="1269"/>
      <c r="F126" s="76"/>
      <c r="G126" s="75"/>
      <c r="H126" s="107"/>
      <c r="I126" s="107"/>
      <c r="J126" s="107"/>
    </row>
    <row r="127" spans="1:13" ht="13.8" thickBot="1">
      <c r="A127" s="743" t="s">
        <v>109</v>
      </c>
      <c r="B127" s="744" t="s">
        <v>48</v>
      </c>
      <c r="C127" s="744" t="s">
        <v>48</v>
      </c>
      <c r="D127" s="744" t="s">
        <v>48</v>
      </c>
      <c r="E127" s="745" t="s">
        <v>110</v>
      </c>
      <c r="F127" s="76"/>
      <c r="G127" s="107"/>
      <c r="H127" s="107"/>
      <c r="I127" s="107"/>
      <c r="J127" s="107"/>
    </row>
    <row r="128" spans="1:13">
      <c r="A128" s="740" t="s">
        <v>111</v>
      </c>
      <c r="B128" s="741"/>
      <c r="C128" s="742"/>
      <c r="D128" s="742"/>
      <c r="E128" s="742"/>
      <c r="J128" s="107"/>
    </row>
    <row r="129" spans="1:10">
      <c r="A129" s="740"/>
      <c r="B129" s="741"/>
      <c r="C129" s="742"/>
      <c r="D129" s="742"/>
      <c r="E129" s="742"/>
      <c r="J129" s="107"/>
    </row>
    <row r="130" spans="1:10">
      <c r="J130" s="107"/>
    </row>
    <row r="131" spans="1:10">
      <c r="A131" s="4" t="s">
        <v>112</v>
      </c>
      <c r="B131" s="4"/>
      <c r="C131" s="4"/>
      <c r="D131" s="4"/>
      <c r="E131" s="4"/>
      <c r="F131" s="4"/>
      <c r="G131" s="4"/>
      <c r="H131" s="4"/>
      <c r="I131" s="4"/>
    </row>
    <row r="132" spans="1:10" ht="27" thickBot="1">
      <c r="A132" s="800" t="s">
        <v>32</v>
      </c>
      <c r="B132" s="800" t="s">
        <v>33</v>
      </c>
      <c r="C132" s="93" t="s">
        <v>113</v>
      </c>
      <c r="D132" s="94" t="s">
        <v>113</v>
      </c>
      <c r="E132" s="93" t="s">
        <v>114</v>
      </c>
      <c r="F132" s="93" t="s">
        <v>115</v>
      </c>
      <c r="G132" s="93" t="s">
        <v>116</v>
      </c>
      <c r="H132" s="93" t="s">
        <v>117</v>
      </c>
    </row>
    <row r="133" spans="1:10" ht="13.8" thickBot="1">
      <c r="A133" s="95"/>
      <c r="B133" s="96"/>
      <c r="C133" s="92" t="s">
        <v>118</v>
      </c>
      <c r="D133" s="1254" t="s">
        <v>119</v>
      </c>
      <c r="E133" s="1255"/>
      <c r="F133" s="1255"/>
      <c r="G133" s="1255"/>
      <c r="H133" s="1255"/>
    </row>
    <row r="134" spans="1:10" ht="14.4" thickTop="1" thickBot="1">
      <c r="A134" s="1256" t="s">
        <v>45</v>
      </c>
      <c r="B134" s="799" t="s">
        <v>13</v>
      </c>
      <c r="C134" s="724">
        <v>2.4908999999999999</v>
      </c>
      <c r="D134" s="519">
        <v>1.3706413797342489</v>
      </c>
      <c r="E134" s="519">
        <v>1.5781413069404835</v>
      </c>
      <c r="F134" s="519">
        <v>2.2866038262731632</v>
      </c>
      <c r="G134" s="519">
        <v>1.8550370506469074</v>
      </c>
      <c r="H134" s="519">
        <v>0.68869554334637972</v>
      </c>
    </row>
    <row r="135" spans="1:10" ht="13.8" thickBot="1">
      <c r="A135" s="1257"/>
      <c r="B135" s="799" t="s">
        <v>14</v>
      </c>
      <c r="C135" s="724">
        <v>0.31830000000000003</v>
      </c>
      <c r="D135" s="519">
        <v>0.37808901610478285</v>
      </c>
      <c r="E135" s="519">
        <v>0.47486264760371061</v>
      </c>
      <c r="F135" s="519">
        <v>0.48606318037564838</v>
      </c>
      <c r="G135" s="519">
        <v>1.2955082571966634</v>
      </c>
      <c r="H135" s="519">
        <v>0.32889066629699554</v>
      </c>
    </row>
    <row r="136" spans="1:10" ht="13.8" thickBot="1">
      <c r="A136" s="1257"/>
      <c r="B136" s="799" t="s">
        <v>15</v>
      </c>
      <c r="C136" s="724">
        <v>0.44</v>
      </c>
      <c r="D136" s="519">
        <v>0.58563005022220804</v>
      </c>
      <c r="E136" s="519">
        <v>0.70797667194478198</v>
      </c>
      <c r="F136" s="519">
        <v>0.63951693034935619</v>
      </c>
      <c r="G136" s="519">
        <v>3.5474092696479502</v>
      </c>
      <c r="H136" s="519">
        <v>0.38223319699687058</v>
      </c>
    </row>
    <row r="137" spans="1:10" ht="13.8" thickBot="1">
      <c r="A137" s="1257"/>
      <c r="B137" s="799" t="s">
        <v>49</v>
      </c>
      <c r="C137" s="724" t="s">
        <v>48</v>
      </c>
      <c r="D137" s="519" t="s">
        <v>48</v>
      </c>
      <c r="E137" s="519" t="s">
        <v>48</v>
      </c>
      <c r="F137" s="519" t="s">
        <v>48</v>
      </c>
      <c r="G137" s="519" t="s">
        <v>48</v>
      </c>
      <c r="H137" s="519" t="s">
        <v>48</v>
      </c>
    </row>
    <row r="138" spans="1:10" ht="13.8" thickBot="1">
      <c r="A138" s="1257"/>
      <c r="B138" s="799" t="s">
        <v>17</v>
      </c>
      <c r="C138" s="724">
        <v>1.2484</v>
      </c>
      <c r="D138" s="519">
        <v>0.77515925562641619</v>
      </c>
      <c r="E138" s="519">
        <v>0.88042841081811596</v>
      </c>
      <c r="F138" s="519">
        <v>0.90604254475476775</v>
      </c>
      <c r="G138" s="519">
        <v>1.7495062392519587</v>
      </c>
      <c r="H138" s="519">
        <v>0.46811298031470472</v>
      </c>
    </row>
    <row r="139" spans="1:10" ht="13.8" thickBot="1">
      <c r="A139" s="1257" t="s">
        <v>52</v>
      </c>
      <c r="B139" s="799" t="s">
        <v>120</v>
      </c>
      <c r="C139" s="724">
        <v>4.4180000000000001</v>
      </c>
      <c r="D139" s="519">
        <v>1.1455100226939796</v>
      </c>
      <c r="E139" s="519">
        <v>1.4462869618055831</v>
      </c>
      <c r="F139" s="519">
        <v>1.1455100226939796</v>
      </c>
      <c r="G139" s="519" t="s">
        <v>121</v>
      </c>
      <c r="H139" s="519">
        <v>0.58736835734678916</v>
      </c>
    </row>
    <row r="140" spans="1:10" ht="13.8" thickBot="1">
      <c r="A140" s="1257"/>
      <c r="B140" s="799" t="s">
        <v>18</v>
      </c>
      <c r="C140" s="724">
        <v>0.7772</v>
      </c>
      <c r="D140" s="519">
        <v>0.94422339865010307</v>
      </c>
      <c r="E140" s="519">
        <v>1.1674427380465962</v>
      </c>
      <c r="F140" s="519">
        <v>1.5967253956630416</v>
      </c>
      <c r="G140" s="519">
        <v>1.1892048548109158</v>
      </c>
      <c r="H140" s="519">
        <v>0.70926395653501562</v>
      </c>
    </row>
    <row r="141" spans="1:10" ht="13.8" thickBot="1">
      <c r="A141" s="1257"/>
      <c r="B141" s="799" t="s">
        <v>55</v>
      </c>
      <c r="C141" s="724">
        <v>0.92100000000000004</v>
      </c>
      <c r="D141" s="519">
        <v>0.9043024501475202</v>
      </c>
      <c r="E141" s="519">
        <v>1.009289047007403</v>
      </c>
      <c r="F141" s="519">
        <v>0.9043024501475202</v>
      </c>
      <c r="G141" s="519" t="s">
        <v>121</v>
      </c>
      <c r="H141" s="519">
        <v>0.36445695033320219</v>
      </c>
    </row>
    <row r="142" spans="1:10" ht="13.8" thickBot="1">
      <c r="A142" s="1258"/>
      <c r="B142" s="799" t="s">
        <v>122</v>
      </c>
      <c r="C142" s="724">
        <v>1.4516331310628665</v>
      </c>
      <c r="D142" s="519">
        <v>1.7273816796687225</v>
      </c>
      <c r="E142" s="519">
        <v>2.0196784702112911</v>
      </c>
      <c r="F142" s="519">
        <v>2.1360542587816038</v>
      </c>
      <c r="G142" s="519">
        <v>4.3875558404815367</v>
      </c>
      <c r="H142" s="519">
        <v>0.51972538670055479</v>
      </c>
    </row>
    <row r="143" spans="1:10" ht="13.8" thickBot="1">
      <c r="A143" s="1259" t="s">
        <v>59</v>
      </c>
      <c r="B143" s="491" t="s">
        <v>21</v>
      </c>
      <c r="C143" s="724">
        <v>0.78779999999999994</v>
      </c>
      <c r="D143" s="519">
        <v>0.71023960305917266</v>
      </c>
      <c r="E143" s="519">
        <v>0.71023960305917277</v>
      </c>
      <c r="F143" s="519">
        <v>0.71023960305917266</v>
      </c>
      <c r="G143" s="519" t="s">
        <v>121</v>
      </c>
      <c r="H143" s="519">
        <v>0.32332938995982419</v>
      </c>
      <c r="J143" s="76"/>
    </row>
    <row r="144" spans="1:10" ht="13.8" thickBot="1">
      <c r="A144" s="1257"/>
      <c r="B144" s="491" t="s">
        <v>62</v>
      </c>
      <c r="C144" s="724" t="s">
        <v>48</v>
      </c>
      <c r="D144" s="519" t="s">
        <v>48</v>
      </c>
      <c r="E144" s="519" t="s">
        <v>48</v>
      </c>
      <c r="F144" s="519" t="s">
        <v>48</v>
      </c>
      <c r="G144" s="519" t="s">
        <v>48</v>
      </c>
      <c r="H144" s="519" t="s">
        <v>48</v>
      </c>
    </row>
    <row r="145" spans="1:13" ht="13.8" thickBot="1">
      <c r="A145" s="1257"/>
      <c r="B145" s="491" t="s">
        <v>64</v>
      </c>
      <c r="C145" s="724" t="s">
        <v>48</v>
      </c>
      <c r="D145" s="519" t="s">
        <v>48</v>
      </c>
      <c r="E145" s="519" t="s">
        <v>48</v>
      </c>
      <c r="F145" s="519" t="s">
        <v>48</v>
      </c>
      <c r="G145" s="519" t="s">
        <v>48</v>
      </c>
      <c r="H145" s="519" t="s">
        <v>48</v>
      </c>
    </row>
    <row r="146" spans="1:13" ht="13.8" thickBot="1">
      <c r="A146" s="1260" t="s">
        <v>65</v>
      </c>
      <c r="B146" s="491" t="s">
        <v>24</v>
      </c>
      <c r="C146" s="724">
        <v>2.4222999999999999</v>
      </c>
      <c r="D146" s="519">
        <v>2.0556175512978498</v>
      </c>
      <c r="E146" s="519">
        <v>2.3861386626136802</v>
      </c>
      <c r="F146" s="519">
        <v>2.8245685366767264</v>
      </c>
      <c r="G146" s="519">
        <v>0.93490412357523944</v>
      </c>
      <c r="H146" s="519">
        <v>1.9788437118693363</v>
      </c>
    </row>
    <row r="147" spans="1:13" ht="13.8" thickBot="1">
      <c r="A147" s="1260"/>
      <c r="B147" s="491" t="s">
        <v>23</v>
      </c>
      <c r="C147" s="724">
        <v>1.9515</v>
      </c>
      <c r="D147" s="519">
        <v>1.5396987275198168</v>
      </c>
      <c r="E147" s="519">
        <v>1.7877008479343459</v>
      </c>
      <c r="F147" s="519">
        <v>1.8325405692372521</v>
      </c>
      <c r="G147" s="519">
        <v>1.2935545449482939</v>
      </c>
      <c r="H147" s="519">
        <v>1.2863042352126355</v>
      </c>
    </row>
    <row r="148" spans="1:13" ht="13.8" thickBot="1">
      <c r="A148" s="1261"/>
      <c r="B148" s="492" t="s">
        <v>25</v>
      </c>
      <c r="C148" s="725">
        <v>6.2442000000000002</v>
      </c>
      <c r="D148" s="726">
        <v>3.0909362388246895</v>
      </c>
      <c r="E148" s="536">
        <v>3.0909362388246895</v>
      </c>
      <c r="F148" s="536">
        <v>1.7268853374490853</v>
      </c>
      <c r="G148" s="536">
        <v>433.33333333333331</v>
      </c>
      <c r="H148" s="536">
        <v>1.7268853374490853</v>
      </c>
    </row>
    <row r="149" spans="1:13">
      <c r="A149" s="736" t="s">
        <v>123</v>
      </c>
      <c r="B149" s="89"/>
      <c r="C149" s="474"/>
      <c r="D149" s="89"/>
      <c r="E149" s="89"/>
      <c r="F149" s="89"/>
      <c r="G149" s="89"/>
    </row>
    <row r="150" spans="1:13">
      <c r="A150" s="215" t="s">
        <v>124</v>
      </c>
      <c r="B150" s="475"/>
      <c r="C150" s="475"/>
      <c r="D150" s="475"/>
      <c r="E150" s="475"/>
      <c r="F150" s="475"/>
      <c r="G150" s="475"/>
      <c r="H150" s="475"/>
      <c r="I150" s="475"/>
    </row>
    <row r="151" spans="1:13">
      <c r="A151" s="215" t="s">
        <v>125</v>
      </c>
      <c r="B151" s="89"/>
      <c r="C151" s="89"/>
      <c r="D151" s="89"/>
      <c r="E151" s="89"/>
      <c r="F151" s="89"/>
      <c r="G151" s="89"/>
    </row>
    <row r="152" spans="1:13">
      <c r="A152" s="803"/>
      <c r="B152" s="89"/>
      <c r="C152" s="89"/>
      <c r="D152" s="89"/>
      <c r="E152" s="89"/>
      <c r="F152" s="89"/>
      <c r="G152" s="89"/>
    </row>
    <row r="153" spans="1:13" s="764" customFormat="1">
      <c r="A153"/>
      <c r="B153" s="178"/>
      <c r="C153" s="178"/>
      <c r="D153" s="178"/>
      <c r="E153" s="74"/>
      <c r="F153" s="74"/>
      <c r="G153" s="74"/>
      <c r="H153" s="33"/>
      <c r="I153" s="33"/>
      <c r="J153" s="33"/>
      <c r="K153" s="510"/>
      <c r="L153" s="76"/>
      <c r="M153" s="76"/>
    </row>
    <row r="154" spans="1:13" s="33" customFormat="1">
      <c r="A154" s="4" t="s">
        <v>126</v>
      </c>
      <c r="B154" s="4"/>
      <c r="C154" s="4"/>
      <c r="D154" s="4"/>
      <c r="E154" s="4"/>
      <c r="F154" s="4"/>
      <c r="K154" s="505"/>
    </row>
    <row r="155" spans="1:13" ht="27" thickBot="1">
      <c r="A155" s="92"/>
      <c r="B155" s="92" t="s">
        <v>113</v>
      </c>
      <c r="C155" s="92" t="s">
        <v>114</v>
      </c>
      <c r="D155" s="92" t="s">
        <v>115</v>
      </c>
      <c r="E155" s="92" t="s">
        <v>116</v>
      </c>
      <c r="F155" s="92" t="s">
        <v>117</v>
      </c>
    </row>
    <row r="156" spans="1:13" ht="14.4" thickTop="1" thickBot="1">
      <c r="A156" s="97" t="s">
        <v>127</v>
      </c>
      <c r="B156" s="519">
        <v>1.2454028209976844</v>
      </c>
      <c r="C156" s="519">
        <v>1.4439064534130412</v>
      </c>
      <c r="D156" s="519">
        <v>1.6925148562676189</v>
      </c>
      <c r="E156" s="519">
        <v>2.0544175163859051</v>
      </c>
      <c r="F156" s="519">
        <v>0.6784459802475149</v>
      </c>
    </row>
    <row r="157" spans="1:13" s="33" customFormat="1" ht="13.8" thickBot="1">
      <c r="A157" s="97" t="s">
        <v>128</v>
      </c>
      <c r="B157" s="519">
        <v>1.2147253297086171</v>
      </c>
      <c r="C157" s="519">
        <v>1.4242832593011339</v>
      </c>
      <c r="D157" s="519">
        <v>1.8111971783915459</v>
      </c>
      <c r="E157" s="519">
        <v>2.0260676780270805</v>
      </c>
      <c r="F157" s="519">
        <v>0.61788268504879063</v>
      </c>
      <c r="K157" s="505"/>
    </row>
    <row r="158" spans="1:13" s="33" customFormat="1" ht="13.8" thickBot="1">
      <c r="A158" s="477" t="s">
        <v>129</v>
      </c>
      <c r="B158" s="519">
        <v>1.2117409718873413</v>
      </c>
      <c r="C158" s="519">
        <v>1.4595649584737556</v>
      </c>
      <c r="D158" s="519">
        <v>1.7073250996931137</v>
      </c>
      <c r="E158" s="519">
        <v>2.3962160928368097</v>
      </c>
      <c r="F158" s="519">
        <v>0.57600620565654015</v>
      </c>
      <c r="K158" s="505"/>
    </row>
    <row r="159" spans="1:13" s="33" customFormat="1" ht="13.8" thickBot="1">
      <c r="A159" s="477" t="s">
        <v>130</v>
      </c>
      <c r="B159" s="519">
        <v>1.2164130600194905</v>
      </c>
      <c r="C159" s="519">
        <v>1.4047744109597669</v>
      </c>
      <c r="D159" s="519">
        <v>1.881112568176301</v>
      </c>
      <c r="E159" s="519">
        <v>1.8450184270599581</v>
      </c>
      <c r="F159" s="519">
        <v>0.64660071065627422</v>
      </c>
      <c r="K159" s="505"/>
    </row>
    <row r="160" spans="1:13" s="33" customFormat="1" ht="13.8" thickBot="1">
      <c r="A160" s="98" t="s">
        <v>65</v>
      </c>
      <c r="B160" s="478">
        <v>1.7022775368911405</v>
      </c>
      <c r="C160" s="478">
        <v>1.9258076067583123</v>
      </c>
      <c r="D160" s="478">
        <v>1.8190869955898021</v>
      </c>
      <c r="E160" s="478">
        <v>1.5020277069723706</v>
      </c>
      <c r="F160" s="478">
        <v>1.3554682842462582</v>
      </c>
      <c r="K160" s="505"/>
    </row>
    <row r="161" spans="1:11" s="33" customFormat="1">
      <c r="A161" s="215" t="s">
        <v>131</v>
      </c>
      <c r="B161" s="1"/>
      <c r="K161" s="505"/>
    </row>
    <row r="162" spans="1:11">
      <c r="A162" s="4"/>
      <c r="B162" s="4"/>
      <c r="C162" s="4"/>
      <c r="D162" s="4"/>
      <c r="E162" s="4"/>
    </row>
    <row r="163" spans="1:11">
      <c r="A163" s="4"/>
      <c r="B163" s="4"/>
      <c r="C163" s="4"/>
      <c r="D163" s="4"/>
      <c r="E163" s="4"/>
    </row>
    <row r="164" spans="1:11">
      <c r="A164" s="4"/>
      <c r="B164" s="4"/>
      <c r="C164" s="4"/>
      <c r="D164" s="4"/>
      <c r="E164" s="4"/>
    </row>
    <row r="165" spans="1:11">
      <c r="A165" s="4" t="s">
        <v>184</v>
      </c>
      <c r="B165" s="4"/>
      <c r="C165" s="4"/>
      <c r="D165" s="4"/>
      <c r="E165" s="4"/>
      <c r="F165" s="4"/>
      <c r="G165" s="4"/>
      <c r="H165" s="4"/>
      <c r="I165" s="4"/>
    </row>
    <row r="166" spans="1:11" ht="27" thickBot="1">
      <c r="A166" s="800" t="s">
        <v>32</v>
      </c>
      <c r="B166" s="800" t="s">
        <v>33</v>
      </c>
      <c r="C166" s="93" t="s">
        <v>113</v>
      </c>
      <c r="D166" s="94" t="s">
        <v>113</v>
      </c>
      <c r="E166" s="93" t="s">
        <v>114</v>
      </c>
      <c r="F166" s="93" t="s">
        <v>115</v>
      </c>
      <c r="G166" s="93" t="s">
        <v>116</v>
      </c>
      <c r="H166" s="93" t="s">
        <v>117</v>
      </c>
    </row>
    <row r="167" spans="1:11" ht="13.8" thickBot="1">
      <c r="A167" s="95"/>
      <c r="B167" s="96"/>
      <c r="C167" s="92" t="s">
        <v>118</v>
      </c>
      <c r="D167" s="1254" t="s">
        <v>119</v>
      </c>
      <c r="E167" s="1255"/>
      <c r="F167" s="1255"/>
      <c r="G167" s="1255"/>
      <c r="H167" s="1255"/>
    </row>
    <row r="168" spans="1:11" ht="14.4" thickTop="1" thickBot="1">
      <c r="A168" s="1256" t="s">
        <v>45</v>
      </c>
      <c r="B168" s="799" t="s">
        <v>13</v>
      </c>
      <c r="C168" s="724">
        <v>1.9096596861022852</v>
      </c>
      <c r="D168" s="519">
        <v>1.5183465244872794</v>
      </c>
      <c r="E168" s="519">
        <v>1.8185649735656699</v>
      </c>
      <c r="F168" s="519">
        <v>3.7246586604543399</v>
      </c>
      <c r="G168" s="519">
        <v>1.4596796564444756</v>
      </c>
      <c r="H168" s="519">
        <v>0.95296147243544904</v>
      </c>
    </row>
    <row r="169" spans="1:11" ht="13.8" thickBot="1">
      <c r="A169" s="1257"/>
      <c r="B169" s="799" t="s">
        <v>14</v>
      </c>
      <c r="C169" s="724">
        <v>0.93417036079089644</v>
      </c>
      <c r="D169" s="519">
        <v>0.94753926987261705</v>
      </c>
      <c r="E169" s="519">
        <v>1.1777265132842658</v>
      </c>
      <c r="F169" s="519">
        <v>1.7076515552130762</v>
      </c>
      <c r="G169" s="519">
        <v>1.0534438279571408</v>
      </c>
      <c r="H169" s="519">
        <v>0.77830169152499851</v>
      </c>
    </row>
    <row r="170" spans="1:11" ht="13.8" thickBot="1">
      <c r="A170" s="1257"/>
      <c r="B170" s="799" t="s">
        <v>15</v>
      </c>
      <c r="C170" s="724" t="s">
        <v>48</v>
      </c>
      <c r="D170" s="519" t="s">
        <v>48</v>
      </c>
      <c r="E170" s="519" t="s">
        <v>48</v>
      </c>
      <c r="F170" s="519" t="s">
        <v>48</v>
      </c>
      <c r="G170" s="519" t="s">
        <v>48</v>
      </c>
      <c r="H170" s="519" t="s">
        <v>48</v>
      </c>
    </row>
    <row r="171" spans="1:11" ht="13.8" thickBot="1">
      <c r="A171" s="1257"/>
      <c r="B171" s="799" t="s">
        <v>49</v>
      </c>
      <c r="C171" s="724">
        <v>1.4994125768488573</v>
      </c>
      <c r="D171" s="519">
        <v>2.1732467617635236</v>
      </c>
      <c r="E171" s="519">
        <v>2.3296078492038639</v>
      </c>
      <c r="F171" s="519">
        <v>2.1732467617635236</v>
      </c>
      <c r="G171" s="519">
        <v>12.061430618143762</v>
      </c>
      <c r="H171" s="519">
        <v>0.5710113030676478</v>
      </c>
    </row>
    <row r="172" spans="1:11" ht="13.8" thickBot="1">
      <c r="A172" s="1257"/>
      <c r="B172" s="799" t="s">
        <v>17</v>
      </c>
      <c r="C172" s="724">
        <v>1.1869472083635524</v>
      </c>
      <c r="D172" s="519">
        <v>1.0693693609939281</v>
      </c>
      <c r="E172" s="519">
        <v>1.2834472721318428</v>
      </c>
      <c r="F172" s="519">
        <v>1.905305807622812</v>
      </c>
      <c r="G172" s="519">
        <v>1.3312426766386591</v>
      </c>
      <c r="H172" s="519">
        <v>0.76039630438036088</v>
      </c>
    </row>
    <row r="173" spans="1:11" ht="13.8" thickBot="1">
      <c r="A173" s="1257" t="s">
        <v>52</v>
      </c>
      <c r="B173" s="799" t="s">
        <v>120</v>
      </c>
      <c r="C173" s="724" t="s">
        <v>48</v>
      </c>
      <c r="D173" s="519" t="s">
        <v>48</v>
      </c>
      <c r="E173" s="519" t="s">
        <v>48</v>
      </c>
      <c r="F173" s="519" t="s">
        <v>48</v>
      </c>
      <c r="G173" s="519" t="s">
        <v>48</v>
      </c>
      <c r="H173" s="519" t="s">
        <v>48</v>
      </c>
    </row>
    <row r="174" spans="1:11" ht="13.8" thickBot="1">
      <c r="A174" s="1257"/>
      <c r="B174" s="799" t="s">
        <v>18</v>
      </c>
      <c r="C174" s="724">
        <v>0.95470616644964601</v>
      </c>
      <c r="D174" s="519">
        <v>0.98820583015912922</v>
      </c>
      <c r="E174" s="519">
        <v>1.1634384884554068</v>
      </c>
      <c r="F174" s="519">
        <v>2.1021287180670951</v>
      </c>
      <c r="G174" s="519">
        <v>1.3362109867323491</v>
      </c>
      <c r="H174" s="519">
        <v>0.68972366243274397</v>
      </c>
    </row>
    <row r="175" spans="1:11" ht="13.8" thickBot="1">
      <c r="A175" s="1257"/>
      <c r="B175" s="799" t="s">
        <v>55</v>
      </c>
      <c r="C175" s="724">
        <v>1.3161518275431576</v>
      </c>
      <c r="D175" s="519">
        <v>1.7871070448919648</v>
      </c>
      <c r="E175" s="519">
        <v>1.973921469836589</v>
      </c>
      <c r="F175" s="519">
        <v>1.8055284610132907</v>
      </c>
      <c r="G175" s="519" t="s">
        <v>121</v>
      </c>
      <c r="H175" s="519">
        <v>0.46440264025325878</v>
      </c>
    </row>
    <row r="176" spans="1:11" ht="13.8" thickBot="1">
      <c r="A176" s="1258"/>
      <c r="B176" s="799" t="s">
        <v>122</v>
      </c>
      <c r="C176" s="724">
        <v>1.3672057931287707</v>
      </c>
      <c r="D176" s="519">
        <v>1.2404061013656338</v>
      </c>
      <c r="E176" s="519">
        <v>1.3821116577473342</v>
      </c>
      <c r="F176" s="519">
        <v>1.8791568203172619</v>
      </c>
      <c r="G176" s="519">
        <v>3.4424795259705521</v>
      </c>
      <c r="H176" s="519">
        <v>0.44971759557850854</v>
      </c>
    </row>
    <row r="177" spans="1:11" ht="13.8" thickBot="1">
      <c r="A177" s="1259" t="s">
        <v>59</v>
      </c>
      <c r="B177" s="491" t="s">
        <v>21</v>
      </c>
      <c r="C177" s="724">
        <v>0.97950258320249095</v>
      </c>
      <c r="D177" s="519">
        <v>0.96915289375133629</v>
      </c>
      <c r="E177" s="519">
        <v>0.96915289375133584</v>
      </c>
      <c r="F177" s="519">
        <v>0.96915289375133629</v>
      </c>
      <c r="G177" s="519" t="s">
        <v>121</v>
      </c>
      <c r="H177" s="519">
        <v>0.36862394476383864</v>
      </c>
      <c r="J177" s="76"/>
    </row>
    <row r="178" spans="1:11" ht="13.8" thickBot="1">
      <c r="A178" s="1257"/>
      <c r="B178" s="491" t="s">
        <v>62</v>
      </c>
      <c r="C178" s="724" t="s">
        <v>48</v>
      </c>
      <c r="D178" s="519" t="s">
        <v>48</v>
      </c>
      <c r="E178" s="519" t="s">
        <v>48</v>
      </c>
      <c r="F178" s="519" t="s">
        <v>48</v>
      </c>
      <c r="G178" s="519" t="s">
        <v>48</v>
      </c>
      <c r="H178" s="519" t="s">
        <v>48</v>
      </c>
    </row>
    <row r="179" spans="1:11" ht="13.8" thickBot="1">
      <c r="A179" s="1257"/>
      <c r="B179" s="491" t="s">
        <v>64</v>
      </c>
      <c r="C179" s="724" t="s">
        <v>48</v>
      </c>
      <c r="D179" s="519" t="s">
        <v>48</v>
      </c>
      <c r="E179" s="519" t="s">
        <v>48</v>
      </c>
      <c r="F179" s="519" t="s">
        <v>48</v>
      </c>
      <c r="G179" s="519" t="s">
        <v>48</v>
      </c>
      <c r="H179" s="519" t="s">
        <v>48</v>
      </c>
    </row>
    <row r="180" spans="1:11" ht="13.8" thickBot="1">
      <c r="A180" s="1260" t="s">
        <v>65</v>
      </c>
      <c r="B180" s="491" t="s">
        <v>24</v>
      </c>
      <c r="C180" s="724">
        <v>1.6185225059869326</v>
      </c>
      <c r="D180" s="519">
        <v>1.7999745406999925</v>
      </c>
      <c r="E180" s="519">
        <v>2.0875434872506502</v>
      </c>
      <c r="F180" s="519">
        <v>2.8189044053825709</v>
      </c>
      <c r="G180" s="519">
        <v>0.28370350581538661</v>
      </c>
      <c r="H180" s="519">
        <v>2.3838805462816888</v>
      </c>
    </row>
    <row r="181" spans="1:11" ht="13.8" thickBot="1">
      <c r="A181" s="1260"/>
      <c r="B181" s="491" t="s">
        <v>23</v>
      </c>
      <c r="C181" s="724">
        <v>2.3731347223399641</v>
      </c>
      <c r="D181" s="519">
        <v>2.2894364628665267</v>
      </c>
      <c r="E181" s="519">
        <v>2.6555800287382128</v>
      </c>
      <c r="F181" s="519">
        <v>4.8765578083431027</v>
      </c>
      <c r="G181" s="519">
        <v>0.692947155971675</v>
      </c>
      <c r="H181" s="519">
        <v>2.5821872377597246</v>
      </c>
    </row>
    <row r="182" spans="1:11" ht="13.8" thickBot="1">
      <c r="A182" s="1261"/>
      <c r="B182" s="492" t="s">
        <v>25</v>
      </c>
      <c r="C182" s="725">
        <v>6.1860210368089614</v>
      </c>
      <c r="D182" s="726">
        <v>3.2690921897236183</v>
      </c>
      <c r="E182" s="536">
        <v>3.2690921897236183</v>
      </c>
      <c r="F182" s="536">
        <v>1.2577358279655744</v>
      </c>
      <c r="G182" s="536" t="s">
        <v>121</v>
      </c>
      <c r="H182" s="536">
        <v>1.2577358279655744</v>
      </c>
    </row>
    <row r="183" spans="1:11">
      <c r="A183" s="736" t="s">
        <v>123</v>
      </c>
      <c r="B183" s="89"/>
      <c r="C183" s="474"/>
      <c r="D183" s="89"/>
      <c r="E183" s="89"/>
      <c r="F183" s="89"/>
      <c r="G183" s="89"/>
    </row>
    <row r="184" spans="1:11" ht="12.75" customHeight="1">
      <c r="A184" s="215" t="s">
        <v>124</v>
      </c>
      <c r="B184" s="475"/>
      <c r="C184" s="475"/>
      <c r="D184" s="475"/>
      <c r="E184" s="475"/>
      <c r="F184" s="475"/>
      <c r="G184" s="475"/>
      <c r="H184" s="475"/>
      <c r="I184" s="475"/>
    </row>
    <row r="185" spans="1:11">
      <c r="A185" s="215" t="s">
        <v>125</v>
      </c>
      <c r="B185" s="89"/>
      <c r="C185" s="89"/>
      <c r="D185" s="89"/>
      <c r="E185" s="89"/>
      <c r="F185" s="89"/>
      <c r="G185" s="89"/>
    </row>
    <row r="186" spans="1:11">
      <c r="A186" s="803"/>
      <c r="B186" s="89"/>
      <c r="C186" s="89"/>
      <c r="D186" s="89"/>
      <c r="E186" s="89"/>
      <c r="F186" s="89"/>
      <c r="G186" s="89"/>
    </row>
    <row r="187" spans="1:11" s="33" customFormat="1">
      <c r="A187" s="34"/>
      <c r="B187" s="1"/>
      <c r="K187" s="505"/>
    </row>
    <row r="188" spans="1:11" s="33" customFormat="1">
      <c r="A188" s="4" t="s">
        <v>133</v>
      </c>
      <c r="B188" s="4"/>
      <c r="C188" s="4"/>
      <c r="D188" s="4"/>
      <c r="E188" s="4"/>
      <c r="F188" s="4"/>
      <c r="K188" s="505"/>
    </row>
    <row r="189" spans="1:11" ht="27" thickBot="1">
      <c r="A189" s="92"/>
      <c r="B189" s="92" t="s">
        <v>113</v>
      </c>
      <c r="C189" s="92" t="s">
        <v>114</v>
      </c>
      <c r="D189" s="92" t="s">
        <v>115</v>
      </c>
      <c r="E189" s="92" t="s">
        <v>116</v>
      </c>
      <c r="F189" s="92" t="s">
        <v>117</v>
      </c>
    </row>
    <row r="190" spans="1:11" ht="14.4" thickTop="1" thickBot="1">
      <c r="A190" s="97" t="s">
        <v>127</v>
      </c>
      <c r="B190" s="519">
        <v>1.5296148190278216</v>
      </c>
      <c r="C190" s="519">
        <v>1.7849477747574845</v>
      </c>
      <c r="D190" s="519">
        <v>2.8223613807332963</v>
      </c>
      <c r="E190" s="519">
        <v>1.5767941730582373</v>
      </c>
      <c r="F190" s="519">
        <v>0.9838985234814831</v>
      </c>
    </row>
    <row r="191" spans="1:11" s="33" customFormat="1" ht="13.8" thickBot="1">
      <c r="A191" s="97" t="s">
        <v>128</v>
      </c>
      <c r="B191" s="519">
        <v>1.3070253419508306</v>
      </c>
      <c r="C191" s="519">
        <v>1.5503151237352071</v>
      </c>
      <c r="D191" s="519">
        <v>2.6842039983457129</v>
      </c>
      <c r="E191" s="519">
        <v>1.6026328790280215</v>
      </c>
      <c r="F191" s="519">
        <v>0.78074811126403709</v>
      </c>
      <c r="K191" s="505"/>
    </row>
    <row r="192" spans="1:11" s="33" customFormat="1" ht="13.8" thickBot="1">
      <c r="A192" s="477" t="s">
        <v>129</v>
      </c>
      <c r="B192" s="519">
        <v>1.1022609716048992</v>
      </c>
      <c r="C192" s="519">
        <v>1.2701897609437696</v>
      </c>
      <c r="D192" s="519">
        <v>2.0021502767206369</v>
      </c>
      <c r="E192" s="519">
        <v>1.9854244612001175</v>
      </c>
      <c r="F192" s="519">
        <v>0.57613450243110986</v>
      </c>
      <c r="K192" s="505"/>
    </row>
    <row r="193" spans="1:13" s="33" customFormat="1" ht="13.8" thickBot="1">
      <c r="A193" s="477" t="s">
        <v>130</v>
      </c>
      <c r="B193" s="519">
        <v>1.4018926334011921</v>
      </c>
      <c r="C193" s="519">
        <v>1.6800971477742419</v>
      </c>
      <c r="D193" s="519">
        <v>3.0644915679524272</v>
      </c>
      <c r="E193" s="519">
        <v>1.4395608887176552</v>
      </c>
      <c r="F193" s="519">
        <v>0.89676495515512855</v>
      </c>
      <c r="K193" s="505"/>
    </row>
    <row r="194" spans="1:13" s="33" customFormat="1" ht="13.8" thickBot="1">
      <c r="A194" s="98" t="s">
        <v>65</v>
      </c>
      <c r="B194" s="478">
        <v>2.355682016153049</v>
      </c>
      <c r="C194" s="478">
        <v>2.6884582127549819</v>
      </c>
      <c r="D194" s="478">
        <v>3.6015031110028604</v>
      </c>
      <c r="E194" s="478">
        <v>0.96187063105629744</v>
      </c>
      <c r="F194" s="478">
        <v>2.2953885422517812</v>
      </c>
      <c r="K194" s="505"/>
    </row>
    <row r="195" spans="1:13" s="33" customFormat="1">
      <c r="A195" s="215" t="s">
        <v>131</v>
      </c>
      <c r="B195" s="1"/>
      <c r="K195" s="505"/>
    </row>
    <row r="196" spans="1:13">
      <c r="A196" s="803"/>
      <c r="B196" s="89"/>
      <c r="C196" s="89"/>
      <c r="D196" s="89"/>
      <c r="E196" s="89"/>
      <c r="F196" s="89"/>
      <c r="G196" s="89"/>
    </row>
    <row r="197" spans="1:13" s="764" customFormat="1">
      <c r="A197"/>
      <c r="B197" s="178"/>
      <c r="C197" s="178"/>
      <c r="D197" s="178"/>
      <c r="E197" s="74"/>
      <c r="F197" s="74"/>
      <c r="G197" s="74"/>
      <c r="H197" s="33"/>
      <c r="I197" s="33"/>
      <c r="J197" s="33"/>
      <c r="K197" s="510"/>
      <c r="L197" s="76"/>
      <c r="M197" s="76"/>
    </row>
    <row r="198" spans="1:13" s="764" customFormat="1">
      <c r="A198" s="4" t="s">
        <v>134</v>
      </c>
      <c r="B198" s="4"/>
      <c r="C198" s="4"/>
      <c r="D198" s="4"/>
      <c r="E198" s="4"/>
      <c r="F198" s="4"/>
      <c r="G198" s="4"/>
      <c r="H198" s="33"/>
      <c r="I198" s="33"/>
      <c r="J198" s="33"/>
      <c r="K198" s="510"/>
      <c r="L198" s="76"/>
      <c r="M198" s="76"/>
    </row>
    <row r="199" spans="1:13" ht="27" thickBot="1">
      <c r="A199" s="800" t="s">
        <v>32</v>
      </c>
      <c r="B199" s="800" t="s">
        <v>33</v>
      </c>
      <c r="C199" s="93" t="s">
        <v>113</v>
      </c>
      <c r="D199" s="94" t="s">
        <v>113</v>
      </c>
      <c r="E199" s="93" t="s">
        <v>114</v>
      </c>
      <c r="F199" s="93" t="s">
        <v>115</v>
      </c>
      <c r="G199" s="93" t="s">
        <v>116</v>
      </c>
      <c r="H199" s="93" t="s">
        <v>117</v>
      </c>
    </row>
    <row r="200" spans="1:13" ht="13.8" thickBot="1">
      <c r="A200" s="95"/>
      <c r="B200" s="96"/>
      <c r="C200" s="1173" t="s">
        <v>118</v>
      </c>
      <c r="D200" s="1254" t="s">
        <v>119</v>
      </c>
      <c r="E200" s="1255"/>
      <c r="F200" s="1255"/>
      <c r="G200" s="1255"/>
      <c r="H200" s="1255"/>
    </row>
    <row r="201" spans="1:13" ht="14.4" thickTop="1" thickBot="1">
      <c r="A201" s="1256" t="s">
        <v>45</v>
      </c>
      <c r="B201" s="799" t="s">
        <v>13</v>
      </c>
      <c r="C201" s="724" t="s">
        <v>48</v>
      </c>
      <c r="D201" s="519">
        <v>1.4556434663907643</v>
      </c>
      <c r="E201" s="519">
        <v>1.7204974841694842</v>
      </c>
      <c r="F201" s="519">
        <v>3.0062976416429668</v>
      </c>
      <c r="G201" s="519">
        <v>1.6290882703321459</v>
      </c>
      <c r="H201" s="519">
        <v>0.83170389229780362</v>
      </c>
    </row>
    <row r="202" spans="1:13" ht="13.8" thickBot="1">
      <c r="A202" s="1257"/>
      <c r="B202" s="799" t="s">
        <v>14</v>
      </c>
      <c r="C202" s="724" t="s">
        <v>48</v>
      </c>
      <c r="D202" s="519">
        <v>0.77005192548868495</v>
      </c>
      <c r="E202" s="519">
        <v>0.96883707231368577</v>
      </c>
      <c r="F202" s="519">
        <v>1.233310870131676</v>
      </c>
      <c r="G202" s="519">
        <v>1.0793400769862038</v>
      </c>
      <c r="H202" s="519">
        <v>0.64369722757880288</v>
      </c>
    </row>
    <row r="203" spans="1:13" ht="13.8" thickBot="1">
      <c r="A203" s="1257"/>
      <c r="B203" s="799" t="s">
        <v>15</v>
      </c>
      <c r="C203" s="724" t="s">
        <v>48</v>
      </c>
      <c r="D203" s="519">
        <v>0.37487476552853272</v>
      </c>
      <c r="E203" s="519">
        <v>0.44193064425479645</v>
      </c>
      <c r="F203" s="519">
        <v>0.39624751521188212</v>
      </c>
      <c r="G203" s="519">
        <v>3.5474092696479502</v>
      </c>
      <c r="H203" s="519">
        <v>0.27962651123312454</v>
      </c>
    </row>
    <row r="204" spans="1:13" ht="13.8" thickBot="1">
      <c r="A204" s="1257"/>
      <c r="B204" s="799" t="s">
        <v>49</v>
      </c>
      <c r="C204" s="724" t="s">
        <v>48</v>
      </c>
      <c r="D204" s="519">
        <v>2.1732467617635236</v>
      </c>
      <c r="E204" s="519">
        <v>2.3296078492038639</v>
      </c>
      <c r="F204" s="519">
        <v>2.1732467617635236</v>
      </c>
      <c r="G204" s="519">
        <v>12.061430618143762</v>
      </c>
      <c r="H204" s="519">
        <v>0.5710113030676478</v>
      </c>
    </row>
    <row r="205" spans="1:13" ht="13.8" thickBot="1">
      <c r="A205" s="1257"/>
      <c r="B205" s="799" t="s">
        <v>17</v>
      </c>
      <c r="C205" s="724" t="s">
        <v>48</v>
      </c>
      <c r="D205" s="519">
        <v>0.95326897465519311</v>
      </c>
      <c r="E205" s="519">
        <v>1.1309459108843778</v>
      </c>
      <c r="F205" s="519">
        <v>1.4411951090491106</v>
      </c>
      <c r="G205" s="519">
        <v>1.4714358408717971</v>
      </c>
      <c r="H205" s="519">
        <v>0.64314225085935783</v>
      </c>
    </row>
    <row r="206" spans="1:13" ht="13.8" thickBot="1">
      <c r="A206" s="1257" t="s">
        <v>52</v>
      </c>
      <c r="B206" s="799" t="s">
        <v>120</v>
      </c>
      <c r="C206" s="724" t="s">
        <v>48</v>
      </c>
      <c r="D206" s="519">
        <v>1.1455100226939796</v>
      </c>
      <c r="E206" s="519">
        <v>1.4462869618055831</v>
      </c>
      <c r="F206" s="519">
        <v>1.1455100226939796</v>
      </c>
      <c r="G206" s="519" t="s">
        <v>121</v>
      </c>
      <c r="H206" s="519">
        <v>0.58736835734678916</v>
      </c>
    </row>
    <row r="207" spans="1:13" ht="13.8" thickBot="1">
      <c r="A207" s="1257"/>
      <c r="B207" s="799" t="s">
        <v>18</v>
      </c>
      <c r="C207" s="724" t="s">
        <v>48</v>
      </c>
      <c r="D207" s="519">
        <v>0.97049710925526389</v>
      </c>
      <c r="E207" s="519">
        <v>1.1649465680374762</v>
      </c>
      <c r="F207" s="519">
        <v>1.8702333246211362</v>
      </c>
      <c r="G207" s="519">
        <v>1.2796397163729347</v>
      </c>
      <c r="H207" s="519">
        <v>0.69724853740039949</v>
      </c>
    </row>
    <row r="208" spans="1:13" ht="13.8" thickBot="1">
      <c r="A208" s="1257"/>
      <c r="B208" s="799" t="s">
        <v>55</v>
      </c>
      <c r="C208" s="724" t="s">
        <v>48</v>
      </c>
      <c r="D208" s="519">
        <v>1.3734805464904323</v>
      </c>
      <c r="E208" s="519">
        <v>1.538346416978982</v>
      </c>
      <c r="F208" s="519">
        <v>1.3809687158532178</v>
      </c>
      <c r="G208" s="519" t="s">
        <v>121</v>
      </c>
      <c r="H208" s="519">
        <v>0.42818007135579955</v>
      </c>
    </row>
    <row r="209" spans="1:11" ht="13.8" thickBot="1">
      <c r="A209" s="1258"/>
      <c r="B209" s="799" t="s">
        <v>122</v>
      </c>
      <c r="C209" s="724" t="s">
        <v>48</v>
      </c>
      <c r="D209" s="519">
        <v>1.5029209786951063</v>
      </c>
      <c r="E209" s="519">
        <v>1.7149437333176336</v>
      </c>
      <c r="F209" s="519">
        <v>2.0304572816069189</v>
      </c>
      <c r="G209" s="519">
        <v>3.9398918670816769</v>
      </c>
      <c r="H209" s="519">
        <v>0.49066809112650445</v>
      </c>
      <c r="J209" s="76"/>
    </row>
    <row r="210" spans="1:11" ht="13.8" thickBot="1">
      <c r="A210" s="1259" t="s">
        <v>59</v>
      </c>
      <c r="B210" s="799" t="s">
        <v>21</v>
      </c>
      <c r="C210" s="724" t="s">
        <v>48</v>
      </c>
      <c r="D210" s="519">
        <v>0.84005004023428287</v>
      </c>
      <c r="E210" s="519">
        <v>0.844475978161081</v>
      </c>
      <c r="F210" s="519">
        <v>0.84005004023428287</v>
      </c>
      <c r="G210" s="519" t="s">
        <v>121</v>
      </c>
      <c r="H210" s="519">
        <v>0.34806761147347054</v>
      </c>
    </row>
    <row r="211" spans="1:11" ht="13.8" thickBot="1">
      <c r="A211" s="1257"/>
      <c r="B211" s="799" t="s">
        <v>62</v>
      </c>
      <c r="C211" s="724" t="s">
        <v>48</v>
      </c>
      <c r="D211" s="519" t="s">
        <v>48</v>
      </c>
      <c r="E211" s="519" t="s">
        <v>48</v>
      </c>
      <c r="F211" s="519" t="s">
        <v>48</v>
      </c>
      <c r="G211" s="519" t="s">
        <v>48</v>
      </c>
      <c r="H211" s="519" t="s">
        <v>48</v>
      </c>
    </row>
    <row r="212" spans="1:11" ht="13.8" thickBot="1">
      <c r="A212" s="1257"/>
      <c r="B212" s="491" t="s">
        <v>64</v>
      </c>
      <c r="C212" s="724" t="s">
        <v>48</v>
      </c>
      <c r="D212" s="519" t="s">
        <v>48</v>
      </c>
      <c r="E212" s="519" t="s">
        <v>48</v>
      </c>
      <c r="F212" s="519" t="s">
        <v>48</v>
      </c>
      <c r="G212" s="519" t="s">
        <v>48</v>
      </c>
      <c r="H212" s="519" t="s">
        <v>48</v>
      </c>
    </row>
    <row r="213" spans="1:11" ht="13.8" thickBot="1">
      <c r="A213" s="1260" t="s">
        <v>65</v>
      </c>
      <c r="B213" s="491" t="s">
        <v>24</v>
      </c>
      <c r="C213" s="724" t="s">
        <v>48</v>
      </c>
      <c r="D213" s="519">
        <v>1.8311769185519857</v>
      </c>
      <c r="E213" s="519">
        <v>2.1218554379533008</v>
      </c>
      <c r="F213" s="519">
        <v>2.8196791287655225</v>
      </c>
      <c r="G213" s="519">
        <v>0.40391303644400062</v>
      </c>
      <c r="H213" s="519">
        <v>2.3188494088144864</v>
      </c>
    </row>
    <row r="214" spans="1:11" ht="13.8" thickBot="1">
      <c r="A214" s="1260"/>
      <c r="B214" s="491" t="s">
        <v>23</v>
      </c>
      <c r="C214" s="724" t="s">
        <v>48</v>
      </c>
      <c r="D214" s="519">
        <v>2.0394719574216689</v>
      </c>
      <c r="E214" s="519">
        <v>2.3792683389637301</v>
      </c>
      <c r="F214" s="519">
        <v>3.4387960793466967</v>
      </c>
      <c r="G214" s="519">
        <v>0.86998322341477963</v>
      </c>
      <c r="H214" s="519">
        <v>2.059856055695088</v>
      </c>
    </row>
    <row r="215" spans="1:11" ht="13.8" thickBot="1">
      <c r="A215" s="1261"/>
      <c r="B215" s="492" t="s">
        <v>25</v>
      </c>
      <c r="C215" s="725" t="s">
        <v>48</v>
      </c>
      <c r="D215" s="726">
        <v>3.2022001731063705</v>
      </c>
      <c r="E215" s="536">
        <v>3.205032871848994</v>
      </c>
      <c r="F215" s="536">
        <v>1.3950983004137432</v>
      </c>
      <c r="G215" s="536">
        <v>1800.2147383338224</v>
      </c>
      <c r="H215" s="536">
        <v>1.3950983004137432</v>
      </c>
    </row>
    <row r="216" spans="1:11">
      <c r="A216" s="215" t="s">
        <v>123</v>
      </c>
      <c r="B216" s="59"/>
      <c r="C216" s="476"/>
    </row>
    <row r="217" spans="1:11" ht="12.75" customHeight="1">
      <c r="A217" s="215" t="s">
        <v>124</v>
      </c>
      <c r="B217" s="475"/>
      <c r="C217" s="475"/>
      <c r="D217" s="475"/>
      <c r="E217" s="475"/>
      <c r="F217" s="475"/>
      <c r="G217" s="475"/>
      <c r="H217" s="475"/>
      <c r="I217" s="475"/>
    </row>
    <row r="218" spans="1:11">
      <c r="A218" s="215" t="s">
        <v>135</v>
      </c>
      <c r="B218" s="59"/>
      <c r="C218" s="59"/>
    </row>
    <row r="219" spans="1:11" s="33" customFormat="1">
      <c r="A219" s="803"/>
      <c r="B219" s="1"/>
      <c r="K219" s="505"/>
    </row>
    <row r="220" spans="1:11" s="33" customFormat="1">
      <c r="A220" s="803"/>
      <c r="B220" s="1"/>
      <c r="K220" s="505"/>
    </row>
    <row r="222" spans="1:11">
      <c r="A222" s="4" t="s">
        <v>136</v>
      </c>
      <c r="B222" s="4"/>
      <c r="C222" s="4"/>
      <c r="D222" s="4"/>
      <c r="E222" s="4"/>
      <c r="F222" s="4"/>
    </row>
    <row r="223" spans="1:11" s="33" customFormat="1" ht="27" thickBot="1">
      <c r="A223" s="92"/>
      <c r="B223" s="1173" t="s">
        <v>113</v>
      </c>
      <c r="C223" s="1173" t="s">
        <v>114</v>
      </c>
      <c r="D223" s="1173" t="s">
        <v>115</v>
      </c>
      <c r="E223" s="1173" t="s">
        <v>116</v>
      </c>
      <c r="F223" s="1173" t="s">
        <v>117</v>
      </c>
      <c r="K223" s="505"/>
    </row>
    <row r="224" spans="1:11" s="33" customFormat="1" ht="14.4" thickTop="1" thickBot="1">
      <c r="A224" s="97" t="s">
        <v>127</v>
      </c>
      <c r="B224" s="519">
        <v>1.4121797330393608</v>
      </c>
      <c r="C224" s="519">
        <v>1.6501630476454545</v>
      </c>
      <c r="D224" s="519">
        <v>2.2809858895305841</v>
      </c>
      <c r="E224" s="519">
        <v>1.7608753860068105</v>
      </c>
      <c r="F224" s="519">
        <v>0.84813516592712912</v>
      </c>
      <c r="K224" s="505"/>
    </row>
    <row r="225" spans="1:11" s="33" customFormat="1" ht="13.8" thickBot="1">
      <c r="A225" s="97" t="s">
        <v>128</v>
      </c>
      <c r="B225" s="519">
        <v>1.2678141128927602</v>
      </c>
      <c r="C225" s="519">
        <v>1.4991144301814445</v>
      </c>
      <c r="D225" s="519">
        <v>2.2551021079687472</v>
      </c>
      <c r="E225" s="519">
        <v>1.7712688964384244</v>
      </c>
      <c r="F225" s="519">
        <v>0.70716380307881599</v>
      </c>
      <c r="K225" s="505"/>
    </row>
    <row r="226" spans="1:11" s="33" customFormat="1" ht="13.8" thickBot="1">
      <c r="A226" s="477" t="s">
        <v>129</v>
      </c>
      <c r="B226" s="519">
        <v>1.1523280231737352</v>
      </c>
      <c r="C226" s="519">
        <v>1.3525411467452768</v>
      </c>
      <c r="D226" s="519">
        <v>1.8486353882508446</v>
      </c>
      <c r="E226" s="519">
        <v>2.1584469572918348</v>
      </c>
      <c r="F226" s="519">
        <v>0.57607279793072452</v>
      </c>
      <c r="K226" s="505"/>
    </row>
    <row r="227" spans="1:11" s="33" customFormat="1" ht="13.8" thickBot="1">
      <c r="A227" s="477" t="s">
        <v>130</v>
      </c>
      <c r="B227" s="519">
        <v>1.3261403718270128</v>
      </c>
      <c r="C227" s="519">
        <v>1.5721724510101438</v>
      </c>
      <c r="D227" s="519">
        <v>2.5039750083993462</v>
      </c>
      <c r="E227" s="519">
        <v>1.5968480311257864</v>
      </c>
      <c r="F227" s="519">
        <v>0.78824718252192416</v>
      </c>
      <c r="K227" s="505"/>
    </row>
    <row r="228" spans="1:11" s="33" customFormat="1" ht="13.8" thickBot="1">
      <c r="A228" s="98" t="s">
        <v>65</v>
      </c>
      <c r="B228" s="478">
        <v>2.1388226258285923</v>
      </c>
      <c r="C228" s="478">
        <v>2.4467739405402811</v>
      </c>
      <c r="D228" s="478">
        <v>2.8610022687320718</v>
      </c>
      <c r="E228" s="478">
        <v>1.1198682199762382</v>
      </c>
      <c r="F228" s="478">
        <v>1.9400334166285478</v>
      </c>
      <c r="K228" s="505"/>
    </row>
    <row r="229" spans="1:11">
      <c r="A229" s="215" t="s">
        <v>131</v>
      </c>
    </row>
    <row r="230" spans="1:11" s="33" customFormat="1">
      <c r="A230" s="215" t="s">
        <v>137</v>
      </c>
      <c r="B230" s="1"/>
      <c r="K230" s="505"/>
    </row>
    <row r="231" spans="1:11">
      <c r="A231" s="215" t="s">
        <v>138</v>
      </c>
    </row>
    <row r="232" spans="1:11">
      <c r="A232" s="215"/>
    </row>
    <row r="233" spans="1:11">
      <c r="A233" s="4" t="s">
        <v>139</v>
      </c>
    </row>
    <row r="234" spans="1:11" ht="40.200000000000003" thickBot="1">
      <c r="A234" s="733" t="s">
        <v>32</v>
      </c>
      <c r="B234" s="733" t="s">
        <v>33</v>
      </c>
      <c r="C234" s="734" t="s">
        <v>140</v>
      </c>
      <c r="D234" s="734" t="s">
        <v>141</v>
      </c>
      <c r="E234" s="734" t="s">
        <v>142</v>
      </c>
      <c r="F234" s="734" t="s">
        <v>143</v>
      </c>
      <c r="G234" s="734" t="s">
        <v>144</v>
      </c>
      <c r="H234" s="734" t="s">
        <v>145</v>
      </c>
      <c r="I234" s="734" t="s">
        <v>146</v>
      </c>
      <c r="J234" s="734" t="s">
        <v>147</v>
      </c>
    </row>
    <row r="235" spans="1:11" ht="14.4" thickTop="1" thickBot="1">
      <c r="A235" s="1286" t="s">
        <v>45</v>
      </c>
      <c r="B235" s="728" t="s">
        <v>148</v>
      </c>
      <c r="C235" s="729">
        <v>66453</v>
      </c>
      <c r="D235" s="729">
        <v>851105.12</v>
      </c>
      <c r="E235" s="729" t="s">
        <v>149</v>
      </c>
      <c r="F235" s="729">
        <v>917558.12</v>
      </c>
      <c r="G235" s="729">
        <v>308378.73387913278</v>
      </c>
      <c r="H235" s="729">
        <v>137612.48410756807</v>
      </c>
      <c r="I235" s="729">
        <v>445991.21798670082</v>
      </c>
      <c r="J235" s="729">
        <v>-471566.90201329917</v>
      </c>
    </row>
    <row r="236" spans="1:11" ht="13.8" thickBot="1">
      <c r="A236" s="1264"/>
      <c r="B236" s="525" t="s">
        <v>150</v>
      </c>
      <c r="C236" s="526">
        <v>4213997.0282000005</v>
      </c>
      <c r="D236" s="526">
        <v>1363622.26</v>
      </c>
      <c r="E236" s="526" t="s">
        <v>149</v>
      </c>
      <c r="F236" s="526">
        <v>5577619.2882000003</v>
      </c>
      <c r="G236" s="526">
        <v>8503301.5509647727</v>
      </c>
      <c r="H236" s="526">
        <v>4250504.05492834</v>
      </c>
      <c r="I236" s="526">
        <v>12753805.605893113</v>
      </c>
      <c r="J236" s="526">
        <v>7176186.3176931124</v>
      </c>
    </row>
    <row r="237" spans="1:11" ht="13.8" thickBot="1">
      <c r="A237" s="1264"/>
      <c r="B237" s="525" t="s">
        <v>15</v>
      </c>
      <c r="C237" s="526">
        <v>34905.89</v>
      </c>
      <c r="D237" s="526">
        <v>346339.61</v>
      </c>
      <c r="E237" s="526" t="s">
        <v>149</v>
      </c>
      <c r="F237" s="526">
        <v>381245.5</v>
      </c>
      <c r="G237" s="526">
        <v>175461.82226356087</v>
      </c>
      <c r="H237" s="526">
        <v>68351.129605944574</v>
      </c>
      <c r="I237" s="526">
        <v>243812.95186950546</v>
      </c>
      <c r="J237" s="526">
        <v>-137432.54813049454</v>
      </c>
    </row>
    <row r="238" spans="1:11" ht="13.8" thickBot="1">
      <c r="A238" s="1264"/>
      <c r="B238" s="525" t="s">
        <v>49</v>
      </c>
      <c r="C238" s="527">
        <v>0</v>
      </c>
      <c r="D238" s="527">
        <v>321915.46000000002</v>
      </c>
      <c r="E238" s="526" t="s">
        <v>149</v>
      </c>
      <c r="F238" s="526">
        <v>321915.46000000002</v>
      </c>
      <c r="G238" s="526">
        <v>0</v>
      </c>
      <c r="H238" s="526">
        <v>0</v>
      </c>
      <c r="I238" s="526">
        <v>0</v>
      </c>
      <c r="J238" s="526">
        <v>-321915.46000000002</v>
      </c>
    </row>
    <row r="239" spans="1:11" ht="13.8" thickBot="1">
      <c r="A239" s="1264"/>
      <c r="B239" s="525" t="s">
        <v>17</v>
      </c>
      <c r="C239" s="526">
        <v>204285</v>
      </c>
      <c r="D239" s="526">
        <v>316994.71000000002</v>
      </c>
      <c r="E239" s="526" t="s">
        <v>149</v>
      </c>
      <c r="F239" s="526">
        <v>521279.71</v>
      </c>
      <c r="G239" s="526">
        <v>317100.2471610193</v>
      </c>
      <c r="H239" s="526">
        <v>155201.34781640806</v>
      </c>
      <c r="I239" s="526">
        <v>472301.59497742739</v>
      </c>
      <c r="J239" s="526">
        <v>-48978.115022572631</v>
      </c>
    </row>
    <row r="240" spans="1:11" ht="13.8" thickBot="1">
      <c r="A240" s="1264" t="s">
        <v>52</v>
      </c>
      <c r="B240" s="525" t="s">
        <v>18</v>
      </c>
      <c r="C240" s="526">
        <v>905566.09000000008</v>
      </c>
      <c r="D240" s="526">
        <v>1391981.43</v>
      </c>
      <c r="E240" s="526" t="s">
        <v>149</v>
      </c>
      <c r="F240" s="526">
        <v>2297547.52</v>
      </c>
      <c r="G240" s="526">
        <v>1410210.9091179646</v>
      </c>
      <c r="H240" s="526">
        <v>2258341.5638086754</v>
      </c>
      <c r="I240" s="526">
        <v>3668552.47292664</v>
      </c>
      <c r="J240" s="526">
        <v>1371004.9529266399</v>
      </c>
    </row>
    <row r="241" spans="1:10" ht="13.8" thickBot="1">
      <c r="A241" s="1264"/>
      <c r="B241" s="525" t="s">
        <v>120</v>
      </c>
      <c r="C241" s="526">
        <v>0</v>
      </c>
      <c r="D241" s="526">
        <v>295269.71999999997</v>
      </c>
      <c r="E241" s="526" t="s">
        <v>149</v>
      </c>
      <c r="F241" s="526">
        <v>295269.71999999997</v>
      </c>
      <c r="G241" s="526">
        <v>150283.76101626843</v>
      </c>
      <c r="H241" s="526">
        <v>187950.66264177652</v>
      </c>
      <c r="I241" s="526">
        <v>338234.42365804495</v>
      </c>
      <c r="J241" s="526">
        <v>42964.703658044979</v>
      </c>
    </row>
    <row r="242" spans="1:10" ht="13.8" thickBot="1">
      <c r="A242" s="1264"/>
      <c r="B242" s="525" t="s">
        <v>19</v>
      </c>
      <c r="C242" s="526">
        <v>0</v>
      </c>
      <c r="D242" s="526">
        <v>489686.44</v>
      </c>
      <c r="E242" s="526" t="s">
        <v>149</v>
      </c>
      <c r="F242" s="526">
        <v>489686.44</v>
      </c>
      <c r="G242" s="526">
        <v>313355.7111870494</v>
      </c>
      <c r="H242" s="526">
        <v>129468.93630896724</v>
      </c>
      <c r="I242" s="526">
        <v>442824.64749601664</v>
      </c>
      <c r="J242" s="526">
        <v>-46861.792503983364</v>
      </c>
    </row>
    <row r="243" spans="1:10" ht="13.8" thickBot="1">
      <c r="A243" s="1265"/>
      <c r="B243" s="525" t="s">
        <v>122</v>
      </c>
      <c r="C243" s="527">
        <v>840988.25999999989</v>
      </c>
      <c r="D243" s="527">
        <v>1055837.1399999999</v>
      </c>
      <c r="E243" s="526" t="s">
        <v>149</v>
      </c>
      <c r="F243" s="526">
        <v>1896825.4</v>
      </c>
      <c r="G243" s="526">
        <v>2888518.7017197795</v>
      </c>
      <c r="H243" s="526">
        <v>1163203.2721153391</v>
      </c>
      <c r="I243" s="526">
        <v>4051721.9738351186</v>
      </c>
      <c r="J243" s="526">
        <v>2154896.5738351187</v>
      </c>
    </row>
    <row r="244" spans="1:10" ht="13.8" thickBot="1">
      <c r="A244" s="1291" t="s">
        <v>59</v>
      </c>
      <c r="B244" s="806" t="s">
        <v>151</v>
      </c>
      <c r="C244" s="526" t="s">
        <v>48</v>
      </c>
      <c r="D244" s="526" t="s">
        <v>48</v>
      </c>
      <c r="E244" s="526" t="s">
        <v>149</v>
      </c>
      <c r="F244" s="526" t="s">
        <v>48</v>
      </c>
      <c r="G244" s="526" t="s">
        <v>48</v>
      </c>
      <c r="H244" s="526" t="s">
        <v>48</v>
      </c>
      <c r="I244" s="526" t="s">
        <v>48</v>
      </c>
      <c r="J244" s="526" t="s">
        <v>48</v>
      </c>
    </row>
    <row r="245" spans="1:10" ht="13.8" thickBot="1">
      <c r="A245" s="1264"/>
      <c r="B245" s="806" t="s">
        <v>21</v>
      </c>
      <c r="C245" s="526">
        <v>0</v>
      </c>
      <c r="D245" s="526">
        <v>1076611.1299999999</v>
      </c>
      <c r="E245" s="526" t="s">
        <v>149</v>
      </c>
      <c r="F245" s="526">
        <v>1076611.1299999999</v>
      </c>
      <c r="G245" s="526">
        <v>481449.32009382488</v>
      </c>
      <c r="H245" s="526">
        <v>283202.54152646242</v>
      </c>
      <c r="I245" s="526">
        <v>764651.86162028729</v>
      </c>
      <c r="J245" s="526">
        <v>-311959.26837971259</v>
      </c>
    </row>
    <row r="246" spans="1:10" ht="13.8" thickBot="1">
      <c r="A246" s="1264"/>
      <c r="B246" s="806" t="s">
        <v>152</v>
      </c>
      <c r="C246" s="526">
        <v>0</v>
      </c>
      <c r="D246" s="526">
        <v>173400.71000000002</v>
      </c>
      <c r="E246" s="526" t="s">
        <v>149</v>
      </c>
      <c r="F246" s="526">
        <v>173400.71000000002</v>
      </c>
      <c r="G246" s="526">
        <v>0</v>
      </c>
      <c r="H246" s="526">
        <v>0</v>
      </c>
      <c r="I246" s="526">
        <v>0</v>
      </c>
      <c r="J246" s="526">
        <v>-173400.71000000002</v>
      </c>
    </row>
    <row r="247" spans="1:10" ht="13.8" thickBot="1">
      <c r="A247" s="1264"/>
      <c r="B247" s="806" t="s">
        <v>153</v>
      </c>
      <c r="C247" s="526">
        <v>0</v>
      </c>
      <c r="D247" s="526">
        <v>26136.100000000002</v>
      </c>
      <c r="E247" s="526" t="s">
        <v>149</v>
      </c>
      <c r="F247" s="526">
        <v>26136.100000000002</v>
      </c>
      <c r="G247" s="526">
        <v>0</v>
      </c>
      <c r="H247" s="526">
        <v>0</v>
      </c>
      <c r="I247" s="526">
        <v>0</v>
      </c>
      <c r="J247" s="526">
        <v>-26136.100000000002</v>
      </c>
    </row>
    <row r="248" spans="1:10" ht="13.8" thickBot="1">
      <c r="A248" s="1284" t="s">
        <v>65</v>
      </c>
      <c r="B248" s="806" t="s">
        <v>24</v>
      </c>
      <c r="C248" s="526">
        <v>10299.684580303105</v>
      </c>
      <c r="D248" s="526">
        <v>16433.91</v>
      </c>
      <c r="E248" s="526" t="s">
        <v>149</v>
      </c>
      <c r="F248" s="526">
        <v>26733.594580303106</v>
      </c>
      <c r="G248" s="526">
        <v>8039.9988392699679</v>
      </c>
      <c r="H248" s="526">
        <v>67470.871284525638</v>
      </c>
      <c r="I248" s="526">
        <v>75510.870123795612</v>
      </c>
      <c r="J248" s="526">
        <v>48777.275543492506</v>
      </c>
    </row>
    <row r="249" spans="1:10" ht="13.8" thickBot="1">
      <c r="A249" s="1284"/>
      <c r="B249" s="806" t="s">
        <v>23</v>
      </c>
      <c r="C249" s="526">
        <v>913643.38086382474</v>
      </c>
      <c r="D249" s="526">
        <v>2064925.24</v>
      </c>
      <c r="E249" s="526" t="s">
        <v>149</v>
      </c>
      <c r="F249" s="526">
        <v>2978568.6208638246</v>
      </c>
      <c r="G249" s="526">
        <v>662518.30508592702</v>
      </c>
      <c r="H249" s="526">
        <v>4795829.5309040826</v>
      </c>
      <c r="I249" s="526">
        <v>5458347.8359900098</v>
      </c>
      <c r="J249" s="526">
        <v>2479779.2151261852</v>
      </c>
    </row>
    <row r="250" spans="1:10" ht="13.8" thickBot="1">
      <c r="A250" s="1285"/>
      <c r="B250" s="806" t="s">
        <v>25</v>
      </c>
      <c r="C250" s="526">
        <v>321197.5</v>
      </c>
      <c r="D250" s="526">
        <v>404955.69</v>
      </c>
      <c r="E250" s="526" t="s">
        <v>149</v>
      </c>
      <c r="F250" s="526">
        <v>726153.19</v>
      </c>
      <c r="G250" s="526">
        <v>0</v>
      </c>
      <c r="H250" s="526">
        <v>1253983.2965528797</v>
      </c>
      <c r="I250" s="526">
        <v>1253983.2965528797</v>
      </c>
      <c r="J250" s="526">
        <v>527830.10655287979</v>
      </c>
    </row>
    <row r="251" spans="1:10" ht="13.8" thickBot="1">
      <c r="A251" s="727" t="s">
        <v>127</v>
      </c>
      <c r="B251" s="727" t="s">
        <v>154</v>
      </c>
      <c r="C251" s="730">
        <v>7511335.8336441275</v>
      </c>
      <c r="D251" s="730">
        <v>10196859.359999998</v>
      </c>
      <c r="E251" s="730" t="s">
        <v>149</v>
      </c>
      <c r="F251" s="730">
        <v>17708195.193644125</v>
      </c>
      <c r="G251" s="730">
        <v>15218619.061328571</v>
      </c>
      <c r="H251" s="730">
        <v>14751119.691600969</v>
      </c>
      <c r="I251" s="730">
        <v>29969738.752929538</v>
      </c>
      <c r="J251" s="730">
        <v>12263188.249285409</v>
      </c>
    </row>
    <row r="252" spans="1:10">
      <c r="A252" s="746" t="s">
        <v>155</v>
      </c>
      <c r="B252" s="258"/>
      <c r="C252" s="258"/>
      <c r="D252" s="258"/>
      <c r="E252" s="258"/>
      <c r="F252" s="258"/>
      <c r="G252" s="258"/>
      <c r="H252" s="258"/>
      <c r="I252" s="258"/>
      <c r="J252" s="258"/>
    </row>
    <row r="253" spans="1:10">
      <c r="A253" s="7" t="s">
        <v>156</v>
      </c>
    </row>
    <row r="254" spans="1:10">
      <c r="F254" s="77"/>
    </row>
    <row r="256" spans="1:10">
      <c r="A256" s="4" t="s">
        <v>185</v>
      </c>
    </row>
    <row r="257" spans="1:12" ht="53.4" thickBot="1">
      <c r="A257" s="733" t="s">
        <v>32</v>
      </c>
      <c r="B257" s="733" t="s">
        <v>33</v>
      </c>
      <c r="C257" s="734" t="s">
        <v>140</v>
      </c>
      <c r="D257" s="734" t="s">
        <v>141</v>
      </c>
      <c r="E257" s="734" t="s">
        <v>142</v>
      </c>
      <c r="F257" s="734" t="s">
        <v>143</v>
      </c>
      <c r="G257" s="808" t="s">
        <v>158</v>
      </c>
      <c r="H257" s="808" t="s">
        <v>146</v>
      </c>
      <c r="I257" s="734" t="s">
        <v>147</v>
      </c>
      <c r="J257"/>
    </row>
    <row r="258" spans="1:12" ht="14.4" thickTop="1" thickBot="1">
      <c r="A258" s="1286" t="s">
        <v>45</v>
      </c>
      <c r="B258" s="525" t="s">
        <v>148</v>
      </c>
      <c r="C258" s="732">
        <v>505479.21479628328</v>
      </c>
      <c r="D258" s="732">
        <v>939986.47463582328</v>
      </c>
      <c r="E258" s="732" t="s">
        <v>149</v>
      </c>
      <c r="F258" s="732">
        <v>1445465.6894321064</v>
      </c>
      <c r="G258" s="732">
        <v>2468351.732565878</v>
      </c>
      <c r="H258" s="732">
        <v>2468351.732565878</v>
      </c>
      <c r="I258" s="732">
        <v>1022886.0431337715</v>
      </c>
      <c r="J258"/>
      <c r="L258" s="1175"/>
    </row>
    <row r="259" spans="1:12" ht="13.8" thickBot="1">
      <c r="A259" s="1264"/>
      <c r="B259" s="525" t="s">
        <v>150</v>
      </c>
      <c r="C259" s="732">
        <v>4307871.6950523052</v>
      </c>
      <c r="D259" s="732">
        <v>1280095.9160617702</v>
      </c>
      <c r="E259" s="732" t="s">
        <v>149</v>
      </c>
      <c r="F259" s="732">
        <v>5587967.6111140754</v>
      </c>
      <c r="G259" s="732">
        <v>20813271.957074389</v>
      </c>
      <c r="H259" s="732">
        <v>20813271.957074389</v>
      </c>
      <c r="I259" s="732">
        <v>15225304.345960313</v>
      </c>
      <c r="J259"/>
      <c r="L259" s="1175"/>
    </row>
    <row r="260" spans="1:12" ht="13.8" thickBot="1">
      <c r="A260" s="1264"/>
      <c r="B260" s="525" t="s">
        <v>15</v>
      </c>
      <c r="C260" s="732">
        <v>0</v>
      </c>
      <c r="D260" s="732">
        <v>234059.18333443912</v>
      </c>
      <c r="E260" s="732" t="s">
        <v>149</v>
      </c>
      <c r="F260" s="732">
        <v>234059.18333443912</v>
      </c>
      <c r="G260" s="732">
        <v>0</v>
      </c>
      <c r="H260" s="732">
        <v>0</v>
      </c>
      <c r="I260" s="732">
        <v>-234059.18333443912</v>
      </c>
      <c r="J260"/>
      <c r="L260" s="1175"/>
    </row>
    <row r="261" spans="1:12" ht="13.8" thickBot="1">
      <c r="A261" s="1264"/>
      <c r="B261" s="525" t="s">
        <v>49</v>
      </c>
      <c r="C261" s="762">
        <v>84117.699703444596</v>
      </c>
      <c r="D261" s="762">
        <v>267861.44046599441</v>
      </c>
      <c r="E261" s="732" t="s">
        <v>149</v>
      </c>
      <c r="F261" s="732">
        <v>351979.14016943902</v>
      </c>
      <c r="G261" s="732">
        <v>764937.52658154268</v>
      </c>
      <c r="H261" s="732">
        <v>764937.52658154268</v>
      </c>
      <c r="I261" s="732">
        <v>412958.38641210366</v>
      </c>
      <c r="J261"/>
      <c r="L261" s="1175"/>
    </row>
    <row r="262" spans="1:12" ht="13.8" thickBot="1">
      <c r="A262" s="1264"/>
      <c r="B262" s="525" t="s">
        <v>17</v>
      </c>
      <c r="C262" s="732">
        <v>333406.4873767494</v>
      </c>
      <c r="D262" s="732">
        <v>267666.00325623975</v>
      </c>
      <c r="E262" s="732" t="s">
        <v>149</v>
      </c>
      <c r="F262" s="732">
        <v>601072.49063298921</v>
      </c>
      <c r="G262" s="732">
        <v>1145226.9072053425</v>
      </c>
      <c r="H262" s="732">
        <v>1145226.9072053425</v>
      </c>
      <c r="I262" s="732">
        <v>544154.41657235334</v>
      </c>
      <c r="J262"/>
      <c r="L262" s="1175"/>
    </row>
    <row r="263" spans="1:12" ht="13.8" thickBot="1">
      <c r="A263" s="1264" t="s">
        <v>52</v>
      </c>
      <c r="B263" s="525" t="s">
        <v>18</v>
      </c>
      <c r="C263" s="732">
        <v>1434970.9436591601</v>
      </c>
      <c r="D263" s="732">
        <v>1274860.6512683523</v>
      </c>
      <c r="E263" s="732" t="s">
        <v>149</v>
      </c>
      <c r="F263" s="732">
        <v>2709831.5949275121</v>
      </c>
      <c r="G263" s="732">
        <v>5696414.8168226825</v>
      </c>
      <c r="H263" s="732">
        <v>5696414.8168226825</v>
      </c>
      <c r="I263" s="732">
        <v>2986583.2218951704</v>
      </c>
      <c r="J263"/>
      <c r="L263" s="1175"/>
    </row>
    <row r="264" spans="1:12" ht="13.8" thickBot="1">
      <c r="A264" s="1264"/>
      <c r="B264" s="525" t="s">
        <v>120</v>
      </c>
      <c r="C264" s="732">
        <v>0</v>
      </c>
      <c r="D264" s="732">
        <v>0</v>
      </c>
      <c r="E264" s="732" t="s">
        <v>149</v>
      </c>
      <c r="F264" s="732">
        <v>0</v>
      </c>
      <c r="G264" s="732">
        <v>0</v>
      </c>
      <c r="H264" s="732">
        <v>0</v>
      </c>
      <c r="I264" s="732">
        <v>0</v>
      </c>
      <c r="J264"/>
      <c r="L264" s="1175"/>
    </row>
    <row r="265" spans="1:12" ht="13.8" thickBot="1">
      <c r="A265" s="1264"/>
      <c r="B265" s="525" t="s">
        <v>19</v>
      </c>
      <c r="C265" s="732">
        <v>-5667.1685271631404</v>
      </c>
      <c r="D265" s="732">
        <v>555453.17481353728</v>
      </c>
      <c r="E265" s="732" t="s">
        <v>149</v>
      </c>
      <c r="F265" s="732">
        <v>549786.00628637418</v>
      </c>
      <c r="G265" s="732">
        <v>992654.28181688057</v>
      </c>
      <c r="H265" s="732">
        <v>992654.28181688057</v>
      </c>
      <c r="I265" s="732">
        <v>442868.27553050639</v>
      </c>
      <c r="J265"/>
      <c r="L265" s="1175"/>
    </row>
    <row r="266" spans="1:12" ht="13.8" thickBot="1">
      <c r="A266" s="1265"/>
      <c r="B266" s="525" t="s">
        <v>122</v>
      </c>
      <c r="C266" s="1185">
        <v>582174.65785806591</v>
      </c>
      <c r="D266" s="1185">
        <v>741674.76573820901</v>
      </c>
      <c r="E266" s="1185" t="s">
        <v>149</v>
      </c>
      <c r="F266" s="1185">
        <v>1323849.423596275</v>
      </c>
      <c r="G266" s="1185">
        <v>2487720.6734240162</v>
      </c>
      <c r="H266" s="1185">
        <v>2487720.6734240162</v>
      </c>
      <c r="I266" s="1185">
        <v>1163871.2498277412</v>
      </c>
      <c r="J266"/>
      <c r="L266" s="1175"/>
    </row>
    <row r="267" spans="1:12" ht="13.8" thickBot="1">
      <c r="A267" s="1291" t="s">
        <v>59</v>
      </c>
      <c r="B267" s="806" t="s">
        <v>151</v>
      </c>
      <c r="C267" s="732">
        <v>0</v>
      </c>
      <c r="D267" s="732">
        <v>0</v>
      </c>
      <c r="E267" s="732" t="s">
        <v>149</v>
      </c>
      <c r="F267" s="732">
        <v>0</v>
      </c>
      <c r="G267" s="732">
        <v>0</v>
      </c>
      <c r="H267" s="732">
        <v>0</v>
      </c>
      <c r="I267" s="732">
        <v>0</v>
      </c>
      <c r="J267"/>
      <c r="L267" s="1175"/>
    </row>
    <row r="268" spans="1:12" ht="13.8" thickBot="1">
      <c r="A268" s="1264"/>
      <c r="B268" s="806" t="s">
        <v>21</v>
      </c>
      <c r="C268" s="732">
        <v>0</v>
      </c>
      <c r="D268" s="732">
        <v>1082511.7930830945</v>
      </c>
      <c r="E268" s="732" t="s">
        <v>149</v>
      </c>
      <c r="F268" s="732">
        <v>1082511.7930830945</v>
      </c>
      <c r="G268" s="732">
        <v>1049119.4367864288</v>
      </c>
      <c r="H268" s="732">
        <v>1049119.4367864288</v>
      </c>
      <c r="I268" s="732">
        <v>-33392.356296665734</v>
      </c>
      <c r="J268"/>
      <c r="L268" s="1175"/>
    </row>
    <row r="269" spans="1:12" ht="13.8" thickBot="1">
      <c r="A269" s="1264"/>
      <c r="B269" s="806" t="s">
        <v>152</v>
      </c>
      <c r="C269" s="732">
        <v>0</v>
      </c>
      <c r="D269" s="732">
        <v>42524.503079306029</v>
      </c>
      <c r="E269" s="732" t="s">
        <v>149</v>
      </c>
      <c r="F269" s="732">
        <v>42524.503079306029</v>
      </c>
      <c r="G269" s="732">
        <v>0</v>
      </c>
      <c r="H269" s="732">
        <v>0</v>
      </c>
      <c r="I269" s="732">
        <v>-42524.503079306029</v>
      </c>
      <c r="J269"/>
      <c r="L269" s="1175"/>
    </row>
    <row r="270" spans="1:12" ht="13.8" thickBot="1">
      <c r="A270" s="1264"/>
      <c r="B270" s="806" t="s">
        <v>153</v>
      </c>
      <c r="C270" s="732">
        <v>0</v>
      </c>
      <c r="D270" s="732">
        <v>10807.72523393329</v>
      </c>
      <c r="E270" s="732" t="s">
        <v>149</v>
      </c>
      <c r="F270" s="732">
        <v>10807.72523393329</v>
      </c>
      <c r="G270" s="732">
        <v>0</v>
      </c>
      <c r="H270" s="732">
        <v>0</v>
      </c>
      <c r="I270" s="732">
        <v>-10807.72523393329</v>
      </c>
      <c r="J270"/>
      <c r="L270" s="1175"/>
    </row>
    <row r="271" spans="1:12" ht="13.8" thickBot="1">
      <c r="A271" s="1284" t="s">
        <v>65</v>
      </c>
      <c r="B271" s="806" t="s">
        <v>24</v>
      </c>
      <c r="C271" s="732">
        <v>0</v>
      </c>
      <c r="D271" s="732">
        <v>168720.15446066731</v>
      </c>
      <c r="E271" s="732" t="s">
        <v>149</v>
      </c>
      <c r="F271" s="732">
        <v>168720.15446066731</v>
      </c>
      <c r="G271" s="732">
        <v>475605.98668600293</v>
      </c>
      <c r="H271" s="732">
        <v>475605.98668600293</v>
      </c>
      <c r="I271" s="732">
        <v>306885.83222533565</v>
      </c>
      <c r="J271"/>
      <c r="L271" s="1175"/>
    </row>
    <row r="272" spans="1:12" ht="13.8" thickBot="1">
      <c r="A272" s="1284"/>
      <c r="B272" s="806" t="s">
        <v>23</v>
      </c>
      <c r="C272" s="732">
        <v>11685.564181126234</v>
      </c>
      <c r="D272" s="732">
        <v>3315946.659581848</v>
      </c>
      <c r="E272" s="732" t="s">
        <v>149</v>
      </c>
      <c r="F272" s="732">
        <v>3327632.2237629741</v>
      </c>
      <c r="G272" s="732">
        <v>16227390.904085455</v>
      </c>
      <c r="H272" s="732">
        <v>16227390.904085455</v>
      </c>
      <c r="I272" s="732">
        <v>12899758.680322481</v>
      </c>
      <c r="J272"/>
      <c r="L272" s="1175"/>
    </row>
    <row r="273" spans="1:14" ht="13.8" thickBot="1">
      <c r="A273" s="1285"/>
      <c r="B273" s="806" t="s">
        <v>25</v>
      </c>
      <c r="C273" s="732">
        <v>1079149.0178124493</v>
      </c>
      <c r="D273" s="732">
        <v>674810.49565489765</v>
      </c>
      <c r="E273" s="732" t="s">
        <v>149</v>
      </c>
      <c r="F273" s="732">
        <v>1753959.5134673468</v>
      </c>
      <c r="G273" s="732">
        <v>2206017.7208889495</v>
      </c>
      <c r="H273" s="732">
        <v>2206017.7208889495</v>
      </c>
      <c r="I273" s="732">
        <v>452058.20742160268</v>
      </c>
      <c r="J273"/>
      <c r="L273" s="1175"/>
    </row>
    <row r="274" spans="1:14" ht="13.8" thickBot="1">
      <c r="A274" s="97" t="s">
        <v>127</v>
      </c>
      <c r="B274" s="97" t="s">
        <v>154</v>
      </c>
      <c r="C274" s="731">
        <v>8333188.1119124219</v>
      </c>
      <c r="D274" s="731">
        <v>10856978.940668114</v>
      </c>
      <c r="E274" s="732" t="s">
        <v>149</v>
      </c>
      <c r="F274" s="731">
        <v>19190167.052580532</v>
      </c>
      <c r="G274" s="731">
        <v>54326711.943937577</v>
      </c>
      <c r="H274" s="731">
        <v>54326711.943937577</v>
      </c>
      <c r="I274" s="731">
        <v>35136544.891357049</v>
      </c>
      <c r="J274"/>
      <c r="L274" s="1175"/>
    </row>
    <row r="275" spans="1:14">
      <c r="A275" s="746" t="s">
        <v>155</v>
      </c>
      <c r="B275" s="258"/>
      <c r="C275" s="258"/>
      <c r="D275" s="258"/>
      <c r="E275" s="258"/>
      <c r="F275" s="258"/>
      <c r="G275" s="258"/>
      <c r="H275" s="258"/>
      <c r="I275" s="258"/>
      <c r="J275" s="258"/>
    </row>
    <row r="276" spans="1:14">
      <c r="A276" s="7" t="s">
        <v>159</v>
      </c>
    </row>
    <row r="277" spans="1:14">
      <c r="B277" s="835"/>
    </row>
    <row r="279" spans="1:14">
      <c r="A279" s="4" t="s">
        <v>160</v>
      </c>
    </row>
    <row r="280" spans="1:14" ht="53.4" thickBot="1">
      <c r="A280" s="733" t="s">
        <v>32</v>
      </c>
      <c r="B280" s="733" t="s">
        <v>33</v>
      </c>
      <c r="C280" s="734" t="s">
        <v>140</v>
      </c>
      <c r="D280" s="734" t="s">
        <v>141</v>
      </c>
      <c r="E280" s="734" t="s">
        <v>142</v>
      </c>
      <c r="F280" s="734" t="s">
        <v>143</v>
      </c>
      <c r="G280" s="808" t="s">
        <v>158</v>
      </c>
      <c r="H280" s="808" t="s">
        <v>146</v>
      </c>
      <c r="I280" s="734" t="s">
        <v>147</v>
      </c>
      <c r="J280"/>
    </row>
    <row r="281" spans="1:14" ht="14.4" thickTop="1" thickBot="1">
      <c r="A281" s="1286" t="s">
        <v>45</v>
      </c>
      <c r="B281" s="525" t="s">
        <v>148</v>
      </c>
      <c r="C281" s="732">
        <v>571932.21479628328</v>
      </c>
      <c r="D281" s="732">
        <v>1791091.5946358233</v>
      </c>
      <c r="E281" s="732" t="s">
        <v>149</v>
      </c>
      <c r="F281" s="732">
        <f>SUM(C281:D281)</f>
        <v>2363023.8094321066</v>
      </c>
      <c r="G281" s="732">
        <v>2914342.950552579</v>
      </c>
      <c r="H281" s="732">
        <v>2914342.950552579</v>
      </c>
      <c r="I281" s="732">
        <f>H281-F281</f>
        <v>551319.14112047246</v>
      </c>
      <c r="J281"/>
      <c r="M281" s="77"/>
      <c r="N281" s="763"/>
    </row>
    <row r="282" spans="1:14" ht="13.8" thickBot="1">
      <c r="A282" s="1264"/>
      <c r="B282" s="525" t="s">
        <v>150</v>
      </c>
      <c r="C282" s="732">
        <v>8521868.7232523058</v>
      </c>
      <c r="D282" s="732">
        <v>2643718.1760617699</v>
      </c>
      <c r="E282" s="732" t="s">
        <v>149</v>
      </c>
      <c r="F282" s="732">
        <f t="shared" ref="F282:F296" si="0">SUM(C282:D282)</f>
        <v>11165586.899314076</v>
      </c>
      <c r="G282" s="732">
        <v>33567077.562967502</v>
      </c>
      <c r="H282" s="732">
        <v>33567077.562967502</v>
      </c>
      <c r="I282" s="732">
        <f t="shared" ref="I282:I296" si="1">H282-F282</f>
        <v>22401490.663653426</v>
      </c>
      <c r="J282"/>
      <c r="M282" s="77"/>
      <c r="N282" s="763"/>
    </row>
    <row r="283" spans="1:14" ht="13.8" thickBot="1">
      <c r="A283" s="1264"/>
      <c r="B283" s="525" t="s">
        <v>15</v>
      </c>
      <c r="C283" s="732">
        <v>34905.89</v>
      </c>
      <c r="D283" s="732">
        <v>580398.79333443916</v>
      </c>
      <c r="E283" s="732" t="s">
        <v>149</v>
      </c>
      <c r="F283" s="732">
        <f t="shared" si="0"/>
        <v>615304.68333443918</v>
      </c>
      <c r="G283" s="732">
        <v>243812.95186950546</v>
      </c>
      <c r="H283" s="732">
        <v>243812.95186950546</v>
      </c>
      <c r="I283" s="732">
        <f t="shared" si="1"/>
        <v>-371491.73146493372</v>
      </c>
      <c r="J283"/>
      <c r="M283" s="77"/>
      <c r="N283" s="763"/>
    </row>
    <row r="284" spans="1:14" ht="13.8" thickBot="1">
      <c r="A284" s="1264"/>
      <c r="B284" s="525" t="s">
        <v>49</v>
      </c>
      <c r="C284" s="762">
        <v>84117.699703444596</v>
      </c>
      <c r="D284" s="762">
        <v>589776.90046599437</v>
      </c>
      <c r="E284" s="732" t="s">
        <v>149</v>
      </c>
      <c r="F284" s="732">
        <f t="shared" si="0"/>
        <v>673894.60016943899</v>
      </c>
      <c r="G284" s="732">
        <v>764937.52658154268</v>
      </c>
      <c r="H284" s="732">
        <v>764937.52658154268</v>
      </c>
      <c r="I284" s="732">
        <f t="shared" si="1"/>
        <v>91042.926412103698</v>
      </c>
      <c r="J284"/>
      <c r="M284" s="77"/>
      <c r="N284" s="763"/>
    </row>
    <row r="285" spans="1:14" ht="13.8" thickBot="1">
      <c r="A285" s="1264"/>
      <c r="B285" s="525" t="s">
        <v>17</v>
      </c>
      <c r="C285" s="732">
        <v>537691.4873767494</v>
      </c>
      <c r="D285" s="732">
        <v>584660.71325623977</v>
      </c>
      <c r="E285" s="732" t="s">
        <v>149</v>
      </c>
      <c r="F285" s="732">
        <f t="shared" si="0"/>
        <v>1122352.2006329892</v>
      </c>
      <c r="G285" s="732">
        <v>1617528.5021827701</v>
      </c>
      <c r="H285" s="732">
        <v>1617528.5021827701</v>
      </c>
      <c r="I285" s="732">
        <f t="shared" si="1"/>
        <v>495176.30154978088</v>
      </c>
      <c r="J285"/>
      <c r="M285" s="77"/>
      <c r="N285" s="763"/>
    </row>
    <row r="286" spans="1:14" ht="13.8" thickBot="1">
      <c r="A286" s="1264" t="s">
        <v>52</v>
      </c>
      <c r="B286" s="525" t="s">
        <v>18</v>
      </c>
      <c r="C286" s="732">
        <v>2340537.0336591601</v>
      </c>
      <c r="D286" s="732">
        <v>2666842.0812683525</v>
      </c>
      <c r="E286" s="732" t="s">
        <v>149</v>
      </c>
      <c r="F286" s="732">
        <f t="shared" si="0"/>
        <v>5007379.1149275126</v>
      </c>
      <c r="G286" s="732">
        <v>9364967.2897493225</v>
      </c>
      <c r="H286" s="732">
        <v>9364967.2897493225</v>
      </c>
      <c r="I286" s="732">
        <f t="shared" si="1"/>
        <v>4357588.1748218099</v>
      </c>
      <c r="J286"/>
      <c r="M286" s="77"/>
      <c r="N286" s="763"/>
    </row>
    <row r="287" spans="1:14" ht="13.8" thickBot="1">
      <c r="A287" s="1264"/>
      <c r="B287" s="525" t="s">
        <v>120</v>
      </c>
      <c r="C287" s="732">
        <v>0</v>
      </c>
      <c r="D287" s="732">
        <v>295269.71999999997</v>
      </c>
      <c r="E287" s="732" t="s">
        <v>149</v>
      </c>
      <c r="F287" s="732">
        <f t="shared" si="0"/>
        <v>295269.71999999997</v>
      </c>
      <c r="G287" s="732">
        <v>338234.42365804495</v>
      </c>
      <c r="H287" s="732">
        <v>338234.42365804495</v>
      </c>
      <c r="I287" s="732">
        <f t="shared" si="1"/>
        <v>42964.703658044979</v>
      </c>
      <c r="J287"/>
      <c r="M287" s="77"/>
      <c r="N287" s="763"/>
    </row>
    <row r="288" spans="1:14" ht="13.8" thickBot="1">
      <c r="A288" s="1264"/>
      <c r="B288" s="525" t="s">
        <v>19</v>
      </c>
      <c r="C288" s="732">
        <v>-5667.1685271631404</v>
      </c>
      <c r="D288" s="732">
        <v>1045139.6148135373</v>
      </c>
      <c r="E288" s="732" t="s">
        <v>149</v>
      </c>
      <c r="F288" s="732">
        <f t="shared" si="0"/>
        <v>1039472.4462863742</v>
      </c>
      <c r="G288" s="732">
        <v>1435478.9293128971</v>
      </c>
      <c r="H288" s="732">
        <v>1435478.9293128971</v>
      </c>
      <c r="I288" s="732">
        <f t="shared" si="1"/>
        <v>396006.48302652291</v>
      </c>
      <c r="J288"/>
      <c r="M288" s="77"/>
      <c r="N288" s="763"/>
    </row>
    <row r="289" spans="1:14" ht="13.8" thickBot="1">
      <c r="A289" s="1265"/>
      <c r="B289" s="525" t="s">
        <v>122</v>
      </c>
      <c r="C289" s="762">
        <v>1423162.9178580658</v>
      </c>
      <c r="D289" s="762">
        <v>1797511.9057382089</v>
      </c>
      <c r="E289" s="732" t="s">
        <v>149</v>
      </c>
      <c r="F289" s="732">
        <f t="shared" si="0"/>
        <v>3220674.8235962745</v>
      </c>
      <c r="G289" s="732">
        <v>6539442.6472591348</v>
      </c>
      <c r="H289" s="732">
        <v>6539442.6472591348</v>
      </c>
      <c r="I289" s="732">
        <f t="shared" si="1"/>
        <v>3318767.8236628603</v>
      </c>
      <c r="J289"/>
      <c r="M289" s="77"/>
      <c r="N289" s="763"/>
    </row>
    <row r="290" spans="1:14" ht="13.8" thickBot="1">
      <c r="A290" s="1291" t="s">
        <v>59</v>
      </c>
      <c r="B290" s="806" t="s">
        <v>151</v>
      </c>
      <c r="C290" s="732">
        <v>0</v>
      </c>
      <c r="D290" s="732">
        <v>0</v>
      </c>
      <c r="E290" s="732" t="s">
        <v>149</v>
      </c>
      <c r="F290" s="732">
        <f t="shared" si="0"/>
        <v>0</v>
      </c>
      <c r="G290" s="732">
        <v>0</v>
      </c>
      <c r="H290" s="732">
        <v>0</v>
      </c>
      <c r="I290" s="732">
        <f t="shared" si="1"/>
        <v>0</v>
      </c>
      <c r="J290"/>
      <c r="M290" s="77"/>
      <c r="N290" s="763"/>
    </row>
    <row r="291" spans="1:14" ht="13.8" thickBot="1">
      <c r="A291" s="1264"/>
      <c r="B291" s="806" t="s">
        <v>21</v>
      </c>
      <c r="C291" s="732">
        <v>0</v>
      </c>
      <c r="D291" s="732">
        <v>2159122.9230830944</v>
      </c>
      <c r="E291" s="732" t="s">
        <v>149</v>
      </c>
      <c r="F291" s="732">
        <f t="shared" si="0"/>
        <v>2159122.9230830944</v>
      </c>
      <c r="G291" s="732">
        <v>1813771.298406716</v>
      </c>
      <c r="H291" s="732">
        <v>1813771.298406716</v>
      </c>
      <c r="I291" s="732">
        <f t="shared" si="1"/>
        <v>-345351.62467637844</v>
      </c>
      <c r="J291"/>
      <c r="M291" s="77"/>
      <c r="N291" s="763"/>
    </row>
    <row r="292" spans="1:14" ht="13.8" thickBot="1">
      <c r="A292" s="1264"/>
      <c r="B292" s="806" t="s">
        <v>152</v>
      </c>
      <c r="C292" s="732">
        <v>0</v>
      </c>
      <c r="D292" s="732">
        <v>215925.21307930606</v>
      </c>
      <c r="E292" s="732" t="s">
        <v>149</v>
      </c>
      <c r="F292" s="732">
        <f t="shared" si="0"/>
        <v>215925.21307930606</v>
      </c>
      <c r="G292" s="732">
        <v>0</v>
      </c>
      <c r="H292" s="732">
        <v>0</v>
      </c>
      <c r="I292" s="732">
        <f t="shared" si="1"/>
        <v>-215925.21307930606</v>
      </c>
      <c r="J292"/>
      <c r="M292" s="77"/>
      <c r="N292" s="763"/>
    </row>
    <row r="293" spans="1:14" ht="13.8" thickBot="1">
      <c r="A293" s="1264"/>
      <c r="B293" s="806" t="s">
        <v>153</v>
      </c>
      <c r="C293" s="732">
        <v>0</v>
      </c>
      <c r="D293" s="732">
        <v>36943.82523393329</v>
      </c>
      <c r="E293" s="732" t="s">
        <v>149</v>
      </c>
      <c r="F293" s="732">
        <f t="shared" si="0"/>
        <v>36943.82523393329</v>
      </c>
      <c r="G293" s="732">
        <v>0</v>
      </c>
      <c r="H293" s="732">
        <v>0</v>
      </c>
      <c r="I293" s="732">
        <f t="shared" si="1"/>
        <v>-36943.82523393329</v>
      </c>
      <c r="J293"/>
      <c r="M293" s="77"/>
      <c r="N293" s="763"/>
    </row>
    <row r="294" spans="1:14" ht="13.8" thickBot="1">
      <c r="A294" s="1284" t="s">
        <v>65</v>
      </c>
      <c r="B294" s="806" t="s">
        <v>24</v>
      </c>
      <c r="C294" s="732">
        <v>10299.684580303105</v>
      </c>
      <c r="D294" s="732">
        <v>185154.06446066732</v>
      </c>
      <c r="E294" s="732" t="s">
        <v>149</v>
      </c>
      <c r="F294" s="732">
        <f t="shared" si="0"/>
        <v>195453.74904097043</v>
      </c>
      <c r="G294" s="732">
        <v>551116.85680979851</v>
      </c>
      <c r="H294" s="732">
        <v>551116.85680979851</v>
      </c>
      <c r="I294" s="732">
        <f t="shared" si="1"/>
        <v>355663.10776882805</v>
      </c>
      <c r="J294"/>
      <c r="M294" s="77"/>
      <c r="N294" s="763"/>
    </row>
    <row r="295" spans="1:14" ht="13.8" thickBot="1">
      <c r="A295" s="1284"/>
      <c r="B295" s="806" t="s">
        <v>23</v>
      </c>
      <c r="C295" s="732">
        <v>925328.94504495093</v>
      </c>
      <c r="D295" s="732">
        <v>5380871.8995818477</v>
      </c>
      <c r="E295" s="732" t="s">
        <v>149</v>
      </c>
      <c r="F295" s="732">
        <f t="shared" si="0"/>
        <v>6306200.8446267983</v>
      </c>
      <c r="G295" s="732">
        <v>21685738.740075465</v>
      </c>
      <c r="H295" s="732">
        <v>21685738.740075465</v>
      </c>
      <c r="I295" s="732">
        <f t="shared" si="1"/>
        <v>15379537.895448666</v>
      </c>
      <c r="J295"/>
      <c r="M295" s="77"/>
      <c r="N295" s="763"/>
    </row>
    <row r="296" spans="1:14" ht="13.8" thickBot="1">
      <c r="A296" s="1285"/>
      <c r="B296" s="806" t="s">
        <v>25</v>
      </c>
      <c r="C296" s="732">
        <v>1400346.5178124493</v>
      </c>
      <c r="D296" s="732">
        <v>1079766.1856548977</v>
      </c>
      <c r="E296" s="732" t="s">
        <v>149</v>
      </c>
      <c r="F296" s="732">
        <f t="shared" si="0"/>
        <v>2480112.7034673467</v>
      </c>
      <c r="G296" s="732">
        <v>3460001.0174418292</v>
      </c>
      <c r="H296" s="732">
        <v>3460001.0174418292</v>
      </c>
      <c r="I296" s="732">
        <f t="shared" si="1"/>
        <v>979888.31397448247</v>
      </c>
      <c r="J296"/>
      <c r="M296" s="77"/>
      <c r="N296" s="763"/>
    </row>
    <row r="297" spans="1:14" ht="13.8" thickBot="1">
      <c r="A297" s="97" t="s">
        <v>127</v>
      </c>
      <c r="B297" s="97" t="s">
        <v>154</v>
      </c>
      <c r="C297" s="731">
        <v>15844523.945556551</v>
      </c>
      <c r="D297" s="731">
        <v>21052193.610668112</v>
      </c>
      <c r="E297" s="732" t="s">
        <v>149</v>
      </c>
      <c r="F297" s="731">
        <f>SUM(F281:F296)</f>
        <v>36896717.556224652</v>
      </c>
      <c r="G297" s="731">
        <f>SUM(G281:G296)</f>
        <v>84296450.696867079</v>
      </c>
      <c r="H297" s="731">
        <f>SUM(H281:H296)</f>
        <v>84296450.696867079</v>
      </c>
      <c r="I297" s="731">
        <f>H297-F297</f>
        <v>47399733.140642427</v>
      </c>
      <c r="J297"/>
      <c r="M297" s="77"/>
      <c r="N297" s="763"/>
    </row>
    <row r="298" spans="1:14">
      <c r="A298" s="746" t="s">
        <v>155</v>
      </c>
      <c r="B298" s="258"/>
      <c r="C298" s="258"/>
      <c r="D298" s="258"/>
      <c r="E298" s="258"/>
      <c r="F298" s="258"/>
      <c r="G298" s="258"/>
      <c r="H298" s="258"/>
      <c r="I298" s="258"/>
      <c r="J298" s="258"/>
    </row>
    <row r="299" spans="1:14">
      <c r="A299" s="7" t="s">
        <v>159</v>
      </c>
    </row>
  </sheetData>
  <mergeCells count="85">
    <mergeCell ref="A294:A296"/>
    <mergeCell ref="A235:A239"/>
    <mergeCell ref="A240:A243"/>
    <mergeCell ref="A244:A247"/>
    <mergeCell ref="A248:A250"/>
    <mergeCell ref="A258:A262"/>
    <mergeCell ref="A263:A266"/>
    <mergeCell ref="A267:A270"/>
    <mergeCell ref="A271:A273"/>
    <mergeCell ref="A281:A285"/>
    <mergeCell ref="A286:A289"/>
    <mergeCell ref="A290:A293"/>
    <mergeCell ref="A213:A215"/>
    <mergeCell ref="A143:A145"/>
    <mergeCell ref="A146:A148"/>
    <mergeCell ref="D167:H167"/>
    <mergeCell ref="A168:A172"/>
    <mergeCell ref="A173:A176"/>
    <mergeCell ref="A177:A179"/>
    <mergeCell ref="A180:A182"/>
    <mergeCell ref="D200:H200"/>
    <mergeCell ref="A201:A205"/>
    <mergeCell ref="A206:A209"/>
    <mergeCell ref="A210:A212"/>
    <mergeCell ref="A139:A142"/>
    <mergeCell ref="A102:A105"/>
    <mergeCell ref="B114:D114"/>
    <mergeCell ref="B115:E115"/>
    <mergeCell ref="B117:D117"/>
    <mergeCell ref="B119:D119"/>
    <mergeCell ref="B121:E121"/>
    <mergeCell ref="B122:E122"/>
    <mergeCell ref="B123:E123"/>
    <mergeCell ref="B124:E126"/>
    <mergeCell ref="D133:H133"/>
    <mergeCell ref="A134:A138"/>
    <mergeCell ref="C100:H101"/>
    <mergeCell ref="A72:A75"/>
    <mergeCell ref="C74:H75"/>
    <mergeCell ref="A76:A79"/>
    <mergeCell ref="C79:H79"/>
    <mergeCell ref="A85:A86"/>
    <mergeCell ref="B85:B86"/>
    <mergeCell ref="A87:A92"/>
    <mergeCell ref="A93:A97"/>
    <mergeCell ref="A98:A101"/>
    <mergeCell ref="L84:S84"/>
    <mergeCell ref="U84:AB84"/>
    <mergeCell ref="L58:S58"/>
    <mergeCell ref="U58:AB58"/>
    <mergeCell ref="A59:A60"/>
    <mergeCell ref="B59:B60"/>
    <mergeCell ref="A61:A66"/>
    <mergeCell ref="A67:A71"/>
    <mergeCell ref="A58:H58"/>
    <mergeCell ref="A36:A41"/>
    <mergeCell ref="A42:A45"/>
    <mergeCell ref="A46:A49"/>
    <mergeCell ref="C48:H49"/>
    <mergeCell ref="A50:A53"/>
    <mergeCell ref="A25:A28"/>
    <mergeCell ref="C28:H28"/>
    <mergeCell ref="L33:S33"/>
    <mergeCell ref="U33:AB33"/>
    <mergeCell ref="A34:A35"/>
    <mergeCell ref="B34:B35"/>
    <mergeCell ref="C23:H24"/>
    <mergeCell ref="A6:H6"/>
    <mergeCell ref="M6:T6"/>
    <mergeCell ref="A7:H7"/>
    <mergeCell ref="M7:T7"/>
    <mergeCell ref="A8:H8"/>
    <mergeCell ref="A9:A10"/>
    <mergeCell ref="B9:B10"/>
    <mergeCell ref="A11:A16"/>
    <mergeCell ref="A17:A20"/>
    <mergeCell ref="A21:A24"/>
    <mergeCell ref="U8:AB8"/>
    <mergeCell ref="A1:T1"/>
    <mergeCell ref="A2:T2"/>
    <mergeCell ref="A3:T3"/>
    <mergeCell ref="A4:I4"/>
    <mergeCell ref="M4:T4"/>
    <mergeCell ref="A5:H5"/>
    <mergeCell ref="M5:T5"/>
  </mergeCells>
  <pageMargins left="0.7" right="0.7" top="0.75" bottom="0.75" header="0.3" footer="0.3"/>
  <pageSetup scale="12" orientation="landscape" verticalDpi="200" r:id="rId1"/>
  <headerFooter alignWithMargins="0">
    <oddFooter>&amp;R&amp;1#&amp;"Calibri"&amp;10&amp;KA80000Internal Use Only</oddFooter>
  </headerFooter>
  <rowBreaks count="1" manualBreakCount="1">
    <brk id="5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2"/>
  <sheetViews>
    <sheetView zoomScaleNormal="100" zoomScaleSheetLayoutView="100" workbookViewId="0">
      <selection sqref="A1:T1"/>
    </sheetView>
  </sheetViews>
  <sheetFormatPr defaultColWidth="9.109375" defaultRowHeight="13.2"/>
  <cols>
    <col min="1" max="1" width="25.6640625" customWidth="1"/>
    <col min="2" max="2" width="37.109375" style="1" customWidth="1"/>
    <col min="3" max="3" width="15.6640625" style="33" customWidth="1"/>
    <col min="4" max="4" width="17.33203125" style="33" customWidth="1"/>
    <col min="5" max="5" width="17.6640625" style="33" customWidth="1"/>
    <col min="6" max="6" width="15.44140625" style="33" customWidth="1"/>
    <col min="7" max="7" width="17.44140625" style="33" customWidth="1"/>
    <col min="8" max="10" width="15.33203125" style="33" customWidth="1"/>
    <col min="11" max="11" width="0.5546875" style="1209" customWidth="1"/>
    <col min="12" max="12" width="11.6640625" style="33" customWidth="1"/>
    <col min="13" max="13" width="12.6640625" style="33" customWidth="1"/>
    <col min="14" max="17" width="12.6640625" customWidth="1"/>
    <col min="18" max="18" width="5.6640625" customWidth="1"/>
    <col min="21" max="21" width="11.33203125" bestFit="1" customWidth="1"/>
  </cols>
  <sheetData>
    <row r="1" spans="1:28">
      <c r="A1" s="1273" t="str">
        <f>Cover!B8</f>
        <v>GMO Evaluation, Measurement, and Verification Report – Appendix Databook</v>
      </c>
      <c r="B1" s="1273"/>
      <c r="C1" s="1273"/>
      <c r="D1" s="1273"/>
      <c r="E1" s="1273"/>
      <c r="F1" s="1273"/>
      <c r="G1" s="1273"/>
      <c r="H1" s="1273"/>
      <c r="I1" s="1273"/>
      <c r="J1" s="1273"/>
      <c r="K1" s="1273"/>
      <c r="L1" s="1273"/>
      <c r="M1" s="1273"/>
      <c r="N1" s="1273"/>
      <c r="O1" s="1273"/>
      <c r="P1" s="1273"/>
      <c r="Q1" s="1273"/>
      <c r="R1" s="1273"/>
      <c r="S1" s="1273"/>
      <c r="T1" s="1273"/>
    </row>
    <row r="2" spans="1:28" ht="35.25" customHeight="1">
      <c r="A2" s="1275"/>
      <c r="B2" s="1275"/>
      <c r="C2" s="1275"/>
      <c r="D2" s="1275"/>
      <c r="E2" s="1275"/>
      <c r="F2" s="1275"/>
      <c r="G2" s="1275"/>
      <c r="H2" s="1275"/>
      <c r="I2" s="1275"/>
      <c r="J2" s="1275"/>
      <c r="K2" s="1275"/>
      <c r="L2" s="1275"/>
      <c r="M2" s="1275"/>
      <c r="N2" s="1275"/>
      <c r="O2" s="1275"/>
      <c r="P2" s="1275"/>
      <c r="Q2" s="1275"/>
      <c r="R2" s="1275"/>
      <c r="S2" s="1275"/>
      <c r="T2" s="1275"/>
    </row>
    <row r="3" spans="1:28">
      <c r="A3" s="1274"/>
      <c r="B3" s="1274"/>
      <c r="C3" s="1274"/>
      <c r="D3" s="1274"/>
      <c r="E3" s="1274"/>
      <c r="F3" s="1274"/>
      <c r="G3" s="1274"/>
      <c r="H3" s="1274"/>
      <c r="I3" s="1274"/>
      <c r="J3" s="1274"/>
      <c r="K3" s="1274"/>
      <c r="L3" s="1274"/>
      <c r="M3" s="1274"/>
      <c r="N3" s="1274"/>
      <c r="O3" s="1274"/>
      <c r="P3" s="1274"/>
      <c r="Q3" s="1274"/>
      <c r="R3" s="1274"/>
      <c r="S3" s="1274"/>
      <c r="T3" s="1274"/>
    </row>
    <row r="4" spans="1:28" ht="30" customHeight="1">
      <c r="A4" s="1280" t="s">
        <v>26</v>
      </c>
      <c r="B4" s="1280"/>
      <c r="C4" s="1280"/>
      <c r="D4" s="1280"/>
      <c r="E4" s="1280"/>
      <c r="F4" s="1280"/>
      <c r="G4" s="1280"/>
      <c r="H4" s="1280"/>
      <c r="I4" s="1280"/>
      <c r="J4" s="4"/>
      <c r="K4" s="1205"/>
      <c r="L4" s="4"/>
      <c r="M4" s="1278" t="s">
        <v>27</v>
      </c>
      <c r="N4" s="1278"/>
      <c r="O4" s="1278"/>
      <c r="P4" s="1278"/>
      <c r="Q4" s="1278"/>
      <c r="R4" s="1278"/>
      <c r="S4" s="1278"/>
      <c r="T4" s="1278"/>
    </row>
    <row r="5" spans="1:28" ht="13.5" customHeight="1">
      <c r="A5" s="1277"/>
      <c r="B5" s="1277"/>
      <c r="C5" s="1277"/>
      <c r="D5" s="1277"/>
      <c r="E5" s="1277"/>
      <c r="F5" s="1277"/>
      <c r="G5" s="1277"/>
      <c r="H5" s="1277"/>
      <c r="I5" s="803"/>
      <c r="J5" s="561"/>
      <c r="K5" s="1205"/>
      <c r="L5" s="4"/>
      <c r="M5" s="1279"/>
      <c r="N5" s="1279"/>
      <c r="O5" s="1279"/>
      <c r="P5" s="1279"/>
      <c r="Q5" s="1279"/>
      <c r="R5" s="1279"/>
      <c r="S5" s="1279"/>
      <c r="T5" s="1279"/>
    </row>
    <row r="6" spans="1:28" ht="13.5" customHeight="1">
      <c r="A6" s="1276" t="s">
        <v>28</v>
      </c>
      <c r="B6" s="1276"/>
      <c r="C6" s="1276"/>
      <c r="D6" s="1276"/>
      <c r="E6" s="1276"/>
      <c r="F6" s="1276"/>
      <c r="G6" s="1276"/>
      <c r="H6" s="1276"/>
      <c r="I6" s="802"/>
      <c r="J6" s="561"/>
      <c r="K6" s="1205"/>
      <c r="L6" s="4"/>
      <c r="M6" s="1279"/>
      <c r="N6" s="1279"/>
      <c r="O6" s="1279"/>
      <c r="P6" s="1279"/>
      <c r="Q6" s="1279"/>
      <c r="R6" s="1279"/>
      <c r="S6" s="1279"/>
      <c r="T6" s="1279"/>
    </row>
    <row r="7" spans="1:28" ht="13.5" customHeight="1">
      <c r="A7" s="1277"/>
      <c r="B7" s="1277"/>
      <c r="C7" s="1277"/>
      <c r="D7" s="1277"/>
      <c r="E7" s="1277"/>
      <c r="F7" s="1277"/>
      <c r="G7" s="1277"/>
      <c r="H7" s="1277"/>
      <c r="I7" s="803"/>
      <c r="J7" s="561"/>
      <c r="K7" s="1205"/>
      <c r="L7" s="4"/>
      <c r="M7" s="1279"/>
      <c r="N7" s="1279"/>
      <c r="O7" s="1279"/>
      <c r="P7" s="1279"/>
      <c r="Q7" s="1279"/>
      <c r="R7" s="1279"/>
      <c r="S7" s="1279"/>
      <c r="T7" s="1279"/>
    </row>
    <row r="8" spans="1:28" ht="13.5" customHeight="1">
      <c r="A8" s="1249" t="s">
        <v>186</v>
      </c>
      <c r="B8" s="1249"/>
      <c r="C8" s="1249"/>
      <c r="D8" s="1249"/>
      <c r="E8" s="1249"/>
      <c r="F8" s="1249"/>
      <c r="G8" s="1249"/>
      <c r="H8" s="1249"/>
      <c r="I8" s="4"/>
      <c r="J8" s="394"/>
      <c r="K8" s="1205"/>
      <c r="L8" s="4"/>
      <c r="M8" s="1249" t="s">
        <v>187</v>
      </c>
      <c r="N8" s="1249"/>
      <c r="O8" s="1249"/>
      <c r="P8" s="1249"/>
      <c r="Q8" s="1249"/>
      <c r="R8" s="1249"/>
      <c r="S8" s="1249"/>
      <c r="T8" s="1249"/>
      <c r="U8" s="1249" t="s">
        <v>188</v>
      </c>
      <c r="V8" s="1249"/>
      <c r="W8" s="1249"/>
      <c r="X8" s="1249"/>
      <c r="Y8" s="1249"/>
      <c r="Z8" s="1249"/>
      <c r="AA8" s="1249"/>
      <c r="AB8" s="1249"/>
    </row>
    <row r="9" spans="1:28" ht="13.8" thickBot="1">
      <c r="A9" s="1250" t="s">
        <v>32</v>
      </c>
      <c r="B9" s="1250" t="s">
        <v>33</v>
      </c>
      <c r="C9" s="808"/>
      <c r="D9" s="808" t="s">
        <v>34</v>
      </c>
      <c r="E9" s="341"/>
      <c r="F9" s="808"/>
      <c r="G9" s="808" t="s">
        <v>35</v>
      </c>
      <c r="H9" s="808"/>
      <c r="I9"/>
      <c r="J9" s="395"/>
      <c r="K9" s="1205"/>
      <c r="L9" s="4"/>
      <c r="M9" s="4"/>
      <c r="N9" s="4"/>
      <c r="O9" s="4"/>
      <c r="P9" s="4"/>
      <c r="Q9" s="4"/>
      <c r="R9" s="4"/>
      <c r="W9" s="7"/>
      <c r="X9" s="10"/>
    </row>
    <row r="10" spans="1:28" ht="38.4" customHeight="1" thickTop="1" thickBot="1">
      <c r="A10" s="1251"/>
      <c r="B10" s="1251"/>
      <c r="C10" s="801" t="s">
        <v>36</v>
      </c>
      <c r="D10" s="801" t="s">
        <v>37</v>
      </c>
      <c r="E10" s="516" t="s">
        <v>38</v>
      </c>
      <c r="F10" s="517" t="s">
        <v>39</v>
      </c>
      <c r="G10" s="801" t="s">
        <v>37</v>
      </c>
      <c r="H10" s="801" t="s">
        <v>40</v>
      </c>
      <c r="I10" s="402"/>
      <c r="J10" s="396"/>
      <c r="K10" s="1215"/>
      <c r="L10" s="1216"/>
      <c r="M10" s="402"/>
      <c r="W10" s="7"/>
      <c r="X10" s="10"/>
    </row>
    <row r="11" spans="1:28" ht="14.4" thickTop="1" thickBot="1">
      <c r="A11" s="1283" t="s">
        <v>45</v>
      </c>
      <c r="B11" s="50" t="s">
        <v>13</v>
      </c>
      <c r="C11" s="799">
        <v>48659656.093099996</v>
      </c>
      <c r="D11" s="799">
        <v>29859639.52</v>
      </c>
      <c r="E11" s="338">
        <v>0.61364263370192906</v>
      </c>
      <c r="F11" s="799">
        <v>38710762.008495964</v>
      </c>
      <c r="G11" s="799">
        <v>28665253.939199999</v>
      </c>
      <c r="H11" s="337">
        <v>0.74049831240492636</v>
      </c>
      <c r="I11" s="402"/>
      <c r="J11" s="1227" t="s">
        <v>14</v>
      </c>
      <c r="K11" s="1217"/>
      <c r="L11" s="1218">
        <f>D12/$D$26</f>
        <v>9.5087547462126554E-3</v>
      </c>
      <c r="M11" s="1219"/>
      <c r="U11" s="545">
        <f>G12/$G$26</f>
        <v>1.0834979744830215E-2</v>
      </c>
      <c r="W11" s="7"/>
      <c r="X11" s="10"/>
    </row>
    <row r="12" spans="1:28" ht="13.8" thickBot="1">
      <c r="A12" s="1263"/>
      <c r="B12" s="50" t="s">
        <v>14</v>
      </c>
      <c r="C12" s="799">
        <v>664528.19999999995</v>
      </c>
      <c r="D12" s="799">
        <v>658738.66</v>
      </c>
      <c r="E12" s="338">
        <v>0.99128774369545203</v>
      </c>
      <c r="F12" s="799">
        <v>30079932.355800048</v>
      </c>
      <c r="G12" s="799">
        <v>704850.36620000005</v>
      </c>
      <c r="H12" s="337">
        <v>2.3432578167486801E-2</v>
      </c>
      <c r="I12" s="402"/>
      <c r="J12" s="1227" t="s">
        <v>13</v>
      </c>
      <c r="K12" s="1220"/>
      <c r="L12" s="1221">
        <f>D11/$D$26</f>
        <v>0.43101764970952056</v>
      </c>
      <c r="M12" s="1219"/>
      <c r="U12" s="545">
        <f>G11/$G$26</f>
        <v>0.44064309349243908</v>
      </c>
      <c r="W12" s="7"/>
      <c r="X12" s="10"/>
    </row>
    <row r="13" spans="1:28" ht="13.8" thickBot="1">
      <c r="A13" s="1263"/>
      <c r="B13" s="799" t="s">
        <v>15</v>
      </c>
      <c r="C13" s="799">
        <v>436323.69</v>
      </c>
      <c r="D13" s="799">
        <v>467489.66</v>
      </c>
      <c r="E13" s="338">
        <v>1.0714285534209704</v>
      </c>
      <c r="F13" s="799">
        <v>17603947.083100002</v>
      </c>
      <c r="G13" s="799">
        <v>467489.66</v>
      </c>
      <c r="H13" s="337">
        <v>2.655595689950668E-2</v>
      </c>
      <c r="I13" s="402"/>
      <c r="J13" s="1227" t="s">
        <v>15</v>
      </c>
      <c r="K13" s="1220"/>
      <c r="L13" s="1221">
        <f>D13/$D$26</f>
        <v>6.7481154413046602E-3</v>
      </c>
      <c r="M13" s="1219"/>
      <c r="U13" s="545">
        <f>G13/$G$26</f>
        <v>7.1862642624779607E-3</v>
      </c>
      <c r="W13" s="7"/>
      <c r="X13" s="10"/>
    </row>
    <row r="14" spans="1:28" ht="13.8" thickBot="1">
      <c r="A14" s="1263"/>
      <c r="B14" s="799" t="s">
        <v>49</v>
      </c>
      <c r="C14" s="799">
        <v>0</v>
      </c>
      <c r="D14" s="799">
        <v>0</v>
      </c>
      <c r="E14" s="406" t="s">
        <v>189</v>
      </c>
      <c r="F14" s="799">
        <v>12127507.8408</v>
      </c>
      <c r="G14" s="799">
        <v>0</v>
      </c>
      <c r="H14" s="337">
        <v>0</v>
      </c>
      <c r="I14" s="402"/>
      <c r="J14" s="1227" t="s">
        <v>51</v>
      </c>
      <c r="K14" s="1220"/>
      <c r="L14" s="1221">
        <f>D15/$D$26</f>
        <v>1.8873806530919961E-2</v>
      </c>
      <c r="M14" s="1219"/>
      <c r="U14" s="545">
        <f>G15/$G$26</f>
        <v>1.7526559191737488E-2</v>
      </c>
      <c r="W14" s="7"/>
      <c r="X14" s="10"/>
    </row>
    <row r="15" spans="1:28" ht="13.8" thickBot="1">
      <c r="A15" s="1282"/>
      <c r="B15" s="799" t="s">
        <v>51</v>
      </c>
      <c r="C15" s="799">
        <v>1689659.2575000001</v>
      </c>
      <c r="D15" s="799">
        <v>1307522</v>
      </c>
      <c r="E15" s="338">
        <v>0.7738376801098904</v>
      </c>
      <c r="F15" s="799">
        <v>3569963.4051999673</v>
      </c>
      <c r="G15" s="799">
        <v>1140159.1839999999</v>
      </c>
      <c r="H15" s="337">
        <v>0.31937559425378348</v>
      </c>
      <c r="I15" s="402"/>
      <c r="J15" s="1227" t="s">
        <v>18</v>
      </c>
      <c r="K15" s="1215"/>
      <c r="L15" s="1221">
        <f>D17/$D$26</f>
        <v>7.9922214663938729E-2</v>
      </c>
      <c r="M15" s="1216"/>
      <c r="U15" s="545">
        <f>G17/$G$26</f>
        <v>6.8089191421006667E-2</v>
      </c>
      <c r="W15" s="7"/>
    </row>
    <row r="16" spans="1:28" ht="13.8" thickBot="1">
      <c r="A16" s="1283" t="s">
        <v>52</v>
      </c>
      <c r="B16" s="799" t="s">
        <v>91</v>
      </c>
      <c r="C16" s="799">
        <v>304971.8199</v>
      </c>
      <c r="D16" s="799">
        <v>309811.7</v>
      </c>
      <c r="E16" s="338">
        <v>1.0158699256265284</v>
      </c>
      <c r="F16" s="799">
        <v>143458.20000000001</v>
      </c>
      <c r="G16" s="799">
        <v>309811.7</v>
      </c>
      <c r="H16" s="337">
        <v>2.1595956173993538</v>
      </c>
      <c r="I16" s="402"/>
      <c r="J16" s="1227" t="s">
        <v>92</v>
      </c>
      <c r="K16" s="1222"/>
      <c r="L16" s="1221">
        <f>D16/$D$26</f>
        <v>4.4720670755944575E-3</v>
      </c>
      <c r="M16" s="402"/>
      <c r="U16" s="545">
        <f>G16/$G$26</f>
        <v>4.762434206154513E-3</v>
      </c>
    </row>
    <row r="17" spans="1:28" ht="13.8" thickBot="1">
      <c r="A17" s="1263"/>
      <c r="B17" s="799" t="s">
        <v>18</v>
      </c>
      <c r="C17" s="799">
        <v>4917213.6805999996</v>
      </c>
      <c r="D17" s="799">
        <v>5536776.7911907742</v>
      </c>
      <c r="E17" s="338">
        <v>1.1259988177929203</v>
      </c>
      <c r="F17" s="799">
        <v>19717746.234600089</v>
      </c>
      <c r="G17" s="799">
        <v>4429421.4329526192</v>
      </c>
      <c r="H17" s="337">
        <v>0.22464136520734848</v>
      </c>
      <c r="I17" s="402"/>
      <c r="J17" s="1227" t="s">
        <v>56</v>
      </c>
      <c r="K17" s="1215"/>
      <c r="L17" s="1221">
        <f>D18/$D$26</f>
        <v>2.5698572876568994E-2</v>
      </c>
      <c r="M17" s="1223"/>
      <c r="U17" s="545">
        <f>G18/$G$26</f>
        <v>2.7367157166455998E-2</v>
      </c>
    </row>
    <row r="18" spans="1:28" ht="13.8" thickBot="1">
      <c r="A18" s="1263"/>
      <c r="B18" s="799" t="s">
        <v>55</v>
      </c>
      <c r="C18" s="799">
        <v>2309218.7511999998</v>
      </c>
      <c r="D18" s="799">
        <v>1780321.8099999998</v>
      </c>
      <c r="E18" s="338">
        <v>0.77096282414770989</v>
      </c>
      <c r="F18" s="799">
        <v>10014278.224600077</v>
      </c>
      <c r="G18" s="799">
        <v>1780321.8099999998</v>
      </c>
      <c r="H18" s="337">
        <v>0.17777834508598322</v>
      </c>
      <c r="I18" s="402"/>
      <c r="J18" s="1227" t="s">
        <v>57</v>
      </c>
      <c r="K18" s="1215"/>
      <c r="L18" s="1221">
        <f>D19/$D$26</f>
        <v>0.16063523093507015</v>
      </c>
      <c r="M18" s="1216"/>
      <c r="U18" s="545">
        <f>G19/$G$26</f>
        <v>0.14338236413711336</v>
      </c>
      <c r="W18" s="7"/>
    </row>
    <row r="19" spans="1:28" ht="13.8" thickBot="1">
      <c r="A19" s="1263"/>
      <c r="B19" s="799" t="s">
        <v>57</v>
      </c>
      <c r="C19" s="799">
        <v>12708826.762399999</v>
      </c>
      <c r="D19" s="799">
        <v>11128338</v>
      </c>
      <c r="E19" s="338">
        <v>0.87563849976490415</v>
      </c>
      <c r="F19" s="799">
        <v>25288144.799999941</v>
      </c>
      <c r="G19" s="799">
        <v>9327485.0759999994</v>
      </c>
      <c r="H19" s="337">
        <v>0.36884813614322631</v>
      </c>
      <c r="I19" s="402"/>
      <c r="J19" s="1227" t="s">
        <v>50</v>
      </c>
      <c r="K19" s="1217"/>
      <c r="L19" s="1221">
        <f>D14/$D$26</f>
        <v>0</v>
      </c>
      <c r="M19" s="1219"/>
      <c r="U19" s="545">
        <f>G14/$G$26</f>
        <v>0</v>
      </c>
      <c r="W19" s="7"/>
      <c r="X19" s="10"/>
    </row>
    <row r="20" spans="1:28" ht="13.5" customHeight="1" thickBot="1">
      <c r="A20" s="1263" t="s">
        <v>59</v>
      </c>
      <c r="B20" s="799" t="s">
        <v>21</v>
      </c>
      <c r="C20" s="799">
        <v>16454246.1139</v>
      </c>
      <c r="D20" s="799">
        <v>16307486</v>
      </c>
      <c r="E20" s="338">
        <v>0.99108071479640614</v>
      </c>
      <c r="F20" s="799">
        <v>21070771.90000008</v>
      </c>
      <c r="G20" s="799">
        <v>16307486</v>
      </c>
      <c r="H20" s="337">
        <v>0.77393870890890037</v>
      </c>
      <c r="I20" s="402"/>
      <c r="J20" s="1227" t="s">
        <v>21</v>
      </c>
      <c r="K20" s="1215"/>
      <c r="L20" s="1221">
        <f>D20/$D$26</f>
        <v>0.23539514881561138</v>
      </c>
      <c r="M20" s="1216"/>
      <c r="U20" s="545">
        <f>G20/$G$26</f>
        <v>0.25067913556132915</v>
      </c>
      <c r="W20" s="7"/>
    </row>
    <row r="21" spans="1:28" ht="13.5" customHeight="1" thickBot="1">
      <c r="A21" s="1263"/>
      <c r="B21" s="799" t="s">
        <v>62</v>
      </c>
      <c r="C21" s="1270" t="s">
        <v>63</v>
      </c>
      <c r="D21" s="1270"/>
      <c r="E21" s="1270"/>
      <c r="F21" s="1270"/>
      <c r="G21" s="1270"/>
      <c r="H21" s="1270"/>
      <c r="I21" s="402"/>
      <c r="J21" s="1227" t="s">
        <v>68</v>
      </c>
      <c r="K21" s="1215"/>
      <c r="L21" s="1221">
        <f>D24/$D$26</f>
        <v>2.738074839935984E-2</v>
      </c>
      <c r="M21" s="402"/>
      <c r="U21" s="545">
        <f>G24/$G$26</f>
        <v>2.9158554771875424E-2</v>
      </c>
      <c r="W21" s="7"/>
    </row>
    <row r="22" spans="1:28" ht="13.5" customHeight="1" thickBot="1">
      <c r="A22" s="1282"/>
      <c r="B22" s="799" t="s">
        <v>64</v>
      </c>
      <c r="C22" s="1271"/>
      <c r="D22" s="1271"/>
      <c r="E22" s="1271"/>
      <c r="F22" s="1271"/>
      <c r="G22" s="1271"/>
      <c r="H22" s="1271"/>
      <c r="I22" s="402"/>
      <c r="J22" s="1227" t="s">
        <v>67</v>
      </c>
      <c r="K22" s="1220"/>
      <c r="L22" s="1221">
        <f>D23/$D$26</f>
        <v>3.4769080589869164E-4</v>
      </c>
      <c r="M22" s="1219"/>
      <c r="U22" s="380">
        <f>G23/$G$26</f>
        <v>3.7026604458012324E-4</v>
      </c>
      <c r="W22" s="7"/>
    </row>
    <row r="23" spans="1:28" ht="13.8" thickBot="1">
      <c r="A23" s="1283" t="s">
        <v>65</v>
      </c>
      <c r="B23" s="799" t="s">
        <v>24</v>
      </c>
      <c r="C23" s="799">
        <v>26796</v>
      </c>
      <c r="D23" s="799">
        <v>24087</v>
      </c>
      <c r="E23" s="338">
        <v>0.89890282131661448</v>
      </c>
      <c r="F23" s="799">
        <v>79002</v>
      </c>
      <c r="G23" s="799">
        <v>24087</v>
      </c>
      <c r="H23" s="337">
        <v>0.30489101541733121</v>
      </c>
      <c r="I23" s="402"/>
      <c r="J23" s="1227"/>
      <c r="K23" s="1217"/>
      <c r="L23" s="1224"/>
      <c r="M23" s="1219"/>
      <c r="W23" s="7"/>
    </row>
    <row r="24" spans="1:28" ht="13.8" thickBot="1">
      <c r="A24" s="1263"/>
      <c r="B24" s="799" t="s">
        <v>23</v>
      </c>
      <c r="C24" s="799">
        <v>2180178</v>
      </c>
      <c r="D24" s="799">
        <v>1896858</v>
      </c>
      <c r="E24" s="338">
        <v>0.87004730806383701</v>
      </c>
      <c r="F24" s="799">
        <v>6144138.0000000019</v>
      </c>
      <c r="G24" s="799">
        <v>1896858</v>
      </c>
      <c r="H24" s="337">
        <v>0.30872646415168398</v>
      </c>
      <c r="I24" s="402"/>
      <c r="J24" s="402"/>
      <c r="K24" s="1215"/>
      <c r="L24" s="402"/>
      <c r="M24" s="1223"/>
    </row>
    <row r="25" spans="1:28" ht="13.5" customHeight="1" thickBot="1">
      <c r="A25" s="1282"/>
      <c r="B25" s="799" t="s">
        <v>25</v>
      </c>
      <c r="C25" s="1281" t="s">
        <v>69</v>
      </c>
      <c r="D25" s="1281"/>
      <c r="E25" s="1281"/>
      <c r="F25" s="1281"/>
      <c r="G25" s="1281"/>
      <c r="H25" s="1281"/>
      <c r="I25" s="402"/>
      <c r="J25" s="402"/>
      <c r="K25" s="1215"/>
      <c r="L25" s="402"/>
      <c r="M25" s="1223"/>
      <c r="U25" s="10"/>
    </row>
    <row r="26" spans="1:28" ht="13.5" customHeight="1" thickBot="1">
      <c r="A26" s="468" t="s">
        <v>71</v>
      </c>
      <c r="B26" s="468"/>
      <c r="C26" s="468">
        <v>90351618.368599996</v>
      </c>
      <c r="D26" s="797">
        <v>69277069.141190767</v>
      </c>
      <c r="E26" s="464">
        <v>0.76674962100365329</v>
      </c>
      <c r="F26" s="465">
        <v>184549652.05259621</v>
      </c>
      <c r="G26" s="468">
        <v>65053224.168352619</v>
      </c>
      <c r="H26" s="466">
        <v>0.35249713800496685</v>
      </c>
      <c r="I26" s="402"/>
      <c r="J26" s="1227"/>
      <c r="K26" s="1222"/>
      <c r="L26" s="1224"/>
      <c r="M26" s="1228"/>
      <c r="N26" s="813"/>
      <c r="O26" s="813"/>
      <c r="P26" s="813"/>
      <c r="Q26" s="813"/>
      <c r="R26" s="813"/>
    </row>
    <row r="27" spans="1:28">
      <c r="A27" t="s">
        <v>72</v>
      </c>
      <c r="B27"/>
      <c r="C27"/>
      <c r="D27" s="99"/>
      <c r="E27" s="99"/>
      <c r="F27" s="7"/>
      <c r="G27"/>
      <c r="H27"/>
      <c r="I27" s="402"/>
      <c r="J27" s="402"/>
      <c r="K27" s="1222"/>
      <c r="L27" s="1224">
        <f>SUM(L11:L26)</f>
        <v>1</v>
      </c>
      <c r="M27" s="402"/>
    </row>
    <row r="28" spans="1:28">
      <c r="A28" s="91"/>
      <c r="B28"/>
      <c r="C28"/>
      <c r="D28"/>
      <c r="E28"/>
      <c r="F28" s="376"/>
      <c r="G28"/>
      <c r="H28"/>
      <c r="I28" s="402"/>
      <c r="J28" s="399"/>
      <c r="K28" s="1225"/>
      <c r="L28" s="399"/>
      <c r="M28" s="1226"/>
      <c r="Q28" s="543"/>
      <c r="R28" s="545"/>
      <c r="S28" s="546"/>
      <c r="T28" s="544"/>
    </row>
    <row r="29" spans="1:28">
      <c r="A29" s="91"/>
      <c r="B29"/>
      <c r="C29"/>
      <c r="D29"/>
      <c r="E29"/>
      <c r="F29" s="376"/>
      <c r="G29"/>
      <c r="H29"/>
      <c r="I29" s="402"/>
      <c r="J29" s="399"/>
      <c r="K29" s="1222"/>
      <c r="L29" s="402"/>
      <c r="M29" s="402"/>
      <c r="Q29" s="13"/>
    </row>
    <row r="30" spans="1:28">
      <c r="A30" s="4" t="s">
        <v>190</v>
      </c>
      <c r="B30" s="4"/>
      <c r="C30" s="4"/>
      <c r="D30" s="4"/>
      <c r="E30" s="4"/>
      <c r="F30" s="4"/>
      <c r="G30" s="4"/>
      <c r="H30" s="4"/>
      <c r="I30" s="413"/>
      <c r="J30" s="399"/>
      <c r="K30" s="1222"/>
      <c r="L30" s="402"/>
      <c r="M30" s="402"/>
      <c r="Q30" s="13"/>
    </row>
    <row r="31" spans="1:28" ht="13.8" thickBot="1">
      <c r="A31" s="1250" t="s">
        <v>32</v>
      </c>
      <c r="B31" s="1250" t="s">
        <v>33</v>
      </c>
      <c r="C31" s="92"/>
      <c r="D31" s="92" t="s">
        <v>34</v>
      </c>
      <c r="E31" s="101"/>
      <c r="F31" s="92"/>
      <c r="G31" s="92" t="s">
        <v>35</v>
      </c>
      <c r="H31" s="92"/>
      <c r="I31" s="107"/>
      <c r="J31" s="400"/>
      <c r="K31" s="1210"/>
      <c r="L31" s="836"/>
      <c r="M31" s="548"/>
      <c r="O31" s="7"/>
      <c r="Q31" s="543"/>
      <c r="R31" s="545"/>
      <c r="S31" s="546"/>
      <c r="T31" s="544"/>
    </row>
    <row r="32" spans="1:28" ht="38.4" customHeight="1" thickTop="1" thickBot="1">
      <c r="A32" s="1251"/>
      <c r="B32" s="1251"/>
      <c r="C32" s="801" t="s">
        <v>76</v>
      </c>
      <c r="D32" s="801" t="s">
        <v>77</v>
      </c>
      <c r="E32" s="516" t="s">
        <v>38</v>
      </c>
      <c r="F32" s="517" t="s">
        <v>78</v>
      </c>
      <c r="G32" s="801" t="s">
        <v>77</v>
      </c>
      <c r="H32" s="801" t="s">
        <v>40</v>
      </c>
      <c r="I32" s="107"/>
      <c r="J32" s="401"/>
      <c r="M32" s="1249" t="s">
        <v>191</v>
      </c>
      <c r="N32" s="1249"/>
      <c r="O32" s="1249"/>
      <c r="P32" s="1249"/>
      <c r="Q32" s="1249"/>
      <c r="R32" s="1249"/>
      <c r="S32" s="1249"/>
      <c r="T32" s="1249"/>
      <c r="U32" s="1249" t="s">
        <v>192</v>
      </c>
      <c r="V32" s="1249"/>
      <c r="W32" s="1249"/>
      <c r="X32" s="1249"/>
      <c r="Y32" s="1249"/>
      <c r="Z32" s="1249"/>
      <c r="AA32" s="1249"/>
      <c r="AB32" s="1249"/>
    </row>
    <row r="33" spans="1:21" ht="14.4" thickTop="1" thickBot="1">
      <c r="A33" s="1263" t="s">
        <v>45</v>
      </c>
      <c r="B33" s="799" t="s">
        <v>13</v>
      </c>
      <c r="C33" s="799">
        <v>8428.8484000000008</v>
      </c>
      <c r="D33" s="799">
        <v>4360.1000000000004</v>
      </c>
      <c r="E33" s="338">
        <v>0.51728300155451845</v>
      </c>
      <c r="F33" s="799">
        <v>6384.64</v>
      </c>
      <c r="G33" s="799">
        <v>4185.6959999999999</v>
      </c>
      <c r="H33" s="337">
        <v>0.65558841218925412</v>
      </c>
      <c r="I33" s="107"/>
      <c r="J33" s="402"/>
    </row>
    <row r="34" spans="1:21" ht="13.8" thickBot="1">
      <c r="A34" s="1263"/>
      <c r="B34" s="799" t="s">
        <v>14</v>
      </c>
      <c r="C34" s="339">
        <v>92.32</v>
      </c>
      <c r="D34" s="339">
        <v>92.32</v>
      </c>
      <c r="E34" s="336">
        <v>1</v>
      </c>
      <c r="F34" s="339">
        <v>7758.0861000000004</v>
      </c>
      <c r="G34" s="339">
        <v>98.782399999999996</v>
      </c>
      <c r="H34" s="337">
        <v>1.2732831103795044E-2</v>
      </c>
      <c r="I34" s="107"/>
      <c r="J34" s="398" t="s">
        <v>193</v>
      </c>
      <c r="K34" s="1207"/>
      <c r="L34" s="377">
        <f>D34/$D$48</f>
        <v>3.5607458078842883E-3</v>
      </c>
      <c r="M34" s="548"/>
      <c r="Q34" s="543"/>
      <c r="R34" s="545"/>
      <c r="S34" s="546"/>
      <c r="T34" s="544"/>
      <c r="U34" s="546">
        <f>G34/$G$48</f>
        <v>3.9619150052790575E-3</v>
      </c>
    </row>
    <row r="35" spans="1:21" ht="13.8" thickBot="1">
      <c r="A35" s="1263"/>
      <c r="B35" s="799" t="s">
        <v>15</v>
      </c>
      <c r="C35" s="799">
        <v>55.35</v>
      </c>
      <c r="D35" s="799">
        <v>55.15</v>
      </c>
      <c r="E35" s="336">
        <v>0.99638663053297194</v>
      </c>
      <c r="F35" s="799">
        <v>3052</v>
      </c>
      <c r="G35" s="799">
        <v>55.15</v>
      </c>
      <c r="H35" s="337">
        <v>1.8070117955439054E-2</v>
      </c>
      <c r="I35" s="107"/>
      <c r="J35" s="398" t="s">
        <v>194</v>
      </c>
      <c r="K35" s="1208"/>
      <c r="L35" s="379">
        <f>D33/$D$48</f>
        <v>0.16816732882318336</v>
      </c>
      <c r="M35" s="548"/>
      <c r="Q35" s="543"/>
      <c r="R35" s="545"/>
      <c r="S35" s="546"/>
      <c r="T35" s="544"/>
      <c r="U35" s="546">
        <f>G33/$G$48</f>
        <v>0.16787779796741656</v>
      </c>
    </row>
    <row r="36" spans="1:21" ht="13.8" thickBot="1">
      <c r="A36" s="1263"/>
      <c r="B36" s="799" t="s">
        <v>49</v>
      </c>
      <c r="C36" s="799">
        <v>0</v>
      </c>
      <c r="D36" s="799">
        <v>0</v>
      </c>
      <c r="E36" s="407" t="s">
        <v>189</v>
      </c>
      <c r="F36" s="799">
        <v>2841.7464</v>
      </c>
      <c r="G36" s="799">
        <v>0</v>
      </c>
      <c r="H36" s="337">
        <v>0</v>
      </c>
      <c r="I36" s="107"/>
      <c r="J36" s="398" t="s">
        <v>15</v>
      </c>
      <c r="K36" s="1208"/>
      <c r="L36" s="377">
        <f>D35/$D$48</f>
        <v>2.1271136406501136E-3</v>
      </c>
      <c r="M36" s="25"/>
      <c r="Q36" s="13"/>
      <c r="U36" s="546">
        <f>G35/$G$48</f>
        <v>2.2119285676511203E-3</v>
      </c>
    </row>
    <row r="37" spans="1:21" ht="13.8" thickBot="1">
      <c r="A37" s="1263"/>
      <c r="B37" s="799" t="s">
        <v>51</v>
      </c>
      <c r="C37" s="799">
        <v>275.6635</v>
      </c>
      <c r="D37" s="799">
        <v>189</v>
      </c>
      <c r="E37" s="336">
        <v>0.68561851677860874</v>
      </c>
      <c r="F37" s="799">
        <v>592.38099999999997</v>
      </c>
      <c r="G37" s="799">
        <v>164.80799999999999</v>
      </c>
      <c r="H37" s="337">
        <v>0.27821283937195823</v>
      </c>
      <c r="I37" s="107"/>
      <c r="J37" s="398" t="s">
        <v>51</v>
      </c>
      <c r="K37" s="1208"/>
      <c r="L37" s="377">
        <f>D37/$D$48</f>
        <v>7.2896550876313969E-3</v>
      </c>
      <c r="M37" s="30"/>
      <c r="Q37" s="13"/>
      <c r="U37" s="546">
        <f>G37/$G$48</f>
        <v>6.6100366886209577E-3</v>
      </c>
    </row>
    <row r="38" spans="1:21" ht="13.8" thickBot="1">
      <c r="A38" s="1263" t="s">
        <v>52</v>
      </c>
      <c r="B38" s="799" t="s">
        <v>91</v>
      </c>
      <c r="C38" s="799">
        <v>225.9659</v>
      </c>
      <c r="D38" s="799">
        <v>128.43</v>
      </c>
      <c r="E38" s="336">
        <v>0.56836009327071035</v>
      </c>
      <c r="F38" s="799">
        <v>52.6</v>
      </c>
      <c r="G38" s="799">
        <v>128.43</v>
      </c>
      <c r="H38" s="337">
        <v>2.4416349809885931</v>
      </c>
      <c r="I38" s="107"/>
      <c r="J38" s="398" t="s">
        <v>18</v>
      </c>
      <c r="K38" s="1206"/>
      <c r="L38" s="379">
        <f>D39/$D$48</f>
        <v>0.11421728395046456</v>
      </c>
      <c r="M38" s="548"/>
      <c r="Q38" s="543"/>
      <c r="R38" s="545"/>
      <c r="S38" s="546"/>
      <c r="T38" s="544"/>
      <c r="U38" s="546">
        <f>G39/$G$48</f>
        <v>9.5017198314740675E-2</v>
      </c>
    </row>
    <row r="39" spans="1:21" ht="13.8" thickBot="1">
      <c r="A39" s="1263"/>
      <c r="B39" s="799" t="s">
        <v>18</v>
      </c>
      <c r="C39" s="799">
        <v>2071.8762000000002</v>
      </c>
      <c r="D39" s="799">
        <v>2961.3289527600978</v>
      </c>
      <c r="E39" s="336">
        <v>1.4292982142273256</v>
      </c>
      <c r="F39" s="799">
        <v>5072.2537000000002</v>
      </c>
      <c r="G39" s="799">
        <v>2369.0631622080782</v>
      </c>
      <c r="H39" s="337">
        <v>0.46706322323902649</v>
      </c>
      <c r="I39" s="107"/>
      <c r="J39" s="398" t="s">
        <v>92</v>
      </c>
      <c r="L39" s="377">
        <f>D38/$D$48</f>
        <v>4.9534941952619066E-3</v>
      </c>
      <c r="M39" s="548"/>
      <c r="Q39" s="543"/>
      <c r="R39" s="545"/>
      <c r="S39" s="546"/>
      <c r="T39" s="544"/>
      <c r="U39" s="546">
        <f>G38/$G$48</f>
        <v>5.1510060914493816E-3</v>
      </c>
    </row>
    <row r="40" spans="1:21" ht="13.8" thickBot="1">
      <c r="A40" s="1263"/>
      <c r="B40" s="799" t="s">
        <v>55</v>
      </c>
      <c r="C40" s="799">
        <v>233.6951</v>
      </c>
      <c r="D40" s="799">
        <v>189.01</v>
      </c>
      <c r="E40" s="336">
        <v>0.80878888774304636</v>
      </c>
      <c r="F40" s="799">
        <v>1356.5947632074835</v>
      </c>
      <c r="G40" s="799">
        <v>189.01</v>
      </c>
      <c r="H40" s="337">
        <v>0.1393267946524514</v>
      </c>
      <c r="I40" s="107"/>
      <c r="J40" s="398" t="s">
        <v>56</v>
      </c>
      <c r="K40" s="1206"/>
      <c r="L40" s="377">
        <f>D40/$D$48</f>
        <v>7.2900407836677785E-3</v>
      </c>
      <c r="M40" s="25"/>
      <c r="Q40" s="543"/>
      <c r="R40" s="545"/>
      <c r="S40" s="546"/>
      <c r="T40" s="544"/>
      <c r="U40" s="546">
        <f>G40/$G$48</f>
        <v>7.5807183784540018E-3</v>
      </c>
    </row>
    <row r="41" spans="1:21" ht="13.8" thickBot="1">
      <c r="A41" s="1263"/>
      <c r="B41" s="799" t="s">
        <v>57</v>
      </c>
      <c r="C41" s="799">
        <v>1272.8042</v>
      </c>
      <c r="D41" s="799">
        <v>1296</v>
      </c>
      <c r="E41" s="336">
        <v>1.0188679245283019</v>
      </c>
      <c r="F41" s="799">
        <v>2557.9124999999999</v>
      </c>
      <c r="G41" s="799">
        <v>1086.24</v>
      </c>
      <c r="H41" s="337">
        <v>0.42465877937576052</v>
      </c>
      <c r="I41" s="107"/>
      <c r="J41" s="398" t="s">
        <v>57</v>
      </c>
      <c r="K41" s="1206"/>
      <c r="L41" s="379">
        <f>D41/$D$48</f>
        <v>4.9986206315186715E-2</v>
      </c>
      <c r="M41" s="548"/>
      <c r="Q41" s="543"/>
      <c r="R41" s="545"/>
      <c r="S41" s="546"/>
      <c r="T41" s="544"/>
      <c r="U41" s="546">
        <f>G41/$G$48</f>
        <v>4.356636967045064E-2</v>
      </c>
    </row>
    <row r="42" spans="1:21" ht="13.5" customHeight="1" thickBot="1">
      <c r="A42" s="1263" t="s">
        <v>59</v>
      </c>
      <c r="B42" s="799" t="s">
        <v>21</v>
      </c>
      <c r="C42" s="799">
        <v>2251.6089999999999</v>
      </c>
      <c r="D42" s="799">
        <v>2232</v>
      </c>
      <c r="E42" s="336">
        <v>0.99129111670809633</v>
      </c>
      <c r="F42" s="799">
        <v>4215</v>
      </c>
      <c r="G42" s="799">
        <v>2232</v>
      </c>
      <c r="H42" s="337">
        <v>0.52953736654804273</v>
      </c>
      <c r="I42" s="107"/>
      <c r="J42" s="398" t="s">
        <v>50</v>
      </c>
      <c r="K42" s="1207"/>
      <c r="L42" s="377">
        <f>D36/$D$48</f>
        <v>0</v>
      </c>
      <c r="M42" s="548"/>
      <c r="Q42" s="543"/>
      <c r="R42" s="545"/>
      <c r="S42" s="546"/>
      <c r="T42" s="544"/>
      <c r="U42" s="546">
        <f>G36/$G$48</f>
        <v>0</v>
      </c>
    </row>
    <row r="43" spans="1:21" ht="13.5" customHeight="1" thickBot="1">
      <c r="A43" s="1263"/>
      <c r="B43" s="799" t="s">
        <v>62</v>
      </c>
      <c r="C43" s="1270" t="s">
        <v>63</v>
      </c>
      <c r="D43" s="1270"/>
      <c r="E43" s="1270"/>
      <c r="F43" s="1270"/>
      <c r="G43" s="1270"/>
      <c r="H43" s="1270"/>
      <c r="I43" s="107"/>
      <c r="J43" s="398" t="s">
        <v>21</v>
      </c>
      <c r="K43" s="1206"/>
      <c r="L43" s="379">
        <f>D42/$D$48</f>
        <v>8.6087355320599343E-2</v>
      </c>
      <c r="M43" s="548"/>
      <c r="Q43" s="543"/>
      <c r="R43" s="545"/>
      <c r="S43" s="546"/>
      <c r="T43" s="544"/>
      <c r="U43" s="546">
        <f>G42/$G$48</f>
        <v>8.9519937679008163E-2</v>
      </c>
    </row>
    <row r="44" spans="1:21" ht="13.8" thickBot="1">
      <c r="A44" s="1282"/>
      <c r="B44" s="799" t="s">
        <v>64</v>
      </c>
      <c r="C44" s="1271"/>
      <c r="D44" s="1271"/>
      <c r="E44" s="1271"/>
      <c r="F44" s="1271"/>
      <c r="G44" s="1271"/>
      <c r="H44" s="1271"/>
      <c r="I44" s="107"/>
      <c r="J44" s="398" t="s">
        <v>68</v>
      </c>
      <c r="K44" s="1206"/>
      <c r="L44" s="379">
        <f>D46/$D$48</f>
        <v>0.17271622787627988</v>
      </c>
      <c r="M44" s="25"/>
      <c r="Q44" s="543"/>
      <c r="R44" s="545"/>
      <c r="S44" s="546"/>
      <c r="T44" s="544"/>
      <c r="U44" s="546">
        <f>G46/$G$48</f>
        <v>0.17960298464341654</v>
      </c>
    </row>
    <row r="45" spans="1:21" s="4" customFormat="1" ht="13.5" customHeight="1" thickBot="1">
      <c r="A45" s="1283" t="s">
        <v>65</v>
      </c>
      <c r="B45" s="799" t="s">
        <v>24</v>
      </c>
      <c r="C45" s="799">
        <v>73.08</v>
      </c>
      <c r="D45" s="799">
        <v>63</v>
      </c>
      <c r="E45" s="338">
        <v>0.86206896551724144</v>
      </c>
      <c r="F45" s="799">
        <v>215.46000000000004</v>
      </c>
      <c r="G45" s="799">
        <v>63</v>
      </c>
      <c r="H45" s="337">
        <v>0.29239766081871338</v>
      </c>
      <c r="I45" s="107"/>
      <c r="J45" s="398" t="s">
        <v>67</v>
      </c>
      <c r="K45" s="1208"/>
      <c r="L45" s="377">
        <f>D45/$D$48</f>
        <v>2.4298850292104653E-3</v>
      </c>
      <c r="M45" s="29"/>
      <c r="U45" s="546">
        <f>G45/$G$48</f>
        <v>2.5267724344881339E-3</v>
      </c>
    </row>
    <row r="46" spans="1:21" ht="13.8" thickBot="1">
      <c r="A46" s="1263"/>
      <c r="B46" s="799" t="s">
        <v>23</v>
      </c>
      <c r="C46" s="799">
        <v>5961.06</v>
      </c>
      <c r="D46" s="799">
        <v>4478.04</v>
      </c>
      <c r="E46" s="336">
        <v>0.7512153878672585</v>
      </c>
      <c r="F46" s="799">
        <v>16756.740000000002</v>
      </c>
      <c r="G46" s="799">
        <v>4478.04</v>
      </c>
      <c r="H46" s="337">
        <v>0.2672381382058801</v>
      </c>
      <c r="I46" s="107"/>
      <c r="J46" s="398" t="s">
        <v>70</v>
      </c>
      <c r="L46" s="379">
        <f>D47/$D$48</f>
        <v>0.38117466316998022</v>
      </c>
      <c r="U46" s="546">
        <f>G47/$G$48</f>
        <v>0.39637333455902468</v>
      </c>
    </row>
    <row r="47" spans="1:21" ht="13.8" thickBot="1">
      <c r="A47" s="1282"/>
      <c r="B47" s="799" t="s">
        <v>25</v>
      </c>
      <c r="C47" s="799">
        <v>20664</v>
      </c>
      <c r="D47" s="799">
        <v>9882.7736666666679</v>
      </c>
      <c r="E47" s="338">
        <v>0.47826043683055885</v>
      </c>
      <c r="F47" s="799">
        <v>55000.000000000007</v>
      </c>
      <c r="G47" s="799">
        <v>9882.7736666666679</v>
      </c>
      <c r="H47" s="337">
        <v>0.17968679393939394</v>
      </c>
      <c r="I47" s="107"/>
      <c r="J47" s="86"/>
      <c r="L47" s="54">
        <f>SUM(L34:L46)</f>
        <v>1</v>
      </c>
    </row>
    <row r="48" spans="1:21" ht="13.8" thickBot="1">
      <c r="A48" s="468" t="s">
        <v>71</v>
      </c>
      <c r="B48" s="468"/>
      <c r="C48" s="468">
        <v>41606.272300000004</v>
      </c>
      <c r="D48" s="468">
        <v>25927.152619426764</v>
      </c>
      <c r="E48" s="464">
        <v>0.62315490396448614</v>
      </c>
      <c r="F48" s="465">
        <v>105855.41446320747</v>
      </c>
      <c r="G48" s="468">
        <v>24932.993228874748</v>
      </c>
      <c r="H48" s="466">
        <v>0.23553819476603904</v>
      </c>
      <c r="I48" s="107"/>
      <c r="J48" s="403"/>
      <c r="K48" s="1211"/>
      <c r="L48" s="538"/>
      <c r="M48" s="538"/>
      <c r="U48" s="381"/>
    </row>
    <row r="49" spans="1:13">
      <c r="A49" t="s">
        <v>72</v>
      </c>
      <c r="B49" s="7"/>
      <c r="C49" s="7"/>
      <c r="D49" s="7"/>
      <c r="E49" s="340"/>
      <c r="F49" s="7"/>
      <c r="G49" s="7"/>
      <c r="H49" s="7"/>
      <c r="I49" s="7"/>
      <c r="J49" s="403"/>
      <c r="K49" s="1206"/>
      <c r="L49" s="561"/>
      <c r="M49" s="563"/>
    </row>
    <row r="50" spans="1:13">
      <c r="A50" s="2"/>
      <c r="B50" s="2"/>
      <c r="C50" s="60"/>
      <c r="D50" s="60"/>
      <c r="E50" s="61"/>
      <c r="F50" s="62"/>
      <c r="G50" s="62"/>
      <c r="H50" s="61"/>
      <c r="I50" s="61"/>
      <c r="J50" s="404"/>
    </row>
    <row r="51" spans="1:13">
      <c r="A51" s="2"/>
      <c r="B51" s="2"/>
      <c r="C51" s="60"/>
      <c r="D51" s="60"/>
      <c r="E51" s="61"/>
      <c r="F51" s="62"/>
      <c r="G51" s="62"/>
      <c r="H51" s="61"/>
      <c r="I51" s="61"/>
      <c r="J51" s="65"/>
      <c r="K51" s="1212"/>
      <c r="L51" s="24"/>
      <c r="M51" s="25"/>
    </row>
    <row r="52" spans="1:13">
      <c r="C52" s="74"/>
      <c r="D52" s="74"/>
      <c r="E52" s="76"/>
      <c r="F52" s="75"/>
      <c r="G52" s="76"/>
      <c r="H52" s="88"/>
      <c r="I52" s="88"/>
      <c r="J52" s="61"/>
      <c r="K52" s="1213"/>
      <c r="L52" s="27"/>
      <c r="M52" s="25"/>
    </row>
    <row r="53" spans="1:13">
      <c r="A53" s="4" t="s">
        <v>98</v>
      </c>
      <c r="B53" s="4"/>
      <c r="C53" s="4"/>
      <c r="D53" s="4"/>
      <c r="E53" s="4"/>
      <c r="F53" s="76"/>
      <c r="G53" s="76"/>
      <c r="H53" s="810"/>
      <c r="I53" s="810"/>
      <c r="J53" s="61"/>
    </row>
    <row r="54" spans="1:13" s="72" customFormat="1" ht="27" thickBot="1">
      <c r="A54" s="92" t="s">
        <v>99</v>
      </c>
      <c r="B54" s="92" t="s">
        <v>100</v>
      </c>
      <c r="C54" s="92" t="s">
        <v>101</v>
      </c>
      <c r="D54" s="92" t="s">
        <v>102</v>
      </c>
      <c r="E54" s="92" t="s">
        <v>103</v>
      </c>
      <c r="F54" s="76"/>
      <c r="G54" s="75"/>
      <c r="H54" s="107"/>
      <c r="I54" s="107"/>
      <c r="J54" s="107"/>
      <c r="K54" s="1214"/>
      <c r="L54" s="76"/>
      <c r="M54" s="76"/>
    </row>
    <row r="55" spans="1:13" s="72" customFormat="1" ht="14.4" thickTop="1" thickBot="1">
      <c r="A55" s="489" t="s">
        <v>13</v>
      </c>
      <c r="B55" s="339">
        <v>0.05</v>
      </c>
      <c r="C55" s="389">
        <v>2E-3</v>
      </c>
      <c r="D55" s="389">
        <v>4.0000000000000001E-3</v>
      </c>
      <c r="E55" s="337">
        <v>0.96</v>
      </c>
      <c r="F55" s="33"/>
      <c r="G55" s="33"/>
      <c r="H55" s="33"/>
      <c r="I55" s="33"/>
      <c r="J55" s="76"/>
      <c r="K55" s="1214"/>
      <c r="L55" s="76"/>
      <c r="M55" s="76"/>
    </row>
    <row r="56" spans="1:13" s="72" customFormat="1" ht="13.8" thickBot="1">
      <c r="A56" s="489" t="s">
        <v>14</v>
      </c>
      <c r="B56" s="339">
        <v>0.11</v>
      </c>
      <c r="C56" s="339">
        <v>0.04</v>
      </c>
      <c r="D56" s="339">
        <v>0.14000000000000001</v>
      </c>
      <c r="E56" s="337">
        <v>1.07</v>
      </c>
      <c r="F56" s="33"/>
      <c r="G56" s="33"/>
      <c r="H56" s="33"/>
      <c r="I56" s="33"/>
      <c r="J56" s="107"/>
      <c r="K56" s="1214"/>
      <c r="L56" s="76"/>
      <c r="M56" s="76"/>
    </row>
    <row r="57" spans="1:13" s="72" customFormat="1" ht="13.8" thickBot="1">
      <c r="A57" s="489" t="s">
        <v>15</v>
      </c>
      <c r="B57" s="1266" t="s">
        <v>182</v>
      </c>
      <c r="C57" s="1266"/>
      <c r="D57" s="1266"/>
      <c r="E57" s="337">
        <v>1</v>
      </c>
      <c r="F57" s="33"/>
      <c r="G57" s="33"/>
      <c r="H57" s="33"/>
      <c r="I57" s="33"/>
      <c r="J57" s="33"/>
      <c r="K57" s="1214"/>
      <c r="L57" s="76"/>
      <c r="M57" s="76"/>
    </row>
    <row r="58" spans="1:13" s="72" customFormat="1" ht="27" thickBot="1">
      <c r="A58" s="489" t="s">
        <v>49</v>
      </c>
      <c r="B58" s="1281" t="s">
        <v>195</v>
      </c>
      <c r="C58" s="1281"/>
      <c r="D58" s="1281"/>
      <c r="E58" s="1281"/>
      <c r="F58" s="33"/>
      <c r="G58" s="512"/>
      <c r="H58" s="33"/>
      <c r="I58" s="33"/>
      <c r="J58" s="33"/>
      <c r="K58" s="1214"/>
      <c r="L58" s="76"/>
      <c r="M58" s="76"/>
    </row>
    <row r="59" spans="1:13" s="72" customFormat="1" ht="13.8" thickBot="1">
      <c r="A59" s="489" t="s">
        <v>51</v>
      </c>
      <c r="B59" s="339">
        <v>0.14000000000000001</v>
      </c>
      <c r="C59" s="389">
        <v>2E-3</v>
      </c>
      <c r="D59" s="339">
        <v>0.01</v>
      </c>
      <c r="E59" s="337">
        <v>0.872</v>
      </c>
      <c r="F59" s="33"/>
      <c r="G59" s="33"/>
      <c r="H59" s="33"/>
      <c r="I59" s="33"/>
      <c r="J59" s="33"/>
      <c r="K59" s="1214"/>
      <c r="L59" s="76"/>
      <c r="M59" s="76"/>
    </row>
    <row r="60" spans="1:13" ht="27" thickBot="1">
      <c r="A60" s="489" t="s">
        <v>91</v>
      </c>
      <c r="B60" s="1266" t="s">
        <v>105</v>
      </c>
      <c r="C60" s="1266"/>
      <c r="D60" s="1266"/>
      <c r="E60" s="337">
        <v>1</v>
      </c>
    </row>
    <row r="61" spans="1:13" ht="13.8" thickBot="1">
      <c r="A61" s="489" t="s">
        <v>18</v>
      </c>
      <c r="B61" s="339">
        <v>0.35</v>
      </c>
      <c r="C61" s="339">
        <v>0.01</v>
      </c>
      <c r="D61" s="339">
        <v>0.14000000000000001</v>
      </c>
      <c r="E61" s="337">
        <v>0.8</v>
      </c>
    </row>
    <row r="62" spans="1:13" ht="13.8" thickBot="1">
      <c r="A62" s="489" t="s">
        <v>55</v>
      </c>
      <c r="B62" s="798" t="s">
        <v>105</v>
      </c>
      <c r="C62" s="798"/>
      <c r="D62" s="798"/>
      <c r="E62" s="337">
        <v>1</v>
      </c>
    </row>
    <row r="63" spans="1:13" ht="13.8" thickBot="1">
      <c r="A63" s="489" t="s">
        <v>57</v>
      </c>
      <c r="B63" s="339">
        <v>0.16</v>
      </c>
      <c r="C63" s="339" t="s">
        <v>48</v>
      </c>
      <c r="D63" s="339" t="s">
        <v>48</v>
      </c>
      <c r="E63" s="337">
        <v>0.84</v>
      </c>
    </row>
    <row r="64" spans="1:13" ht="13.5" customHeight="1" thickBot="1">
      <c r="A64" s="489" t="s">
        <v>21</v>
      </c>
      <c r="B64" s="1266" t="s">
        <v>196</v>
      </c>
      <c r="C64" s="1266"/>
      <c r="D64" s="1266"/>
      <c r="E64" s="1266"/>
      <c r="F64" s="4"/>
      <c r="G64" s="4"/>
      <c r="H64" s="4"/>
      <c r="I64" s="4"/>
    </row>
    <row r="65" spans="1:10" ht="13.8" thickBot="1">
      <c r="A65" s="489" t="s">
        <v>62</v>
      </c>
      <c r="B65" s="1266" t="s">
        <v>195</v>
      </c>
      <c r="C65" s="1266"/>
      <c r="D65" s="1266"/>
      <c r="E65" s="1266"/>
      <c r="F65" s="86"/>
      <c r="G65" s="86"/>
      <c r="H65" s="86"/>
      <c r="I65" s="86"/>
    </row>
    <row r="66" spans="1:10" ht="13.8" thickBot="1">
      <c r="A66" s="489" t="s">
        <v>64</v>
      </c>
      <c r="B66" s="1266" t="s">
        <v>195</v>
      </c>
      <c r="C66" s="1266"/>
      <c r="D66" s="1266"/>
      <c r="E66" s="1266"/>
      <c r="H66" s="54"/>
      <c r="I66" s="54"/>
      <c r="J66" s="4"/>
    </row>
    <row r="67" spans="1:10" ht="27" thickBot="1">
      <c r="A67" s="489" t="s">
        <v>24</v>
      </c>
      <c r="B67" s="1267" t="s">
        <v>196</v>
      </c>
      <c r="C67" s="1267"/>
      <c r="D67" s="1267"/>
      <c r="E67" s="1267"/>
      <c r="F67" s="538"/>
      <c r="H67" s="88"/>
      <c r="I67" s="88"/>
      <c r="J67" s="86"/>
    </row>
    <row r="68" spans="1:10" ht="27" thickBot="1">
      <c r="A68" s="489" t="s">
        <v>23</v>
      </c>
      <c r="B68" s="1268"/>
      <c r="C68" s="1268"/>
      <c r="D68" s="1268"/>
      <c r="E68" s="1268"/>
      <c r="H68" s="88"/>
      <c r="I68" s="88"/>
      <c r="J68" s="54"/>
    </row>
    <row r="69" spans="1:10" ht="13.8" thickBot="1">
      <c r="A69" s="490" t="s">
        <v>25</v>
      </c>
      <c r="B69" s="1269"/>
      <c r="C69" s="1269"/>
      <c r="D69" s="1269"/>
      <c r="E69" s="1269"/>
      <c r="F69" s="76"/>
      <c r="G69" s="75"/>
      <c r="H69" s="107"/>
      <c r="I69" s="107"/>
      <c r="J69" s="107"/>
    </row>
    <row r="70" spans="1:10">
      <c r="A70" s="99"/>
      <c r="B70" s="104"/>
      <c r="C70" s="105"/>
      <c r="D70" s="105"/>
      <c r="E70" s="105"/>
      <c r="J70" s="107"/>
    </row>
    <row r="71" spans="1:10">
      <c r="J71" s="107"/>
    </row>
    <row r="72" spans="1:10">
      <c r="A72" s="4"/>
      <c r="B72" s="4"/>
      <c r="C72" s="4"/>
      <c r="D72" s="4"/>
      <c r="E72" s="4"/>
    </row>
    <row r="73" spans="1:10">
      <c r="A73" s="4" t="s">
        <v>112</v>
      </c>
      <c r="B73" s="4"/>
      <c r="C73" s="4"/>
      <c r="D73" s="4"/>
      <c r="E73" s="4"/>
      <c r="F73" s="4"/>
      <c r="G73" s="4"/>
      <c r="H73" s="4"/>
      <c r="I73" s="4"/>
    </row>
    <row r="74" spans="1:10" ht="27" thickBot="1">
      <c r="A74" s="800" t="s">
        <v>32</v>
      </c>
      <c r="B74" s="800" t="s">
        <v>33</v>
      </c>
      <c r="C74" s="93" t="s">
        <v>113</v>
      </c>
      <c r="D74" s="94" t="s">
        <v>113</v>
      </c>
      <c r="E74" s="93" t="s">
        <v>114</v>
      </c>
      <c r="F74" s="93" t="s">
        <v>115</v>
      </c>
      <c r="G74" s="93" t="s">
        <v>116</v>
      </c>
      <c r="H74" s="93" t="s">
        <v>117</v>
      </c>
    </row>
    <row r="75" spans="1:10" ht="13.8" thickBot="1">
      <c r="A75" s="95"/>
      <c r="B75" s="96"/>
      <c r="C75" s="92" t="s">
        <v>118</v>
      </c>
      <c r="D75" s="1254" t="s">
        <v>119</v>
      </c>
      <c r="E75" s="1255"/>
      <c r="F75" s="1255"/>
      <c r="G75" s="1255"/>
      <c r="H75" s="1255"/>
    </row>
    <row r="76" spans="1:10" ht="14.4" thickTop="1" thickBot="1">
      <c r="A76" s="1256" t="s">
        <v>45</v>
      </c>
      <c r="B76" s="799" t="s">
        <v>13</v>
      </c>
      <c r="C76" s="469">
        <v>2.4908999999999999</v>
      </c>
      <c r="D76" s="470">
        <v>1.3706413797342489</v>
      </c>
      <c r="E76" s="519">
        <v>1.5781413069404835</v>
      </c>
      <c r="F76" s="519">
        <v>2.2866038262731632</v>
      </c>
      <c r="G76" s="519">
        <v>1.8550370506469074</v>
      </c>
      <c r="H76" s="519">
        <v>0.68869554334637972</v>
      </c>
    </row>
    <row r="77" spans="1:10" ht="13.8" thickBot="1">
      <c r="A77" s="1257"/>
      <c r="B77" s="799" t="s">
        <v>14</v>
      </c>
      <c r="C77" s="469">
        <v>0.31830000000000003</v>
      </c>
      <c r="D77" s="470">
        <v>0.37808901610478285</v>
      </c>
      <c r="E77" s="519">
        <v>0.47486264760371061</v>
      </c>
      <c r="F77" s="519">
        <v>0.48606318037564838</v>
      </c>
      <c r="G77" s="519">
        <v>1.2955082571966634</v>
      </c>
      <c r="H77" s="519">
        <v>0.32889066629699554</v>
      </c>
    </row>
    <row r="78" spans="1:10" ht="13.8" thickBot="1">
      <c r="A78" s="1257"/>
      <c r="B78" s="799" t="s">
        <v>15</v>
      </c>
      <c r="C78" s="469">
        <v>0.44</v>
      </c>
      <c r="D78" s="470">
        <v>0.58563005022220804</v>
      </c>
      <c r="E78" s="519">
        <v>0.70797667194478198</v>
      </c>
      <c r="F78" s="519">
        <v>0.63951693034935619</v>
      </c>
      <c r="G78" s="519">
        <v>3.5474092696479502</v>
      </c>
      <c r="H78" s="519">
        <v>0.38223319699687058</v>
      </c>
    </row>
    <row r="79" spans="1:10" ht="13.8" thickBot="1">
      <c r="A79" s="1257"/>
      <c r="B79" s="799" t="s">
        <v>49</v>
      </c>
      <c r="C79" s="469" t="s">
        <v>48</v>
      </c>
      <c r="D79" s="470" t="s">
        <v>48</v>
      </c>
      <c r="E79" s="519" t="s">
        <v>48</v>
      </c>
      <c r="F79" s="519" t="s">
        <v>48</v>
      </c>
      <c r="G79" s="519" t="s">
        <v>48</v>
      </c>
      <c r="H79" s="519" t="s">
        <v>48</v>
      </c>
    </row>
    <row r="80" spans="1:10" ht="13.8" thickBot="1">
      <c r="A80" s="1257"/>
      <c r="B80" s="799" t="s">
        <v>17</v>
      </c>
      <c r="C80" s="469">
        <v>1.2484</v>
      </c>
      <c r="D80" s="470">
        <v>0.77515925562641619</v>
      </c>
      <c r="E80" s="519">
        <v>0.88042841081811596</v>
      </c>
      <c r="F80" s="519">
        <v>0.90604254475476775</v>
      </c>
      <c r="G80" s="519">
        <v>1.7495062392519587</v>
      </c>
      <c r="H80" s="519">
        <v>0.46811298031470472</v>
      </c>
    </row>
    <row r="81" spans="1:13" ht="13.8" thickBot="1">
      <c r="A81" s="1257" t="s">
        <v>52</v>
      </c>
      <c r="B81" s="799" t="s">
        <v>120</v>
      </c>
      <c r="C81" s="469">
        <v>4.4180000000000001</v>
      </c>
      <c r="D81" s="470">
        <v>1.1455100226939796</v>
      </c>
      <c r="E81" s="519">
        <v>1.4462869618055831</v>
      </c>
      <c r="F81" s="519">
        <v>1.1455100226939796</v>
      </c>
      <c r="G81" s="519" t="s">
        <v>121</v>
      </c>
      <c r="H81" s="519">
        <v>0.58736835734678916</v>
      </c>
    </row>
    <row r="82" spans="1:13" ht="13.8" thickBot="1">
      <c r="A82" s="1257"/>
      <c r="B82" s="799" t="s">
        <v>18</v>
      </c>
      <c r="C82" s="469">
        <v>0.7772</v>
      </c>
      <c r="D82" s="470">
        <v>0.94422339865010307</v>
      </c>
      <c r="E82" s="469">
        <v>1.1674427380465962</v>
      </c>
      <c r="F82" s="469">
        <v>1.5967253956630416</v>
      </c>
      <c r="G82" s="469">
        <v>1.1892048548109158</v>
      </c>
      <c r="H82" s="519">
        <v>0.70926395653501562</v>
      </c>
    </row>
    <row r="83" spans="1:13" ht="13.8" thickBot="1">
      <c r="A83" s="1257"/>
      <c r="B83" s="799" t="s">
        <v>55</v>
      </c>
      <c r="C83" s="469">
        <v>0.92100000000000004</v>
      </c>
      <c r="D83" s="470">
        <v>0.9043024501475202</v>
      </c>
      <c r="E83" s="469">
        <v>1.009289047007403</v>
      </c>
      <c r="F83" s="469">
        <v>0.9043024501475202</v>
      </c>
      <c r="G83" s="469" t="s">
        <v>121</v>
      </c>
      <c r="H83" s="519">
        <v>0.36445695033320219</v>
      </c>
    </row>
    <row r="84" spans="1:13" ht="13.8" thickBot="1">
      <c r="A84" s="1258"/>
      <c r="B84" s="799" t="s">
        <v>122</v>
      </c>
      <c r="C84" s="469">
        <v>1.4516331310628665</v>
      </c>
      <c r="D84" s="470">
        <v>1.7273816796687225</v>
      </c>
      <c r="E84" s="469">
        <v>2.0196784702112911</v>
      </c>
      <c r="F84" s="469">
        <v>2.1360542587816038</v>
      </c>
      <c r="G84" s="469">
        <v>4.3875558404815367</v>
      </c>
      <c r="H84" s="519">
        <v>0.51972538670055479</v>
      </c>
    </row>
    <row r="85" spans="1:13" ht="13.8" thickBot="1">
      <c r="A85" s="1259" t="s">
        <v>59</v>
      </c>
      <c r="B85" s="491" t="s">
        <v>21</v>
      </c>
      <c r="C85" s="469">
        <v>0.78779999999999994</v>
      </c>
      <c r="D85" s="470">
        <v>0.71023960305917266</v>
      </c>
      <c r="E85" s="469">
        <v>0.71023960305917277</v>
      </c>
      <c r="F85" s="469">
        <v>0.71023960305917266</v>
      </c>
      <c r="G85" s="469" t="s">
        <v>121</v>
      </c>
      <c r="H85" s="519">
        <v>0.32332938995982419</v>
      </c>
      <c r="J85" s="76"/>
    </row>
    <row r="86" spans="1:13" ht="13.8" thickBot="1">
      <c r="A86" s="1257"/>
      <c r="B86" s="491" t="s">
        <v>62</v>
      </c>
      <c r="C86" s="469" t="s">
        <v>48</v>
      </c>
      <c r="D86" s="470" t="s">
        <v>48</v>
      </c>
      <c r="E86" s="469" t="s">
        <v>48</v>
      </c>
      <c r="F86" s="469" t="s">
        <v>48</v>
      </c>
      <c r="G86" s="469" t="s">
        <v>48</v>
      </c>
      <c r="H86" s="519" t="s">
        <v>48</v>
      </c>
    </row>
    <row r="87" spans="1:13" ht="13.8" thickBot="1">
      <c r="A87" s="1257"/>
      <c r="B87" s="491" t="s">
        <v>64</v>
      </c>
      <c r="C87" s="469" t="s">
        <v>48</v>
      </c>
      <c r="D87" s="470" t="s">
        <v>48</v>
      </c>
      <c r="E87" s="469" t="s">
        <v>48</v>
      </c>
      <c r="F87" s="469" t="s">
        <v>48</v>
      </c>
      <c r="G87" s="469" t="s">
        <v>48</v>
      </c>
      <c r="H87" s="519" t="s">
        <v>48</v>
      </c>
    </row>
    <row r="88" spans="1:13" ht="13.8" thickBot="1">
      <c r="A88" s="1260" t="s">
        <v>65</v>
      </c>
      <c r="B88" s="491" t="s">
        <v>24</v>
      </c>
      <c r="C88" s="469">
        <v>2.4222999999999999</v>
      </c>
      <c r="D88" s="470">
        <v>2.0556175512978498</v>
      </c>
      <c r="E88" s="469">
        <v>2.3861386626136802</v>
      </c>
      <c r="F88" s="469">
        <v>2.8245685366767264</v>
      </c>
      <c r="G88" s="469">
        <v>0.93490412357523944</v>
      </c>
      <c r="H88" s="519">
        <v>1.9788437118693363</v>
      </c>
    </row>
    <row r="89" spans="1:13" ht="13.8" thickBot="1">
      <c r="A89" s="1260"/>
      <c r="B89" s="491" t="s">
        <v>23</v>
      </c>
      <c r="C89" s="469">
        <v>1.9515</v>
      </c>
      <c r="D89" s="470">
        <v>1.5396987275198168</v>
      </c>
      <c r="E89" s="469">
        <v>1.7877008479343459</v>
      </c>
      <c r="F89" s="469">
        <v>1.8325405692372521</v>
      </c>
      <c r="G89" s="469">
        <v>1.2935545449482939</v>
      </c>
      <c r="H89" s="519">
        <v>1.2863042352126355</v>
      </c>
    </row>
    <row r="90" spans="1:13" ht="13.8" thickBot="1">
      <c r="A90" s="1261"/>
      <c r="B90" s="492" t="s">
        <v>25</v>
      </c>
      <c r="C90" s="471">
        <v>6.2442000000000002</v>
      </c>
      <c r="D90" s="472">
        <v>3.0909362388246895</v>
      </c>
      <c r="E90" s="473">
        <v>3.0909362388246895</v>
      </c>
      <c r="F90" s="473">
        <v>1.7268853374490853</v>
      </c>
      <c r="G90" s="473">
        <v>433.33333333333331</v>
      </c>
      <c r="H90" s="536">
        <v>1.7268853374490853</v>
      </c>
    </row>
    <row r="91" spans="1:13">
      <c r="A91" s="736" t="s">
        <v>123</v>
      </c>
      <c r="B91" s="89"/>
      <c r="C91" s="474"/>
      <c r="D91" s="89"/>
      <c r="E91" s="89"/>
      <c r="F91" s="89"/>
      <c r="G91" s="89"/>
    </row>
    <row r="92" spans="1:13" ht="12.75" customHeight="1">
      <c r="A92" s="215" t="s">
        <v>124</v>
      </c>
      <c r="B92" s="475"/>
      <c r="C92" s="475"/>
      <c r="D92" s="475"/>
      <c r="E92" s="475"/>
      <c r="F92" s="475"/>
      <c r="G92" s="475"/>
      <c r="H92" s="475"/>
      <c r="I92" s="475"/>
    </row>
    <row r="93" spans="1:13">
      <c r="A93" s="215" t="s">
        <v>125</v>
      </c>
      <c r="B93" s="89"/>
      <c r="C93" s="89"/>
      <c r="D93" s="89"/>
      <c r="E93" s="89"/>
      <c r="F93" s="89"/>
      <c r="G93" s="89"/>
    </row>
    <row r="94" spans="1:13">
      <c r="A94" s="803"/>
      <c r="B94" s="89"/>
      <c r="C94" s="89"/>
      <c r="D94" s="89"/>
      <c r="E94" s="89"/>
      <c r="F94" s="89"/>
      <c r="G94" s="89"/>
    </row>
    <row r="95" spans="1:13">
      <c r="A95" s="803"/>
      <c r="B95" s="89"/>
      <c r="C95" s="89"/>
      <c r="D95" s="89"/>
      <c r="E95" s="89"/>
      <c r="F95" s="89"/>
      <c r="G95" s="89"/>
    </row>
    <row r="96" spans="1:13" s="72" customFormat="1">
      <c r="A96"/>
      <c r="B96" s="178"/>
      <c r="C96" s="178"/>
      <c r="D96" s="178"/>
      <c r="E96" s="74"/>
      <c r="F96" s="74"/>
      <c r="G96" s="74"/>
      <c r="H96" s="33"/>
      <c r="I96" s="33"/>
      <c r="J96" s="33"/>
      <c r="K96" s="1214"/>
      <c r="L96" s="76"/>
      <c r="M96" s="76"/>
    </row>
    <row r="97" spans="1:13" s="72" customFormat="1">
      <c r="A97" s="4" t="s">
        <v>197</v>
      </c>
      <c r="B97" s="4"/>
      <c r="C97" s="4"/>
      <c r="D97" s="4"/>
      <c r="E97" s="4"/>
      <c r="F97" s="4"/>
      <c r="G97" s="4"/>
      <c r="H97" s="33"/>
      <c r="I97" s="33"/>
      <c r="J97" s="33"/>
      <c r="K97" s="1214"/>
      <c r="L97" s="76"/>
      <c r="M97" s="76"/>
    </row>
    <row r="98" spans="1:13" ht="27" thickBot="1">
      <c r="A98" s="800" t="s">
        <v>32</v>
      </c>
      <c r="B98" s="800" t="s">
        <v>33</v>
      </c>
      <c r="C98" s="93" t="s">
        <v>113</v>
      </c>
      <c r="D98" s="94" t="s">
        <v>113</v>
      </c>
      <c r="E98" s="93" t="s">
        <v>114</v>
      </c>
      <c r="F98" s="93" t="s">
        <v>115</v>
      </c>
      <c r="G98" s="93" t="s">
        <v>116</v>
      </c>
      <c r="H98" s="93" t="s">
        <v>117</v>
      </c>
    </row>
    <row r="99" spans="1:13" ht="13.8" thickBot="1">
      <c r="A99" s="95"/>
      <c r="B99" s="96"/>
      <c r="C99" s="92" t="s">
        <v>118</v>
      </c>
      <c r="D99" s="1254" t="s">
        <v>119</v>
      </c>
      <c r="E99" s="1255"/>
      <c r="F99" s="1255"/>
      <c r="G99" s="1255"/>
      <c r="H99" s="1255"/>
    </row>
    <row r="100" spans="1:13" ht="14.4" thickTop="1" thickBot="1">
      <c r="A100" s="1256" t="s">
        <v>45</v>
      </c>
      <c r="B100" s="799" t="s">
        <v>13</v>
      </c>
      <c r="C100" s="469">
        <v>2.4908768497389544</v>
      </c>
      <c r="D100" s="470">
        <v>1.3706413797342489</v>
      </c>
      <c r="E100" s="519">
        <v>1.5781413069404835</v>
      </c>
      <c r="F100" s="519">
        <v>2.2866038262731632</v>
      </c>
      <c r="G100" s="519">
        <v>1.8550370506469074</v>
      </c>
      <c r="H100" s="519">
        <v>0.68869554334637972</v>
      </c>
    </row>
    <row r="101" spans="1:13" ht="13.8" thickBot="1">
      <c r="A101" s="1257"/>
      <c r="B101" s="799" t="s">
        <v>14</v>
      </c>
      <c r="C101" s="469">
        <v>0.31826230194160909</v>
      </c>
      <c r="D101" s="470">
        <v>0.37808901610478285</v>
      </c>
      <c r="E101" s="519">
        <v>0.47486264760371061</v>
      </c>
      <c r="F101" s="519">
        <v>0.48606318037564838</v>
      </c>
      <c r="G101" s="519">
        <v>1.2955082571966634</v>
      </c>
      <c r="H101" s="519">
        <v>0.32889066629699554</v>
      </c>
    </row>
    <row r="102" spans="1:13" ht="13.8" thickBot="1">
      <c r="A102" s="1257"/>
      <c r="B102" s="799" t="s">
        <v>15</v>
      </c>
      <c r="C102" s="469">
        <v>0.44</v>
      </c>
      <c r="D102" s="470">
        <v>0.58563005022220804</v>
      </c>
      <c r="E102" s="519">
        <v>0.70797667194478198</v>
      </c>
      <c r="F102" s="519">
        <v>0.63951693034935619</v>
      </c>
      <c r="G102" s="519">
        <v>3.5474092696479502</v>
      </c>
      <c r="H102" s="519">
        <v>0.38223319699687058</v>
      </c>
    </row>
    <row r="103" spans="1:13" ht="13.8" thickBot="1">
      <c r="A103" s="1257"/>
      <c r="B103" s="799" t="s">
        <v>49</v>
      </c>
      <c r="C103" s="469" t="s">
        <v>48</v>
      </c>
      <c r="D103" s="470" t="s">
        <v>48</v>
      </c>
      <c r="E103" s="519" t="s">
        <v>48</v>
      </c>
      <c r="F103" s="519" t="s">
        <v>48</v>
      </c>
      <c r="G103" s="519" t="s">
        <v>48</v>
      </c>
      <c r="H103" s="519" t="s">
        <v>48</v>
      </c>
    </row>
    <row r="104" spans="1:13" ht="13.8" thickBot="1">
      <c r="A104" s="1257"/>
      <c r="B104" s="799" t="s">
        <v>17</v>
      </c>
      <c r="C104" s="469">
        <v>1.248356439869263</v>
      </c>
      <c r="D104" s="470">
        <v>0.77515925562641619</v>
      </c>
      <c r="E104" s="519">
        <v>0.88042841081811596</v>
      </c>
      <c r="F104" s="519">
        <v>0.90604254475476775</v>
      </c>
      <c r="G104" s="519">
        <v>1.7495062392519587</v>
      </c>
      <c r="H104" s="519">
        <v>0.46811298031470472</v>
      </c>
    </row>
    <row r="105" spans="1:13" ht="13.8" thickBot="1">
      <c r="A105" s="1257" t="s">
        <v>52</v>
      </c>
      <c r="B105" s="799" t="s">
        <v>120</v>
      </c>
      <c r="C105" s="469">
        <v>4.4179999414267614</v>
      </c>
      <c r="D105" s="470">
        <v>1.1455100226939796</v>
      </c>
      <c r="E105" s="519">
        <v>1.4462869618055831</v>
      </c>
      <c r="F105" s="519">
        <v>1.1455100226939796</v>
      </c>
      <c r="G105" s="519" t="s">
        <v>121</v>
      </c>
      <c r="H105" s="519">
        <v>0.58736835734678916</v>
      </c>
    </row>
    <row r="106" spans="1:13" ht="13.8" thickBot="1">
      <c r="A106" s="1257"/>
      <c r="B106" s="799" t="s">
        <v>18</v>
      </c>
      <c r="C106" s="469">
        <v>0.77720533607511089</v>
      </c>
      <c r="D106" s="470">
        <v>0.94422339865010307</v>
      </c>
      <c r="E106" s="469">
        <v>1.1674427380465962</v>
      </c>
      <c r="F106" s="469">
        <v>1.5967253956630416</v>
      </c>
      <c r="G106" s="469">
        <v>1.1892048548109158</v>
      </c>
      <c r="H106" s="519">
        <v>0.70926395653501562</v>
      </c>
    </row>
    <row r="107" spans="1:13" ht="13.8" thickBot="1">
      <c r="A107" s="1257"/>
      <c r="B107" s="799" t="s">
        <v>55</v>
      </c>
      <c r="C107" s="469">
        <v>0.92095148239591906</v>
      </c>
      <c r="D107" s="470">
        <v>0.9043024501475202</v>
      </c>
      <c r="E107" s="469">
        <v>1.009289047007403</v>
      </c>
      <c r="F107" s="469">
        <v>0.9043024501475202</v>
      </c>
      <c r="G107" s="469" t="s">
        <v>121</v>
      </c>
      <c r="H107" s="519">
        <v>0.36445695033320219</v>
      </c>
    </row>
    <row r="108" spans="1:13" ht="13.8" thickBot="1">
      <c r="A108" s="1258"/>
      <c r="B108" s="799" t="s">
        <v>122</v>
      </c>
      <c r="C108" s="469">
        <v>1.4516331310628665</v>
      </c>
      <c r="D108" s="470">
        <v>1.7273816796687225</v>
      </c>
      <c r="E108" s="469">
        <v>2.0196784702112911</v>
      </c>
      <c r="F108" s="469">
        <v>2.1360542587816038</v>
      </c>
      <c r="G108" s="469">
        <v>4.3875558404815367</v>
      </c>
      <c r="H108" s="519">
        <v>0.51972538670055479</v>
      </c>
      <c r="J108" s="76"/>
    </row>
    <row r="109" spans="1:13" ht="13.8" thickBot="1">
      <c r="A109" s="1259" t="s">
        <v>59</v>
      </c>
      <c r="B109" s="799" t="s">
        <v>21</v>
      </c>
      <c r="C109" s="469">
        <v>0.78780009813978424</v>
      </c>
      <c r="D109" s="470">
        <v>0.71023960305917266</v>
      </c>
      <c r="E109" s="469">
        <v>0.71023960305917277</v>
      </c>
      <c r="F109" s="469">
        <v>0.71023960305917266</v>
      </c>
      <c r="G109" s="469" t="s">
        <v>121</v>
      </c>
      <c r="H109" s="519">
        <v>0.32332938995982419</v>
      </c>
    </row>
    <row r="110" spans="1:13" ht="13.8" thickBot="1">
      <c r="A110" s="1257"/>
      <c r="B110" s="799" t="s">
        <v>62</v>
      </c>
      <c r="C110" s="469" t="s">
        <v>48</v>
      </c>
      <c r="D110" s="470" t="s">
        <v>48</v>
      </c>
      <c r="E110" s="469" t="s">
        <v>48</v>
      </c>
      <c r="F110" s="469" t="s">
        <v>48</v>
      </c>
      <c r="G110" s="469" t="s">
        <v>48</v>
      </c>
      <c r="H110" s="519" t="s">
        <v>48</v>
      </c>
    </row>
    <row r="111" spans="1:13" ht="13.8" thickBot="1">
      <c r="A111" s="1257"/>
      <c r="B111" s="491" t="s">
        <v>64</v>
      </c>
      <c r="C111" s="469" t="s">
        <v>48</v>
      </c>
      <c r="D111" s="470" t="s">
        <v>48</v>
      </c>
      <c r="E111" s="469" t="s">
        <v>48</v>
      </c>
      <c r="F111" s="469" t="s">
        <v>48</v>
      </c>
      <c r="G111" s="469" t="s">
        <v>48</v>
      </c>
      <c r="H111" s="519" t="s">
        <v>48</v>
      </c>
    </row>
    <row r="112" spans="1:13" ht="13.8" thickBot="1">
      <c r="A112" s="1260" t="s">
        <v>65</v>
      </c>
      <c r="B112" s="491" t="s">
        <v>24</v>
      </c>
      <c r="C112" s="469">
        <v>2.4223493631607629</v>
      </c>
      <c r="D112" s="470">
        <v>2.0556175512978498</v>
      </c>
      <c r="E112" s="469">
        <v>2.3861386626136802</v>
      </c>
      <c r="F112" s="469">
        <v>2.8245685366767264</v>
      </c>
      <c r="G112" s="469">
        <v>0.93490412357523944</v>
      </c>
      <c r="H112" s="519">
        <v>1.9788437118693363</v>
      </c>
    </row>
    <row r="113" spans="1:13" ht="13.8" thickBot="1">
      <c r="A113" s="1260"/>
      <c r="B113" s="491" t="s">
        <v>23</v>
      </c>
      <c r="C113" s="469">
        <v>1.9514621622216886</v>
      </c>
      <c r="D113" s="470">
        <v>1.5396987275198168</v>
      </c>
      <c r="E113" s="469">
        <v>1.7877008479343459</v>
      </c>
      <c r="F113" s="469">
        <v>1.8325405692372521</v>
      </c>
      <c r="G113" s="469">
        <v>1.2935545449482939</v>
      </c>
      <c r="H113" s="519">
        <v>1.2863042352126355</v>
      </c>
    </row>
    <row r="114" spans="1:13" ht="13.8" thickBot="1">
      <c r="A114" s="1261"/>
      <c r="B114" s="492" t="s">
        <v>25</v>
      </c>
      <c r="C114" s="471">
        <v>6.2442029495875335</v>
      </c>
      <c r="D114" s="472">
        <v>3.0909362388246895</v>
      </c>
      <c r="E114" s="473">
        <v>3.0909362388246895</v>
      </c>
      <c r="F114" s="473">
        <v>1.7268853374490853</v>
      </c>
      <c r="G114" s="473">
        <v>433.33333333333331</v>
      </c>
      <c r="H114" s="536">
        <v>1.7268853374490853</v>
      </c>
    </row>
    <row r="115" spans="1:13">
      <c r="A115" s="215" t="s">
        <v>123</v>
      </c>
      <c r="B115" s="59"/>
      <c r="C115" s="476"/>
    </row>
    <row r="116" spans="1:13" ht="12.75" customHeight="1">
      <c r="A116" s="215" t="s">
        <v>124</v>
      </c>
      <c r="B116" s="475"/>
      <c r="C116" s="475"/>
      <c r="D116" s="475"/>
      <c r="E116" s="475"/>
      <c r="F116" s="475"/>
      <c r="G116" s="475"/>
      <c r="H116" s="475"/>
      <c r="I116" s="475"/>
    </row>
    <row r="117" spans="1:13">
      <c r="A117" s="215" t="s">
        <v>135</v>
      </c>
      <c r="B117" s="59"/>
      <c r="C117" s="59"/>
    </row>
    <row r="118" spans="1:13" s="72" customFormat="1">
      <c r="A118" s="803"/>
      <c r="B118" s="59"/>
      <c r="C118" s="59"/>
      <c r="D118" s="33"/>
      <c r="E118" s="33"/>
      <c r="F118" s="33"/>
      <c r="G118" s="33"/>
      <c r="H118" s="33"/>
      <c r="I118" s="33"/>
      <c r="J118" s="33"/>
      <c r="K118" s="1214"/>
      <c r="L118" s="76"/>
      <c r="M118" s="76"/>
    </row>
    <row r="119" spans="1:13" s="72" customFormat="1">
      <c r="A119"/>
      <c r="B119" s="1"/>
      <c r="C119" s="33"/>
      <c r="D119" s="33"/>
      <c r="E119" s="33"/>
      <c r="F119" s="33"/>
      <c r="G119" s="33"/>
      <c r="H119" s="33"/>
      <c r="I119" s="33"/>
      <c r="J119" s="33"/>
      <c r="K119" s="1214"/>
      <c r="L119" s="76"/>
      <c r="M119" s="76"/>
    </row>
    <row r="120" spans="1:13" s="33" customFormat="1">
      <c r="A120" s="34"/>
      <c r="B120" s="1"/>
      <c r="K120" s="1209"/>
    </row>
    <row r="121" spans="1:13" s="33" customFormat="1">
      <c r="A121" s="4" t="s">
        <v>126</v>
      </c>
      <c r="B121" s="4"/>
      <c r="C121" s="4"/>
      <c r="D121" s="4"/>
      <c r="E121" s="4"/>
      <c r="F121" s="4"/>
      <c r="K121" s="1209"/>
    </row>
    <row r="122" spans="1:13" ht="27" thickBot="1">
      <c r="A122" s="92"/>
      <c r="B122" s="92" t="s">
        <v>113</v>
      </c>
      <c r="C122" s="92" t="s">
        <v>114</v>
      </c>
      <c r="D122" s="92" t="s">
        <v>115</v>
      </c>
      <c r="E122" s="92" t="s">
        <v>116</v>
      </c>
      <c r="F122" s="92" t="s">
        <v>117</v>
      </c>
    </row>
    <row r="123" spans="1:13" ht="14.4" thickTop="1" thickBot="1">
      <c r="A123" s="97" t="s">
        <v>127</v>
      </c>
      <c r="B123" s="519">
        <v>1.2454028209976844</v>
      </c>
      <c r="C123" s="519">
        <v>1.4439064534130412</v>
      </c>
      <c r="D123" s="519">
        <v>1.6925148562676189</v>
      </c>
      <c r="E123" s="519">
        <v>2.0544175163859051</v>
      </c>
      <c r="F123" s="519">
        <v>0.6784459802475149</v>
      </c>
    </row>
    <row r="124" spans="1:13" s="33" customFormat="1" ht="13.8" thickBot="1">
      <c r="A124" s="97" t="s">
        <v>128</v>
      </c>
      <c r="B124" s="519">
        <v>1.2147253297086171</v>
      </c>
      <c r="C124" s="519">
        <v>1.4242832593011339</v>
      </c>
      <c r="D124" s="519">
        <v>1.8111971783915459</v>
      </c>
      <c r="E124" s="519">
        <v>2.0260676780270805</v>
      </c>
      <c r="F124" s="519">
        <v>0.61788268504879063</v>
      </c>
      <c r="K124" s="1209"/>
    </row>
    <row r="125" spans="1:13" s="33" customFormat="1" ht="13.8" thickBot="1">
      <c r="A125" s="477" t="s">
        <v>129</v>
      </c>
      <c r="B125" s="519">
        <v>1.2117409718873413</v>
      </c>
      <c r="C125" s="519">
        <v>1.4595649584737556</v>
      </c>
      <c r="D125" s="519">
        <v>1.7073250996931137</v>
      </c>
      <c r="E125" s="519">
        <v>2.3962160928368097</v>
      </c>
      <c r="F125" s="519">
        <v>0.57600620565654015</v>
      </c>
      <c r="K125" s="1209"/>
    </row>
    <row r="126" spans="1:13" s="33" customFormat="1" ht="13.8" thickBot="1">
      <c r="A126" s="477" t="s">
        <v>130</v>
      </c>
      <c r="B126" s="519">
        <v>1.2164130600194905</v>
      </c>
      <c r="C126" s="519">
        <v>1.4047744109597669</v>
      </c>
      <c r="D126" s="519">
        <v>1.881112568176301</v>
      </c>
      <c r="E126" s="519">
        <v>1.8450184270599581</v>
      </c>
      <c r="F126" s="519">
        <v>0.64660071065627422</v>
      </c>
      <c r="K126" s="1209"/>
    </row>
    <row r="127" spans="1:13" s="33" customFormat="1" ht="13.8" thickBot="1">
      <c r="A127" s="98" t="s">
        <v>65</v>
      </c>
      <c r="B127" s="478">
        <v>1.7022775368911405</v>
      </c>
      <c r="C127" s="478">
        <v>1.9258076067583123</v>
      </c>
      <c r="D127" s="478">
        <v>1.8190869955898021</v>
      </c>
      <c r="E127" s="478">
        <v>1.5020277069723706</v>
      </c>
      <c r="F127" s="478">
        <v>1.3554682842462582</v>
      </c>
      <c r="K127" s="1209"/>
    </row>
    <row r="128" spans="1:13" s="33" customFormat="1">
      <c r="A128" s="215" t="s">
        <v>131</v>
      </c>
      <c r="B128" s="1"/>
      <c r="K128" s="1209"/>
    </row>
    <row r="129" spans="1:11" s="33" customFormat="1">
      <c r="A129" s="803"/>
      <c r="B129" s="1"/>
      <c r="K129" s="1209"/>
    </row>
    <row r="130" spans="1:11">
      <c r="A130" s="803"/>
    </row>
    <row r="131" spans="1:11">
      <c r="A131" s="803"/>
    </row>
    <row r="132" spans="1:11" s="33" customFormat="1">
      <c r="A132" s="803"/>
      <c r="B132" s="1"/>
      <c r="K132" s="1209"/>
    </row>
    <row r="134" spans="1:11">
      <c r="A134" s="4" t="s">
        <v>136</v>
      </c>
      <c r="B134" s="4"/>
      <c r="C134" s="4"/>
      <c r="D134" s="4"/>
      <c r="E134" s="4"/>
      <c r="F134" s="4"/>
    </row>
    <row r="135" spans="1:11" s="33" customFormat="1" ht="27" thickBot="1">
      <c r="A135" s="92"/>
      <c r="B135" s="92" t="s">
        <v>113</v>
      </c>
      <c r="C135" s="92" t="s">
        <v>114</v>
      </c>
      <c r="D135" s="92" t="s">
        <v>115</v>
      </c>
      <c r="E135" s="92" t="s">
        <v>116</v>
      </c>
      <c r="F135" s="92" t="s">
        <v>117</v>
      </c>
      <c r="K135" s="1209"/>
    </row>
    <row r="136" spans="1:11" s="33" customFormat="1" ht="14.4" thickTop="1" thickBot="1">
      <c r="A136" s="97" t="s">
        <v>127</v>
      </c>
      <c r="B136" s="519">
        <v>1.2454028209976844</v>
      </c>
      <c r="C136" s="519">
        <v>1.4439064534130412</v>
      </c>
      <c r="D136" s="519">
        <v>1.6925148562676189</v>
      </c>
      <c r="E136" s="519">
        <v>2.0544175163859051</v>
      </c>
      <c r="F136" s="519">
        <v>0.6784459802475149</v>
      </c>
      <c r="K136" s="1209"/>
    </row>
    <row r="137" spans="1:11" s="33" customFormat="1" ht="13.8" thickBot="1">
      <c r="A137" s="97" t="s">
        <v>128</v>
      </c>
      <c r="B137" s="519">
        <v>1.2147253297086171</v>
      </c>
      <c r="C137" s="519">
        <v>1.4242832593011339</v>
      </c>
      <c r="D137" s="519">
        <v>1.8111971783915459</v>
      </c>
      <c r="E137" s="519">
        <v>2.0260676780270805</v>
      </c>
      <c r="F137" s="519">
        <v>0.61788268504879063</v>
      </c>
      <c r="K137" s="1209"/>
    </row>
    <row r="138" spans="1:11" s="33" customFormat="1" ht="13.8" thickBot="1">
      <c r="A138" s="477" t="s">
        <v>129</v>
      </c>
      <c r="B138" s="519">
        <v>1.2117409718873413</v>
      </c>
      <c r="C138" s="519">
        <v>1.4595649584737556</v>
      </c>
      <c r="D138" s="519">
        <v>1.7073250996931137</v>
      </c>
      <c r="E138" s="519">
        <v>2.3962160928368097</v>
      </c>
      <c r="F138" s="519">
        <v>0.57600620565654015</v>
      </c>
      <c r="K138" s="1209"/>
    </row>
    <row r="139" spans="1:11" s="33" customFormat="1" ht="13.8" thickBot="1">
      <c r="A139" s="477" t="s">
        <v>130</v>
      </c>
      <c r="B139" s="519">
        <v>1.2164130600194905</v>
      </c>
      <c r="C139" s="519">
        <v>1.4047744109597669</v>
      </c>
      <c r="D139" s="519">
        <v>1.881112568176301</v>
      </c>
      <c r="E139" s="519">
        <v>1.8450184270599581</v>
      </c>
      <c r="F139" s="519">
        <v>0.64660071065627422</v>
      </c>
      <c r="K139" s="1209"/>
    </row>
    <row r="140" spans="1:11" s="33" customFormat="1" ht="13.8" thickBot="1">
      <c r="A140" s="98" t="s">
        <v>65</v>
      </c>
      <c r="B140" s="478">
        <v>1.7022775368911405</v>
      </c>
      <c r="C140" s="478">
        <v>1.9258076067583123</v>
      </c>
      <c r="D140" s="478">
        <v>1.8190869955898021</v>
      </c>
      <c r="E140" s="478">
        <v>1.5020277069723706</v>
      </c>
      <c r="F140" s="478">
        <v>1.3554682842462582</v>
      </c>
      <c r="K140" s="1209"/>
    </row>
    <row r="141" spans="1:11">
      <c r="A141" s="215" t="s">
        <v>131</v>
      </c>
    </row>
    <row r="142" spans="1:11" s="33" customFormat="1">
      <c r="A142" s="215" t="s">
        <v>137</v>
      </c>
      <c r="B142" s="1"/>
      <c r="K142" s="1209"/>
    </row>
    <row r="143" spans="1:11">
      <c r="A143" s="215" t="s">
        <v>138</v>
      </c>
    </row>
    <row r="144" spans="1:11">
      <c r="A144" s="803"/>
    </row>
    <row r="146" spans="1:10" ht="27" thickBot="1">
      <c r="A146" s="523" t="s">
        <v>32</v>
      </c>
      <c r="B146" s="523" t="s">
        <v>33</v>
      </c>
      <c r="C146" s="524" t="s">
        <v>140</v>
      </c>
      <c r="D146" s="524" t="s">
        <v>141</v>
      </c>
      <c r="E146" s="524" t="s">
        <v>142</v>
      </c>
      <c r="F146" s="524" t="s">
        <v>143</v>
      </c>
      <c r="G146" s="524" t="s">
        <v>144</v>
      </c>
      <c r="H146" s="524" t="s">
        <v>145</v>
      </c>
      <c r="I146" s="524" t="s">
        <v>146</v>
      </c>
      <c r="J146" s="524" t="s">
        <v>147</v>
      </c>
    </row>
    <row r="147" spans="1:10" ht="14.4" thickTop="1" thickBot="1">
      <c r="A147" s="1286" t="s">
        <v>45</v>
      </c>
      <c r="B147" s="525" t="s">
        <v>148</v>
      </c>
      <c r="C147" s="526">
        <v>66453</v>
      </c>
      <c r="D147" s="526">
        <v>851105.12</v>
      </c>
      <c r="E147" s="526" t="s">
        <v>149</v>
      </c>
      <c r="F147" s="526">
        <v>917558.12</v>
      </c>
      <c r="G147" s="526">
        <v>308378.73387913278</v>
      </c>
      <c r="H147" s="526">
        <v>137612.48410756807</v>
      </c>
      <c r="I147" s="526">
        <v>445991.21798670082</v>
      </c>
      <c r="J147" s="526">
        <v>-471566.90201329917</v>
      </c>
    </row>
    <row r="148" spans="1:10" ht="13.8" thickBot="1">
      <c r="A148" s="1264"/>
      <c r="B148" s="525" t="s">
        <v>150</v>
      </c>
      <c r="C148" s="526">
        <v>4213997.0282000005</v>
      </c>
      <c r="D148" s="526">
        <v>1363622.26</v>
      </c>
      <c r="E148" s="526" t="s">
        <v>149</v>
      </c>
      <c r="F148" s="526">
        <v>5577619.2882000003</v>
      </c>
      <c r="G148" s="526">
        <v>8503301.5509647727</v>
      </c>
      <c r="H148" s="526">
        <v>4250504.05492834</v>
      </c>
      <c r="I148" s="526">
        <v>12753805.605893113</v>
      </c>
      <c r="J148" s="526">
        <v>7176186.3176931124</v>
      </c>
    </row>
    <row r="149" spans="1:10" ht="13.8" thickBot="1">
      <c r="A149" s="1264"/>
      <c r="B149" s="525" t="s">
        <v>15</v>
      </c>
      <c r="C149" s="526">
        <v>34905.89</v>
      </c>
      <c r="D149" s="526">
        <v>346339.61</v>
      </c>
      <c r="E149" s="526" t="s">
        <v>149</v>
      </c>
      <c r="F149" s="526">
        <v>381245.5</v>
      </c>
      <c r="G149" s="526">
        <v>175461.82226356087</v>
      </c>
      <c r="H149" s="526">
        <v>68351.129605944574</v>
      </c>
      <c r="I149" s="526">
        <v>243812.95186950546</v>
      </c>
      <c r="J149" s="526">
        <v>-137432.54813049454</v>
      </c>
    </row>
    <row r="150" spans="1:10" ht="13.8" thickBot="1">
      <c r="A150" s="1264"/>
      <c r="B150" s="525" t="s">
        <v>49</v>
      </c>
      <c r="C150" s="527">
        <v>0</v>
      </c>
      <c r="D150" s="527">
        <v>321915.46000000002</v>
      </c>
      <c r="E150" s="526" t="s">
        <v>149</v>
      </c>
      <c r="F150" s="526">
        <v>321915.46000000002</v>
      </c>
      <c r="G150" s="526">
        <v>0</v>
      </c>
      <c r="H150" s="526">
        <v>0</v>
      </c>
      <c r="I150" s="526">
        <v>0</v>
      </c>
      <c r="J150" s="526">
        <v>-321915.46000000002</v>
      </c>
    </row>
    <row r="151" spans="1:10" ht="13.8" thickBot="1">
      <c r="A151" s="1264"/>
      <c r="B151" s="525" t="s">
        <v>17</v>
      </c>
      <c r="C151" s="526">
        <v>204285</v>
      </c>
      <c r="D151" s="526">
        <v>316994.71000000002</v>
      </c>
      <c r="E151" s="526" t="s">
        <v>149</v>
      </c>
      <c r="F151" s="526">
        <v>521279.71</v>
      </c>
      <c r="G151" s="526">
        <v>317100.2471610193</v>
      </c>
      <c r="H151" s="526">
        <v>155201.34781640806</v>
      </c>
      <c r="I151" s="526">
        <v>472301.59497742739</v>
      </c>
      <c r="J151" s="526">
        <v>-48978.115022572631</v>
      </c>
    </row>
    <row r="152" spans="1:10" ht="13.8" thickBot="1">
      <c r="A152" s="1264" t="s">
        <v>52</v>
      </c>
      <c r="B152" s="525" t="s">
        <v>18</v>
      </c>
      <c r="C152" s="526">
        <v>905566.09000000008</v>
      </c>
      <c r="D152" s="526">
        <v>1391981.43</v>
      </c>
      <c r="E152" s="526" t="s">
        <v>149</v>
      </c>
      <c r="F152" s="526">
        <v>2297547.52</v>
      </c>
      <c r="G152" s="526">
        <v>1410210.9091179646</v>
      </c>
      <c r="H152" s="526">
        <v>2258341.5638086754</v>
      </c>
      <c r="I152" s="526">
        <v>3668552.47292664</v>
      </c>
      <c r="J152" s="526">
        <v>1371004.9529266399</v>
      </c>
    </row>
    <row r="153" spans="1:10" ht="13.8" thickBot="1">
      <c r="A153" s="1264"/>
      <c r="B153" s="525" t="s">
        <v>120</v>
      </c>
      <c r="C153" s="526">
        <v>0</v>
      </c>
      <c r="D153" s="526">
        <v>295269.71999999997</v>
      </c>
      <c r="E153" s="526" t="s">
        <v>149</v>
      </c>
      <c r="F153" s="526">
        <v>295269.71999999997</v>
      </c>
      <c r="G153" s="526">
        <v>150283.76101626843</v>
      </c>
      <c r="H153" s="526">
        <v>187950.66264177652</v>
      </c>
      <c r="I153" s="526">
        <v>338234.42365804495</v>
      </c>
      <c r="J153" s="526">
        <v>42964.703658044979</v>
      </c>
    </row>
    <row r="154" spans="1:10" ht="13.8" thickBot="1">
      <c r="A154" s="1264"/>
      <c r="B154" s="525" t="s">
        <v>19</v>
      </c>
      <c r="C154" s="526">
        <v>0</v>
      </c>
      <c r="D154" s="526">
        <v>489686.44</v>
      </c>
      <c r="E154" s="526" t="s">
        <v>149</v>
      </c>
      <c r="F154" s="526">
        <v>489686.44</v>
      </c>
      <c r="G154" s="526">
        <v>313355.7111870494</v>
      </c>
      <c r="H154" s="526">
        <v>129468.93630896724</v>
      </c>
      <c r="I154" s="526">
        <v>442824.64749601664</v>
      </c>
      <c r="J154" s="526">
        <v>-46861.792503983364</v>
      </c>
    </row>
    <row r="155" spans="1:10" ht="13.8" thickBot="1">
      <c r="A155" s="1265"/>
      <c r="B155" s="525" t="s">
        <v>122</v>
      </c>
      <c r="C155" s="527">
        <v>840988.25999999989</v>
      </c>
      <c r="D155" s="527">
        <v>1055837.1399999999</v>
      </c>
      <c r="E155" s="526" t="s">
        <v>149</v>
      </c>
      <c r="F155" s="526">
        <v>1896825.4</v>
      </c>
      <c r="G155" s="526">
        <v>2888518.7017197795</v>
      </c>
      <c r="H155" s="526">
        <v>1163203.2721153391</v>
      </c>
      <c r="I155" s="526">
        <v>4051721.9738351186</v>
      </c>
      <c r="J155" s="526">
        <v>2154896.5738351187</v>
      </c>
    </row>
    <row r="156" spans="1:10" ht="13.8" thickBot="1">
      <c r="A156" s="1291" t="s">
        <v>59</v>
      </c>
      <c r="B156" s="806" t="s">
        <v>151</v>
      </c>
      <c r="C156" s="526" t="s">
        <v>48</v>
      </c>
      <c r="D156" s="526" t="s">
        <v>48</v>
      </c>
      <c r="E156" s="526" t="s">
        <v>149</v>
      </c>
      <c r="F156" s="526" t="s">
        <v>48</v>
      </c>
      <c r="G156" s="526" t="s">
        <v>48</v>
      </c>
      <c r="H156" s="526" t="s">
        <v>48</v>
      </c>
      <c r="I156" s="526" t="s">
        <v>48</v>
      </c>
      <c r="J156" s="526" t="s">
        <v>48</v>
      </c>
    </row>
    <row r="157" spans="1:10" ht="13.8" thickBot="1">
      <c r="A157" s="1264"/>
      <c r="B157" s="806" t="s">
        <v>21</v>
      </c>
      <c r="C157" s="526">
        <v>0</v>
      </c>
      <c r="D157" s="526">
        <v>1076611.1299999999</v>
      </c>
      <c r="E157" s="526" t="s">
        <v>149</v>
      </c>
      <c r="F157" s="526">
        <v>1076611.1299999999</v>
      </c>
      <c r="G157" s="526">
        <v>481449.32009382488</v>
      </c>
      <c r="H157" s="526">
        <v>283202.54152646242</v>
      </c>
      <c r="I157" s="526">
        <v>764651.86162028729</v>
      </c>
      <c r="J157" s="526">
        <v>-311959.26837971259</v>
      </c>
    </row>
    <row r="158" spans="1:10" ht="13.8" thickBot="1">
      <c r="A158" s="1264"/>
      <c r="B158" s="806" t="s">
        <v>152</v>
      </c>
      <c r="C158" s="526">
        <v>0</v>
      </c>
      <c r="D158" s="526">
        <v>173400.71000000002</v>
      </c>
      <c r="E158" s="526" t="s">
        <v>149</v>
      </c>
      <c r="F158" s="526">
        <v>173400.71000000002</v>
      </c>
      <c r="G158" s="526">
        <v>0</v>
      </c>
      <c r="H158" s="526">
        <v>0</v>
      </c>
      <c r="I158" s="526">
        <v>0</v>
      </c>
      <c r="J158" s="526">
        <v>-173400.71000000002</v>
      </c>
    </row>
    <row r="159" spans="1:10" ht="13.8" thickBot="1">
      <c r="A159" s="1264"/>
      <c r="B159" s="806" t="s">
        <v>153</v>
      </c>
      <c r="C159" s="526">
        <v>0</v>
      </c>
      <c r="D159" s="526">
        <v>26136.100000000002</v>
      </c>
      <c r="E159" s="526" t="s">
        <v>149</v>
      </c>
      <c r="F159" s="526">
        <v>26136.100000000002</v>
      </c>
      <c r="G159" s="526">
        <v>0</v>
      </c>
      <c r="H159" s="526">
        <v>0</v>
      </c>
      <c r="I159" s="526">
        <v>0</v>
      </c>
      <c r="J159" s="526">
        <v>-26136.100000000002</v>
      </c>
    </row>
    <row r="160" spans="1:10" ht="13.8" thickBot="1">
      <c r="A160" s="1284" t="s">
        <v>65</v>
      </c>
      <c r="B160" s="806" t="s">
        <v>24</v>
      </c>
      <c r="C160" s="526">
        <v>10299.684580303105</v>
      </c>
      <c r="D160" s="526">
        <v>16433.91</v>
      </c>
      <c r="E160" s="526" t="s">
        <v>149</v>
      </c>
      <c r="F160" s="526">
        <v>26733.594580303106</v>
      </c>
      <c r="G160" s="526">
        <v>8039.9988392699679</v>
      </c>
      <c r="H160" s="526">
        <v>67470.871284525638</v>
      </c>
      <c r="I160" s="526">
        <v>75510.870123795612</v>
      </c>
      <c r="J160" s="526">
        <v>48777.275543492506</v>
      </c>
    </row>
    <row r="161" spans="1:10" ht="13.8" thickBot="1">
      <c r="A161" s="1284"/>
      <c r="B161" s="806" t="s">
        <v>23</v>
      </c>
      <c r="C161" s="526">
        <v>913643.38086382474</v>
      </c>
      <c r="D161" s="526">
        <v>2064925.24</v>
      </c>
      <c r="E161" s="526" t="s">
        <v>149</v>
      </c>
      <c r="F161" s="526">
        <v>2978568.6208638246</v>
      </c>
      <c r="G161" s="526">
        <v>662518.30508592702</v>
      </c>
      <c r="H161" s="526">
        <v>4795829.5309040826</v>
      </c>
      <c r="I161" s="526">
        <v>5458347.8359900098</v>
      </c>
      <c r="J161" s="526">
        <v>2479779.2151261852</v>
      </c>
    </row>
    <row r="162" spans="1:10" ht="13.8" thickBot="1">
      <c r="A162" s="1285"/>
      <c r="B162" s="806" t="s">
        <v>25</v>
      </c>
      <c r="C162" s="526">
        <v>321197.5</v>
      </c>
      <c r="D162" s="526">
        <v>404955.69</v>
      </c>
      <c r="E162" s="526" t="s">
        <v>149</v>
      </c>
      <c r="F162" s="526">
        <v>726153.19</v>
      </c>
      <c r="G162" s="526">
        <v>0</v>
      </c>
      <c r="H162" s="526">
        <v>1253983.2965528797</v>
      </c>
      <c r="I162" s="526">
        <v>1253983.2965528797</v>
      </c>
      <c r="J162" s="526">
        <v>527830.10655287979</v>
      </c>
    </row>
    <row r="163" spans="1:10" ht="13.8" thickBot="1">
      <c r="A163" s="97" t="s">
        <v>127</v>
      </c>
      <c r="B163" s="97" t="s">
        <v>154</v>
      </c>
      <c r="C163" s="537">
        <v>7511335.8336441275</v>
      </c>
      <c r="D163" s="537">
        <v>10196859.359999998</v>
      </c>
      <c r="E163" s="537" t="s">
        <v>149</v>
      </c>
      <c r="F163" s="537">
        <v>17708195.193644125</v>
      </c>
      <c r="G163" s="537">
        <v>15218619.061328571</v>
      </c>
      <c r="H163" s="537">
        <v>14751119.691600969</v>
      </c>
      <c r="I163" s="537">
        <v>29969738.752929538</v>
      </c>
      <c r="J163" s="537">
        <v>12261543.559285413</v>
      </c>
    </row>
    <row r="164" spans="1:10">
      <c r="A164" s="746" t="s">
        <v>155</v>
      </c>
      <c r="B164" s="258"/>
      <c r="C164" s="258"/>
      <c r="D164" s="258"/>
      <c r="E164" s="258"/>
      <c r="F164" s="258"/>
      <c r="G164" s="258"/>
      <c r="H164" s="258"/>
      <c r="I164" s="258"/>
      <c r="J164" s="258"/>
    </row>
    <row r="165" spans="1:10">
      <c r="A165" s="7" t="s">
        <v>156</v>
      </c>
    </row>
    <row r="172" spans="1:10">
      <c r="C172" s="77"/>
      <c r="D172" s="77"/>
      <c r="E172" s="77"/>
      <c r="F172" s="77"/>
      <c r="G172" s="77"/>
      <c r="H172" s="77"/>
      <c r="I172" s="77"/>
      <c r="J172" s="77"/>
    </row>
  </sheetData>
  <mergeCells count="52">
    <mergeCell ref="A160:A162"/>
    <mergeCell ref="A105:A108"/>
    <mergeCell ref="A109:A111"/>
    <mergeCell ref="A112:A114"/>
    <mergeCell ref="A147:A151"/>
    <mergeCell ref="A152:A155"/>
    <mergeCell ref="A156:A159"/>
    <mergeCell ref="A100:A104"/>
    <mergeCell ref="B64:E64"/>
    <mergeCell ref="B65:E65"/>
    <mergeCell ref="B66:E66"/>
    <mergeCell ref="B67:E69"/>
    <mergeCell ref="D75:H75"/>
    <mergeCell ref="A76:A80"/>
    <mergeCell ref="A81:A84"/>
    <mergeCell ref="A85:A87"/>
    <mergeCell ref="A88:A90"/>
    <mergeCell ref="D99:H99"/>
    <mergeCell ref="B57:D57"/>
    <mergeCell ref="B58:E58"/>
    <mergeCell ref="B60:D60"/>
    <mergeCell ref="A33:A37"/>
    <mergeCell ref="A38:A41"/>
    <mergeCell ref="A42:A44"/>
    <mergeCell ref="C43:H44"/>
    <mergeCell ref="A45:A47"/>
    <mergeCell ref="U32:AB32"/>
    <mergeCell ref="U8:AB8"/>
    <mergeCell ref="A9:A10"/>
    <mergeCell ref="B9:B10"/>
    <mergeCell ref="A11:A15"/>
    <mergeCell ref="A16:A19"/>
    <mergeCell ref="A20:A22"/>
    <mergeCell ref="C21:H22"/>
    <mergeCell ref="A23:A25"/>
    <mergeCell ref="C25:H25"/>
    <mergeCell ref="A31:A32"/>
    <mergeCell ref="B31:B32"/>
    <mergeCell ref="M32:T32"/>
    <mergeCell ref="A6:H6"/>
    <mergeCell ref="M6:T6"/>
    <mergeCell ref="A7:H7"/>
    <mergeCell ref="M7:T7"/>
    <mergeCell ref="A8:H8"/>
    <mergeCell ref="M8:T8"/>
    <mergeCell ref="A5:H5"/>
    <mergeCell ref="M5:T5"/>
    <mergeCell ref="A1:T1"/>
    <mergeCell ref="A2:T2"/>
    <mergeCell ref="A3:T3"/>
    <mergeCell ref="M4:T4"/>
    <mergeCell ref="A4:I4"/>
  </mergeCells>
  <pageMargins left="0.7" right="0.7" top="0.75" bottom="0.75" header="0.3" footer="0.3"/>
  <pageSetup scale="21" orientation="landscape" verticalDpi="200" r:id="rId1"/>
  <headerFooter alignWithMargins="0">
    <oddFooter>&amp;R&amp;1#&amp;"Calibri"&amp;10&amp;KA80000Internal Use Only</oddFooter>
  </headerFooter>
  <rowBreaks count="1" manualBreakCount="1">
    <brk id="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91"/>
  <sheetViews>
    <sheetView zoomScale="90" zoomScaleNormal="90" zoomScaleSheetLayoutView="100" workbookViewId="0">
      <selection sqref="A1:U1"/>
    </sheetView>
  </sheetViews>
  <sheetFormatPr defaultRowHeight="13.2"/>
  <cols>
    <col min="1" max="1" width="37.88671875" customWidth="1"/>
    <col min="2" max="2" width="17.6640625" style="1" customWidth="1"/>
    <col min="3" max="3" width="15.6640625" style="33" customWidth="1"/>
    <col min="4" max="4" width="17.33203125" style="33" customWidth="1"/>
    <col min="5" max="6" width="17.6640625" style="33" customWidth="1"/>
    <col min="7" max="7" width="17.44140625" style="33" customWidth="1"/>
    <col min="8" max="12" width="15.33203125" style="33" customWidth="1"/>
    <col min="13" max="13" width="0.5546875" style="78" customWidth="1"/>
    <col min="14" max="14" width="11.6640625" style="33" customWidth="1"/>
    <col min="15" max="15" width="12.6640625" style="33" customWidth="1"/>
    <col min="16" max="19" width="12.6640625" customWidth="1"/>
    <col min="20" max="20" width="8.6640625" customWidth="1"/>
    <col min="21" max="21" width="9.6640625" customWidth="1"/>
  </cols>
  <sheetData>
    <row r="1" spans="1:21" ht="13.2" customHeight="1">
      <c r="A1" s="1273" t="str">
        <f>Cover!B8</f>
        <v>GMO Evaluation, Measurement, and Verification Report – Appendix Databook</v>
      </c>
      <c r="B1" s="1273"/>
      <c r="C1" s="1273"/>
      <c r="D1" s="1273"/>
      <c r="E1" s="1273"/>
      <c r="F1" s="1273"/>
      <c r="G1" s="1273"/>
      <c r="H1" s="1273"/>
      <c r="I1" s="1273"/>
      <c r="J1" s="1273"/>
      <c r="K1" s="1273"/>
      <c r="L1" s="1273"/>
      <c r="M1" s="1273"/>
      <c r="N1" s="1273"/>
      <c r="O1" s="1273"/>
      <c r="P1" s="1273"/>
      <c r="Q1" s="1273"/>
      <c r="R1" s="1273"/>
      <c r="S1" s="1273"/>
      <c r="T1" s="1273"/>
      <c r="U1" s="1273"/>
    </row>
    <row r="2" spans="1:21" ht="35.25" customHeight="1">
      <c r="A2" s="1275"/>
      <c r="B2" s="1275"/>
      <c r="C2" s="1275"/>
      <c r="D2" s="1275"/>
      <c r="E2" s="1275"/>
      <c r="F2" s="1275"/>
      <c r="G2" s="1275"/>
      <c r="H2" s="1275"/>
      <c r="I2" s="1275"/>
      <c r="J2" s="1275"/>
      <c r="K2" s="1275"/>
      <c r="L2" s="1275"/>
      <c r="M2" s="1275"/>
      <c r="N2" s="1275"/>
      <c r="O2" s="1275"/>
      <c r="P2" s="1275"/>
      <c r="Q2" s="1275"/>
      <c r="R2" s="1275"/>
      <c r="S2" s="1275"/>
      <c r="T2" s="1275"/>
      <c r="U2" s="1275"/>
    </row>
    <row r="3" spans="1:21">
      <c r="A3" s="1274"/>
      <c r="B3" s="1274"/>
      <c r="C3" s="1274"/>
      <c r="D3" s="1274"/>
      <c r="E3" s="1274"/>
      <c r="F3" s="1274"/>
      <c r="G3" s="1274"/>
      <c r="H3" s="1274"/>
      <c r="I3" s="1274"/>
      <c r="J3" s="1274"/>
      <c r="K3" s="1274"/>
      <c r="L3" s="1274"/>
      <c r="M3" s="1274"/>
      <c r="N3" s="1274"/>
      <c r="O3" s="1274"/>
      <c r="P3" s="1274"/>
      <c r="Q3" s="1274"/>
      <c r="R3" s="1274"/>
      <c r="S3" s="1274"/>
      <c r="T3" s="1274"/>
      <c r="U3" s="1274"/>
    </row>
    <row r="4" spans="1:21" ht="30" customHeight="1">
      <c r="A4" s="1278" t="s">
        <v>198</v>
      </c>
      <c r="B4" s="1278"/>
      <c r="C4" s="1278"/>
      <c r="D4" s="1278"/>
      <c r="E4" s="1278"/>
      <c r="F4" s="1278"/>
      <c r="G4" s="1278"/>
      <c r="H4" s="4"/>
      <c r="I4" s="4"/>
      <c r="J4" s="4"/>
      <c r="K4" s="4"/>
      <c r="L4" s="4"/>
      <c r="M4" s="566"/>
      <c r="N4" s="4"/>
      <c r="O4" s="1278" t="s">
        <v>199</v>
      </c>
      <c r="P4" s="1278"/>
      <c r="Q4" s="1278"/>
      <c r="R4" s="1278"/>
      <c r="S4" s="1278"/>
      <c r="T4" s="1278"/>
      <c r="U4" s="1278"/>
    </row>
    <row r="5" spans="1:21" ht="15.6">
      <c r="A5" s="1279" t="s">
        <v>200</v>
      </c>
      <c r="B5" s="1279"/>
      <c r="C5" s="1279"/>
      <c r="D5" s="1279"/>
      <c r="E5" s="1279"/>
      <c r="F5" s="1279"/>
      <c r="G5" s="1279"/>
      <c r="H5" s="4"/>
      <c r="I5" s="4"/>
      <c r="J5" s="4"/>
      <c r="K5" s="4"/>
      <c r="L5" s="4"/>
      <c r="M5" s="566"/>
      <c r="N5" s="4"/>
      <c r="O5" s="1249"/>
      <c r="P5" s="1249"/>
      <c r="Q5" s="1249"/>
      <c r="R5" s="1249"/>
      <c r="S5" s="1249"/>
      <c r="T5" s="1249"/>
      <c r="U5" s="1249"/>
    </row>
    <row r="6" spans="1:21" ht="12.75" customHeight="1">
      <c r="A6" s="1279"/>
      <c r="B6" s="1279"/>
      <c r="C6" s="1279"/>
      <c r="D6" s="1279"/>
      <c r="E6" s="1279"/>
      <c r="F6" s="1279"/>
      <c r="G6" s="1279"/>
      <c r="H6" s="4"/>
      <c r="I6" s="4"/>
      <c r="J6" s="4"/>
      <c r="K6" s="4"/>
      <c r="L6" s="4"/>
      <c r="M6" s="566"/>
      <c r="N6" s="4"/>
      <c r="O6" s="1249" t="s">
        <v>968</v>
      </c>
      <c r="P6" s="1249"/>
      <c r="Q6" s="1249"/>
      <c r="R6" s="1249"/>
      <c r="S6" s="1249"/>
      <c r="T6" s="1249"/>
      <c r="U6" s="1249"/>
    </row>
    <row r="7" spans="1:21" ht="12.75" customHeight="1">
      <c r="A7" s="1276" t="s">
        <v>28</v>
      </c>
      <c r="B7" s="1276"/>
      <c r="C7" s="1276"/>
      <c r="D7" s="1276"/>
      <c r="E7" s="1276"/>
      <c r="F7" s="1276"/>
      <c r="G7" s="1276"/>
      <c r="H7" s="4"/>
      <c r="I7" s="4"/>
      <c r="J7" s="4"/>
      <c r="K7" s="4"/>
      <c r="L7" s="4"/>
      <c r="M7" s="566"/>
      <c r="N7" s="4"/>
      <c r="O7" s="4"/>
      <c r="P7" s="4"/>
      <c r="Q7" s="4"/>
      <c r="R7" s="4"/>
      <c r="S7" s="4"/>
      <c r="T7" s="4"/>
    </row>
    <row r="8" spans="1:21" ht="12.75" customHeight="1">
      <c r="A8" s="1279"/>
      <c r="B8" s="1279"/>
      <c r="C8" s="1279"/>
      <c r="D8" s="1279"/>
      <c r="E8" s="1279"/>
      <c r="F8" s="1279"/>
      <c r="G8" s="1279"/>
      <c r="H8" s="4"/>
      <c r="I8" s="4"/>
      <c r="J8" s="4"/>
      <c r="K8" s="4"/>
      <c r="L8" s="4"/>
      <c r="M8" s="566"/>
      <c r="N8" s="4"/>
      <c r="O8" s="4"/>
      <c r="P8" s="4"/>
      <c r="Q8" s="4"/>
      <c r="R8" s="4"/>
      <c r="S8" s="4"/>
      <c r="T8" s="4"/>
    </row>
    <row r="9" spans="1:21" ht="12.75" customHeight="1">
      <c r="A9" s="1240" t="s">
        <v>201</v>
      </c>
      <c r="B9" s="1240"/>
      <c r="C9" s="1240"/>
      <c r="D9" s="1240"/>
      <c r="E9" s="1240"/>
      <c r="F9" s="1240"/>
      <c r="G9" s="1240"/>
      <c r="H9" s="4"/>
      <c r="I9" s="4"/>
      <c r="J9" s="4"/>
      <c r="K9" s="4"/>
      <c r="L9" s="4"/>
      <c r="M9" s="566"/>
      <c r="N9" s="4"/>
      <c r="O9" s="4"/>
      <c r="P9" s="4"/>
      <c r="Q9" s="4"/>
      <c r="R9" s="4"/>
      <c r="S9" s="4"/>
      <c r="T9" s="4"/>
    </row>
    <row r="10" spans="1:21" ht="13.8" thickBot="1">
      <c r="A10" s="574"/>
      <c r="B10" s="1295" t="s">
        <v>34</v>
      </c>
      <c r="C10" s="1295"/>
      <c r="D10" s="1295"/>
      <c r="E10" s="1296" t="s">
        <v>35</v>
      </c>
      <c r="F10" s="1296"/>
      <c r="G10" s="1296"/>
      <c r="H10" s="4"/>
      <c r="I10" s="4"/>
      <c r="J10" s="4"/>
      <c r="K10" s="4"/>
      <c r="L10" s="4"/>
      <c r="M10" s="567"/>
      <c r="N10" s="563"/>
      <c r="O10"/>
    </row>
    <row r="11" spans="1:21" ht="28.5" customHeight="1" thickBot="1">
      <c r="A11" s="573"/>
      <c r="B11" s="575" t="s">
        <v>202</v>
      </c>
      <c r="C11" s="575" t="s">
        <v>203</v>
      </c>
      <c r="D11" s="584" t="s">
        <v>204</v>
      </c>
      <c r="E11" s="583" t="s">
        <v>205</v>
      </c>
      <c r="F11" s="575" t="s">
        <v>203</v>
      </c>
      <c r="G11" s="575" t="s">
        <v>40</v>
      </c>
      <c r="H11" s="4"/>
      <c r="I11" s="4"/>
      <c r="J11" s="4"/>
      <c r="K11" s="4"/>
      <c r="L11" s="4"/>
      <c r="M11" s="568"/>
      <c r="N11" s="22"/>
      <c r="O11" s="564"/>
    </row>
    <row r="12" spans="1:21" ht="13.35" customHeight="1">
      <c r="A12" s="572" t="s">
        <v>206</v>
      </c>
      <c r="B12" s="498">
        <f>C39</f>
        <v>21946830</v>
      </c>
      <c r="C12" s="498">
        <f>E39</f>
        <v>23212017.121977936</v>
      </c>
      <c r="D12" s="240">
        <f>C12/B12</f>
        <v>1.0576478298678185</v>
      </c>
      <c r="E12" s="498">
        <v>38710762</v>
      </c>
      <c r="F12" s="498">
        <v>22283536.466282818</v>
      </c>
      <c r="G12" s="240">
        <f>F12/E12</f>
        <v>0.57564189685242617</v>
      </c>
      <c r="H12" s="4"/>
      <c r="I12" s="4"/>
      <c r="J12" s="4"/>
      <c r="K12" s="4"/>
      <c r="L12" s="4"/>
      <c r="M12" s="569"/>
      <c r="N12" s="23"/>
      <c r="O12" s="564"/>
    </row>
    <row r="13" spans="1:21" ht="13.35" customHeight="1">
      <c r="A13" s="572" t="s">
        <v>207</v>
      </c>
      <c r="B13" s="498">
        <f>F39</f>
        <v>4315</v>
      </c>
      <c r="C13" s="498">
        <f>H39</f>
        <v>4392.200756223845</v>
      </c>
      <c r="D13" s="571">
        <f>C13/B13</f>
        <v>1.0178912528908099</v>
      </c>
      <c r="E13" s="498">
        <v>6385</v>
      </c>
      <c r="F13" s="498">
        <v>4216.5528539748911</v>
      </c>
      <c r="G13" s="571">
        <f>F13/E13</f>
        <v>0.66038415880577783</v>
      </c>
      <c r="H13" s="4"/>
      <c r="I13" s="4"/>
      <c r="J13" s="4"/>
      <c r="K13" s="4"/>
      <c r="L13" s="4"/>
      <c r="M13" s="568"/>
      <c r="N13" s="22"/>
      <c r="O13" s="564"/>
    </row>
    <row r="14" spans="1:21" ht="13.35" customHeight="1">
      <c r="A14" s="490"/>
      <c r="B14" s="498"/>
      <c r="C14" s="498"/>
      <c r="D14" s="166"/>
      <c r="E14" s="498"/>
      <c r="F14" s="498"/>
      <c r="G14" s="166"/>
      <c r="H14" s="4"/>
      <c r="I14" s="4"/>
      <c r="J14" s="4"/>
      <c r="K14" s="4"/>
      <c r="L14" s="4"/>
      <c r="M14" s="568"/>
      <c r="N14" s="22"/>
      <c r="O14" s="564"/>
    </row>
    <row r="15" spans="1:21" ht="13.35" customHeight="1">
      <c r="A15" s="565" t="s">
        <v>208</v>
      </c>
      <c r="B15"/>
      <c r="C15"/>
      <c r="D15"/>
      <c r="E15"/>
      <c r="F15"/>
      <c r="G15"/>
      <c r="H15" s="4"/>
      <c r="I15" s="4"/>
      <c r="J15" s="4"/>
      <c r="K15" s="4"/>
      <c r="L15" s="4"/>
      <c r="M15" s="568"/>
      <c r="N15" s="22"/>
      <c r="O15" s="564"/>
    </row>
    <row r="16" spans="1:21">
      <c r="B16" s="4"/>
      <c r="C16" s="4"/>
      <c r="D16" s="4"/>
      <c r="E16" s="4"/>
      <c r="F16" s="4"/>
      <c r="G16" s="4"/>
      <c r="H16" s="4"/>
      <c r="I16" s="4"/>
      <c r="J16" s="4"/>
      <c r="K16" s="4"/>
      <c r="L16" s="4"/>
      <c r="M16" s="567"/>
      <c r="N16" s="563"/>
      <c r="O16"/>
    </row>
    <row r="17" spans="1:21" ht="15.75" customHeight="1">
      <c r="A17" s="1240" t="s">
        <v>209</v>
      </c>
      <c r="B17" s="1240"/>
      <c r="C17" s="1240"/>
      <c r="D17" s="1240"/>
      <c r="E17" s="1240"/>
      <c r="F17" s="1240"/>
      <c r="G17" s="1240"/>
      <c r="H17" s="4"/>
      <c r="I17" s="4"/>
      <c r="J17" s="4"/>
      <c r="K17" s="4"/>
      <c r="L17" s="4"/>
      <c r="M17" s="566"/>
      <c r="N17" s="4"/>
      <c r="O17" s="4"/>
      <c r="P17" s="4"/>
      <c r="Q17" s="4"/>
      <c r="R17" s="4"/>
      <c r="S17" s="4"/>
      <c r="T17" s="4"/>
    </row>
    <row r="18" spans="1:21" ht="13.8" thickBot="1">
      <c r="A18" s="574"/>
      <c r="B18" s="1295" t="s">
        <v>34</v>
      </c>
      <c r="C18" s="1295"/>
      <c r="D18" s="1295"/>
      <c r="E18" s="1296" t="s">
        <v>35</v>
      </c>
      <c r="F18" s="1296"/>
      <c r="G18" s="1296"/>
      <c r="H18" s="4"/>
      <c r="I18" s="4"/>
      <c r="J18" s="4"/>
      <c r="K18" s="4"/>
      <c r="L18" s="4"/>
      <c r="M18" s="567"/>
      <c r="N18" s="563"/>
      <c r="O18"/>
    </row>
    <row r="19" spans="1:21" ht="28.5" customHeight="1" thickBot="1">
      <c r="A19" s="573"/>
      <c r="B19" s="575" t="s">
        <v>202</v>
      </c>
      <c r="C19" s="575" t="s">
        <v>203</v>
      </c>
      <c r="D19" s="584" t="s">
        <v>204</v>
      </c>
      <c r="E19" s="583" t="s">
        <v>205</v>
      </c>
      <c r="F19" s="575" t="s">
        <v>203</v>
      </c>
      <c r="G19" s="575" t="s">
        <v>40</v>
      </c>
      <c r="H19" s="4"/>
      <c r="I19" s="4"/>
      <c r="J19" s="4"/>
      <c r="K19" s="4"/>
      <c r="L19" s="4"/>
      <c r="M19" s="568"/>
      <c r="N19" s="22"/>
      <c r="O19" s="564"/>
    </row>
    <row r="20" spans="1:21" ht="13.35" customHeight="1">
      <c r="A20" s="572" t="s">
        <v>206</v>
      </c>
      <c r="B20" s="498">
        <v>120805483.2</v>
      </c>
      <c r="C20" s="498">
        <v>96141303.152377933</v>
      </c>
      <c r="D20" s="240">
        <f>C20/B20</f>
        <v>0.79583559128032966</v>
      </c>
      <c r="E20" s="498">
        <v>38710762</v>
      </c>
      <c r="F20" s="498">
        <v>92295650.466282815</v>
      </c>
      <c r="G20" s="240">
        <f>F20/E20</f>
        <v>2.3842375013512473</v>
      </c>
      <c r="H20" s="4"/>
      <c r="I20" s="4"/>
      <c r="J20" s="4"/>
      <c r="K20" s="4"/>
      <c r="L20" s="4"/>
      <c r="M20" s="569"/>
      <c r="N20" s="23"/>
      <c r="O20" s="564"/>
    </row>
    <row r="21" spans="1:21" ht="13.35" customHeight="1">
      <c r="A21" s="572" t="s">
        <v>207</v>
      </c>
      <c r="B21" s="498">
        <v>21792.061300000001</v>
      </c>
      <c r="C21" s="498">
        <v>16085.242556223846</v>
      </c>
      <c r="D21" s="571">
        <f>C21/B21</f>
        <v>0.73812395875666181</v>
      </c>
      <c r="E21" s="498">
        <v>6385</v>
      </c>
      <c r="F21" s="498">
        <v>15442.552853974892</v>
      </c>
      <c r="G21" s="571">
        <f>F21/E21</f>
        <v>2.4185674007791529</v>
      </c>
      <c r="H21" s="4"/>
      <c r="I21" s="4"/>
      <c r="J21" s="4"/>
      <c r="K21" s="4"/>
      <c r="L21" s="4"/>
      <c r="M21" s="568"/>
      <c r="N21" s="22"/>
      <c r="O21" s="564"/>
    </row>
    <row r="22" spans="1:21" ht="13.35" customHeight="1">
      <c r="A22" s="490"/>
      <c r="B22" s="498"/>
      <c r="C22" s="498"/>
      <c r="D22" s="166"/>
      <c r="E22" s="498"/>
      <c r="F22" s="498"/>
      <c r="G22" s="166"/>
      <c r="H22" s="4"/>
      <c r="I22" s="4"/>
      <c r="J22" s="4"/>
      <c r="K22" s="4"/>
      <c r="L22" s="4"/>
      <c r="M22" s="568"/>
      <c r="N22" s="22"/>
      <c r="O22" s="564"/>
    </row>
    <row r="23" spans="1:21" ht="13.35" customHeight="1">
      <c r="A23" s="565" t="s">
        <v>208</v>
      </c>
      <c r="B23"/>
      <c r="C23"/>
      <c r="D23"/>
      <c r="E23"/>
      <c r="F23"/>
      <c r="G23"/>
      <c r="H23" s="4"/>
      <c r="I23" s="4"/>
      <c r="J23" s="4"/>
      <c r="K23" s="4"/>
      <c r="L23" s="4"/>
      <c r="M23" s="568"/>
      <c r="N23" s="22"/>
      <c r="O23" s="564"/>
    </row>
    <row r="24" spans="1:21" ht="13.5" customHeight="1">
      <c r="A24" s="490"/>
      <c r="B24" s="498"/>
      <c r="C24" s="498"/>
      <c r="D24" s="166"/>
      <c r="E24" s="4"/>
      <c r="F24" s="4"/>
      <c r="G24" s="4"/>
      <c r="H24" s="4"/>
      <c r="I24" s="4"/>
      <c r="J24" s="4"/>
      <c r="K24" s="4"/>
      <c r="L24" s="4"/>
      <c r="M24" s="567"/>
      <c r="N24" s="561"/>
      <c r="O24" s="1249" t="s">
        <v>969</v>
      </c>
      <c r="P24" s="1249"/>
      <c r="Q24" s="1249"/>
      <c r="R24" s="1249"/>
      <c r="S24" s="1249"/>
      <c r="T24" s="1249"/>
      <c r="U24" s="1249"/>
    </row>
    <row r="25" spans="1:21" ht="13.5" customHeight="1">
      <c r="A25" s="1249" t="s">
        <v>210</v>
      </c>
      <c r="B25" s="1249"/>
      <c r="C25" s="1249"/>
      <c r="D25" s="1249"/>
      <c r="E25" s="4"/>
      <c r="F25" s="4"/>
      <c r="G25" s="4"/>
      <c r="H25" s="4"/>
      <c r="I25" s="4"/>
      <c r="J25" s="4"/>
      <c r="K25" s="4"/>
      <c r="L25" s="4"/>
    </row>
    <row r="26" spans="1:21" ht="27" thickBot="1">
      <c r="A26" s="807" t="s">
        <v>100</v>
      </c>
      <c r="B26" s="808" t="s">
        <v>101</v>
      </c>
      <c r="C26" s="808" t="s">
        <v>102</v>
      </c>
      <c r="D26" s="808" t="s">
        <v>103</v>
      </c>
      <c r="E26" s="4"/>
      <c r="F26" s="4"/>
      <c r="G26" s="4"/>
      <c r="H26" s="4"/>
      <c r="I26" s="4"/>
      <c r="J26" s="4"/>
      <c r="K26" s="4"/>
      <c r="L26" s="4"/>
    </row>
    <row r="27" spans="1:21" ht="13.8" thickTop="1">
      <c r="A27" s="425">
        <v>0.05</v>
      </c>
      <c r="B27" s="426">
        <v>2E-3</v>
      </c>
      <c r="C27" s="426">
        <v>4.0000000000000001E-3</v>
      </c>
      <c r="D27" s="432">
        <v>0.96</v>
      </c>
      <c r="E27" s="4"/>
      <c r="F27" s="4"/>
      <c r="G27" s="4"/>
      <c r="H27" s="4"/>
      <c r="I27" s="4"/>
      <c r="J27" s="4"/>
      <c r="K27" s="4"/>
      <c r="L27" s="4"/>
      <c r="M27" s="539"/>
      <c r="N27" s="538"/>
      <c r="O27" s="538"/>
    </row>
    <row r="28" spans="1:21">
      <c r="A28" s="168"/>
      <c r="B28" s="518"/>
      <c r="C28" s="518"/>
      <c r="D28" s="433"/>
      <c r="E28" s="4"/>
      <c r="F28" s="4"/>
      <c r="G28" s="4"/>
      <c r="H28" s="4"/>
      <c r="I28" s="4"/>
      <c r="J28" s="4"/>
      <c r="K28" s="4"/>
      <c r="L28" s="4"/>
      <c r="M28" s="539"/>
      <c r="N28" s="538"/>
      <c r="O28" s="538"/>
    </row>
    <row r="29" spans="1:21">
      <c r="A29" s="565" t="s">
        <v>211</v>
      </c>
      <c r="B29" s="518"/>
      <c r="C29" s="518"/>
      <c r="D29" s="433"/>
      <c r="E29" s="4"/>
      <c r="F29" s="4"/>
      <c r="G29" s="4"/>
      <c r="H29" s="4"/>
      <c r="I29" s="4"/>
      <c r="J29" s="4"/>
      <c r="K29" s="4"/>
      <c r="L29" s="4"/>
      <c r="M29" s="539"/>
      <c r="N29" s="538"/>
      <c r="O29" s="538"/>
    </row>
    <row r="30" spans="1:21">
      <c r="A30" s="103"/>
      <c r="B30" s="103"/>
      <c r="C30" s="103"/>
      <c r="D30" s="168"/>
      <c r="E30" s="4"/>
      <c r="F30" s="4"/>
      <c r="G30" s="4"/>
      <c r="H30" s="4"/>
      <c r="I30" s="4"/>
      <c r="J30" s="4"/>
      <c r="K30" s="4"/>
      <c r="L30" s="4"/>
      <c r="M30" s="539"/>
      <c r="N30" s="538"/>
      <c r="O30" s="538"/>
    </row>
    <row r="31" spans="1:21" ht="13.5" customHeight="1">
      <c r="A31" s="804"/>
      <c r="B31" s="4"/>
      <c r="C31" s="4"/>
      <c r="D31" s="4"/>
      <c r="E31" s="4"/>
      <c r="F31" s="4"/>
      <c r="G31" s="4"/>
      <c r="H31" s="4"/>
      <c r="I31" s="4"/>
      <c r="J31" s="4"/>
      <c r="K31" s="4"/>
      <c r="L31" s="4"/>
      <c r="M31" s="567"/>
      <c r="N31" s="563"/>
      <c r="O31"/>
    </row>
    <row r="32" spans="1:21" ht="13.5" customHeight="1">
      <c r="A32" s="1249" t="s">
        <v>212</v>
      </c>
      <c r="B32" s="1249"/>
      <c r="C32" s="1249"/>
      <c r="D32" s="1249"/>
      <c r="E32" s="1249"/>
      <c r="F32" s="1249"/>
      <c r="G32" s="4"/>
      <c r="H32" s="4"/>
      <c r="I32" s="4"/>
      <c r="J32" s="4"/>
      <c r="K32" s="4"/>
      <c r="L32" s="4"/>
      <c r="M32" s="567"/>
      <c r="N32" s="563"/>
      <c r="O32" s="1249"/>
      <c r="P32" s="1249"/>
      <c r="Q32" s="1249"/>
      <c r="R32" s="1249"/>
      <c r="S32" s="1249"/>
      <c r="T32" s="1249"/>
      <c r="U32" s="1249"/>
    </row>
    <row r="33" spans="1:16" ht="40.200000000000003" thickBot="1">
      <c r="A33" s="575" t="s">
        <v>213</v>
      </c>
      <c r="B33" s="814" t="s">
        <v>214</v>
      </c>
      <c r="C33" s="814" t="s">
        <v>215</v>
      </c>
      <c r="D33" s="814" t="s">
        <v>216</v>
      </c>
      <c r="E33" s="814" t="s">
        <v>217</v>
      </c>
      <c r="F33" s="814" t="s">
        <v>218</v>
      </c>
      <c r="G33" s="428" t="s">
        <v>216</v>
      </c>
      <c r="H33" s="814" t="s">
        <v>219</v>
      </c>
      <c r="I33" s="4"/>
      <c r="J33" s="4"/>
      <c r="K33" s="4"/>
      <c r="L33" s="4"/>
      <c r="M33" s="567"/>
      <c r="N33" s="563"/>
      <c r="O33"/>
    </row>
    <row r="34" spans="1:16">
      <c r="A34" s="810" t="s">
        <v>220</v>
      </c>
      <c r="B34" s="515">
        <v>1</v>
      </c>
      <c r="C34" s="52">
        <v>89250</v>
      </c>
      <c r="D34" s="642">
        <f>C34/$C$39</f>
        <v>4.0666465270838663E-3</v>
      </c>
      <c r="E34" s="52">
        <v>89250</v>
      </c>
      <c r="F34" s="50">
        <v>19</v>
      </c>
      <c r="G34" s="46">
        <f>F34/$F$39</f>
        <v>4.4032444959443799E-3</v>
      </c>
      <c r="H34" s="50">
        <v>19.100000000000001</v>
      </c>
      <c r="I34" s="4"/>
      <c r="J34" s="4"/>
      <c r="K34" s="4"/>
      <c r="L34" s="4"/>
      <c r="M34" s="567"/>
      <c r="N34" s="563"/>
      <c r="O34"/>
    </row>
    <row r="35" spans="1:16">
      <c r="A35" s="810" t="s">
        <v>221</v>
      </c>
      <c r="B35" s="515">
        <v>517</v>
      </c>
      <c r="C35" s="52">
        <v>21787490</v>
      </c>
      <c r="D35" s="642">
        <f t="shared" ref="D35:D38" si="0">C35/$C$39</f>
        <v>0.99273972596497995</v>
      </c>
      <c r="E35" s="52">
        <v>23052676.721977938</v>
      </c>
      <c r="F35" s="50">
        <v>4283</v>
      </c>
      <c r="G35" s="46">
        <f t="shared" ref="G35:G38" si="1">F35/$F$39</f>
        <v>0.99258400926998847</v>
      </c>
      <c r="H35" s="50">
        <v>4360.9007562238448</v>
      </c>
      <c r="I35" s="4"/>
      <c r="J35" s="4"/>
      <c r="K35" s="4"/>
      <c r="L35" s="4"/>
      <c r="M35" s="567"/>
      <c r="N35" s="563"/>
      <c r="O35" s="4"/>
    </row>
    <row r="36" spans="1:16">
      <c r="A36" s="810" t="s">
        <v>222</v>
      </c>
      <c r="B36" s="515">
        <v>1</v>
      </c>
      <c r="C36" s="52">
        <v>14940</v>
      </c>
      <c r="D36" s="642">
        <f t="shared" si="0"/>
        <v>6.8073612453370261E-4</v>
      </c>
      <c r="E36" s="52">
        <v>14940.2</v>
      </c>
      <c r="F36" s="50">
        <v>4</v>
      </c>
      <c r="G36" s="46">
        <f t="shared" si="1"/>
        <v>9.2699884125144844E-4</v>
      </c>
      <c r="H36" s="50">
        <v>3.7</v>
      </c>
      <c r="I36" s="4"/>
      <c r="J36" s="4"/>
      <c r="K36" s="4"/>
      <c r="L36" s="4"/>
      <c r="M36" s="567"/>
      <c r="N36" s="563"/>
      <c r="O36"/>
    </row>
    <row r="37" spans="1:16">
      <c r="A37" s="810" t="s">
        <v>223</v>
      </c>
      <c r="B37" s="515">
        <v>15</v>
      </c>
      <c r="C37" s="52">
        <v>55150</v>
      </c>
      <c r="D37" s="642">
        <f t="shared" si="0"/>
        <v>2.5128913834025234E-3</v>
      </c>
      <c r="E37" s="52">
        <v>55150.2</v>
      </c>
      <c r="F37" s="50">
        <v>9</v>
      </c>
      <c r="G37" s="46">
        <f t="shared" si="1"/>
        <v>2.0857473928157589E-3</v>
      </c>
      <c r="H37" s="50">
        <v>8.5</v>
      </c>
      <c r="I37" s="4"/>
      <c r="J37" s="4"/>
      <c r="K37" s="4"/>
      <c r="L37" s="4"/>
      <c r="M37" s="567"/>
      <c r="N37" s="563"/>
      <c r="O37"/>
    </row>
    <row r="38" spans="1:16">
      <c r="A38" s="810" t="s">
        <v>224</v>
      </c>
      <c r="B38" s="515">
        <v>0</v>
      </c>
      <c r="C38" s="52">
        <v>0</v>
      </c>
      <c r="D38" s="642">
        <f t="shared" si="0"/>
        <v>0</v>
      </c>
      <c r="E38" s="52">
        <v>0</v>
      </c>
      <c r="F38" s="50">
        <v>0</v>
      </c>
      <c r="G38" s="46">
        <f t="shared" si="1"/>
        <v>0</v>
      </c>
      <c r="H38" s="50">
        <v>0</v>
      </c>
      <c r="I38" s="4"/>
      <c r="J38" s="4"/>
      <c r="K38" s="4"/>
      <c r="L38" s="4"/>
      <c r="M38" s="567"/>
      <c r="N38" s="563"/>
      <c r="O38"/>
    </row>
    <row r="39" spans="1:16" ht="13.8" thickBot="1">
      <c r="A39" s="765" t="s">
        <v>170</v>
      </c>
      <c r="B39" s="766">
        <f>SUM(B34:B38)</f>
        <v>534</v>
      </c>
      <c r="C39" s="766">
        <f>SUM(C34:C38)</f>
        <v>21946830</v>
      </c>
      <c r="D39" s="767">
        <f>SUM(C34:C38)/C39</f>
        <v>1</v>
      </c>
      <c r="E39" s="766">
        <f>SUM(E34:E38)</f>
        <v>23212017.121977936</v>
      </c>
      <c r="F39" s="766">
        <f>SUM(F34:F38)</f>
        <v>4315</v>
      </c>
      <c r="G39" s="767">
        <f>SUM(F34:F38)/F39</f>
        <v>1</v>
      </c>
      <c r="H39" s="766">
        <f>SUM(H34:H38)</f>
        <v>4392.200756223845</v>
      </c>
      <c r="I39" s="4"/>
      <c r="J39" s="4"/>
      <c r="K39" s="4"/>
      <c r="L39" s="4"/>
      <c r="M39" s="567"/>
      <c r="N39" s="563"/>
      <c r="O39"/>
    </row>
    <row r="40" spans="1:16" ht="13.8" thickTop="1">
      <c r="A40" s="550"/>
      <c r="B40" s="434"/>
      <c r="C40" s="435"/>
      <c r="D40" s="346"/>
      <c r="E40" s="435"/>
      <c r="F40" s="189"/>
      <c r="G40" s="346"/>
      <c r="H40" s="189"/>
      <c r="I40" s="4"/>
      <c r="J40" s="4"/>
      <c r="K40" s="4"/>
      <c r="L40" s="4"/>
      <c r="M40" s="567"/>
      <c r="N40" s="563"/>
      <c r="O40"/>
    </row>
    <row r="41" spans="1:16">
      <c r="A41" s="565" t="s">
        <v>208</v>
      </c>
      <c r="B41" s="4"/>
      <c r="C41" s="796"/>
      <c r="D41" s="796"/>
      <c r="E41" s="796"/>
      <c r="F41" s="796"/>
      <c r="G41" s="796"/>
      <c r="H41" s="796"/>
      <c r="I41" s="4"/>
      <c r="J41" s="4"/>
      <c r="K41" s="4"/>
      <c r="L41" s="4"/>
      <c r="M41" s="567"/>
      <c r="N41" s="563"/>
      <c r="O41"/>
    </row>
    <row r="42" spans="1:16">
      <c r="A42" s="565"/>
      <c r="B42" s="4"/>
      <c r="C42" s="4"/>
      <c r="D42" s="4"/>
      <c r="E42" s="4"/>
      <c r="F42" s="4"/>
      <c r="G42" s="4"/>
      <c r="H42" s="4"/>
      <c r="I42" s="4"/>
      <c r="J42" s="4"/>
      <c r="K42" s="4"/>
      <c r="L42" s="4"/>
      <c r="M42" s="567"/>
      <c r="N42" s="563"/>
      <c r="O42"/>
    </row>
    <row r="43" spans="1:16" ht="4.5" customHeight="1">
      <c r="A43" s="347"/>
      <c r="B43" s="347"/>
      <c r="C43" s="347"/>
      <c r="D43" s="347"/>
      <c r="E43" s="347"/>
      <c r="F43" s="347"/>
      <c r="G43" s="347"/>
      <c r="H43" s="347"/>
      <c r="I43" s="347"/>
      <c r="J43" s="347"/>
      <c r="K43" s="347"/>
      <c r="L43" s="347"/>
      <c r="M43" s="566"/>
      <c r="N43"/>
      <c r="O43"/>
    </row>
    <row r="44" spans="1:16" ht="13.5" customHeight="1">
      <c r="B44"/>
      <c r="C44"/>
      <c r="D44"/>
      <c r="E44"/>
      <c r="F44"/>
      <c r="G44"/>
      <c r="H44"/>
      <c r="I44"/>
      <c r="J44"/>
      <c r="K44"/>
      <c r="L44"/>
      <c r="M44" s="125"/>
      <c r="N44"/>
      <c r="O44"/>
    </row>
    <row r="45" spans="1:16" ht="12.75" customHeight="1">
      <c r="A45" s="1279" t="s">
        <v>225</v>
      </c>
      <c r="B45" s="1279"/>
      <c r="C45" s="1279"/>
      <c r="D45" s="1279"/>
      <c r="E45" s="1279"/>
      <c r="F45" s="4"/>
      <c r="G45" s="4"/>
      <c r="H45" s="4"/>
      <c r="I45" s="4"/>
      <c r="J45" s="4"/>
      <c r="K45" s="4"/>
      <c r="L45" s="4"/>
      <c r="M45" s="567"/>
      <c r="N45" s="4"/>
      <c r="O45" s="4"/>
    </row>
    <row r="46" spans="1:16" ht="12.75" customHeight="1">
      <c r="M46" s="85"/>
      <c r="N46"/>
      <c r="P46" s="33"/>
    </row>
    <row r="47" spans="1:16">
      <c r="A47" s="565"/>
      <c r="B47" s="835"/>
      <c r="C47" s="836"/>
      <c r="D47" s="836"/>
      <c r="E47" s="836"/>
      <c r="F47" s="836"/>
      <c r="G47" s="547"/>
      <c r="H47" s="547"/>
      <c r="I47" s="547"/>
      <c r="J47"/>
      <c r="K47"/>
      <c r="L47"/>
      <c r="M47" s="567"/>
      <c r="N47" s="563"/>
      <c r="O47"/>
    </row>
    <row r="48" spans="1:16">
      <c r="A48" s="1249" t="s">
        <v>226</v>
      </c>
      <c r="B48" s="1249"/>
      <c r="C48" s="1249"/>
      <c r="D48" s="1249"/>
      <c r="E48" s="1249"/>
      <c r="F48" s="538"/>
      <c r="G48" s="538"/>
      <c r="H48" s="538"/>
      <c r="I48" s="538"/>
      <c r="J48"/>
      <c r="K48"/>
      <c r="L48"/>
      <c r="M48" s="568"/>
      <c r="N48" s="563"/>
      <c r="O48"/>
    </row>
    <row r="49" spans="1:22" ht="13.35" customHeight="1" thickBot="1">
      <c r="A49" s="566"/>
      <c r="B49" s="1297" t="s">
        <v>227</v>
      </c>
      <c r="C49" s="1297"/>
      <c r="D49" s="1297"/>
      <c r="E49" s="1297"/>
      <c r="F49" s="1298" t="s">
        <v>228</v>
      </c>
      <c r="G49"/>
      <c r="H49" s="547"/>
      <c r="I49" s="548"/>
      <c r="J49"/>
      <c r="K49"/>
      <c r="L49"/>
      <c r="M49" s="569"/>
      <c r="N49" s="22"/>
      <c r="O49" s="564"/>
    </row>
    <row r="50" spans="1:22" ht="40.200000000000003" thickBot="1">
      <c r="A50" s="58" t="s">
        <v>229</v>
      </c>
      <c r="B50" s="809" t="s">
        <v>230</v>
      </c>
      <c r="C50" s="809" t="s">
        <v>231</v>
      </c>
      <c r="D50" s="809" t="s">
        <v>232</v>
      </c>
      <c r="E50" s="809" t="s">
        <v>233</v>
      </c>
      <c r="F50" s="1298"/>
      <c r="G50"/>
      <c r="H50" s="547"/>
      <c r="I50" s="548"/>
      <c r="J50"/>
      <c r="K50"/>
      <c r="L50"/>
      <c r="M50" s="568"/>
      <c r="N50" s="23"/>
      <c r="O50" s="564"/>
    </row>
    <row r="51" spans="1:22" ht="13.35" customHeight="1">
      <c r="A51" s="118" t="s">
        <v>234</v>
      </c>
      <c r="B51" s="429">
        <v>1.0199121060220016</v>
      </c>
      <c r="C51" s="429">
        <v>1.0398242120440035</v>
      </c>
      <c r="D51" s="429">
        <v>0.63952056927166234</v>
      </c>
      <c r="E51" s="430">
        <v>4584.1977696580998</v>
      </c>
      <c r="F51" s="430">
        <v>33</v>
      </c>
      <c r="G51"/>
      <c r="H51" s="547"/>
      <c r="I51" s="548"/>
      <c r="J51"/>
      <c r="K51"/>
      <c r="L51"/>
      <c r="M51" s="567"/>
      <c r="N51" s="22"/>
      <c r="O51" s="564"/>
    </row>
    <row r="52" spans="1:22" ht="13.2" customHeight="1">
      <c r="A52" s="118" t="s">
        <v>235</v>
      </c>
      <c r="B52" s="429">
        <v>1.2513298119593963</v>
      </c>
      <c r="C52" s="429">
        <v>1.3899883395706683</v>
      </c>
      <c r="D52" s="429">
        <v>0.69254248934399287</v>
      </c>
      <c r="E52" s="430">
        <v>3635.5782994511728</v>
      </c>
      <c r="F52" s="430">
        <v>29</v>
      </c>
      <c r="G52"/>
      <c r="H52" s="27"/>
      <c r="I52" s="25"/>
      <c r="J52"/>
      <c r="K52"/>
      <c r="L52"/>
      <c r="N52" s="561"/>
      <c r="O52" s="562"/>
    </row>
    <row r="53" spans="1:22" ht="13.2" customHeight="1">
      <c r="A53" s="118" t="s">
        <v>236</v>
      </c>
      <c r="B53" s="429">
        <v>1.0916533542788356</v>
      </c>
      <c r="C53" s="429">
        <v>1.3561421733493839</v>
      </c>
      <c r="D53" s="429">
        <v>0.73223684055419436</v>
      </c>
      <c r="E53" s="430">
        <v>4924.683119588185</v>
      </c>
      <c r="F53" s="430">
        <v>61</v>
      </c>
      <c r="G53"/>
      <c r="I53" s="30"/>
      <c r="J53"/>
      <c r="K53"/>
      <c r="L53"/>
      <c r="O53" s="813"/>
      <c r="P53" s="813"/>
      <c r="Q53" s="813"/>
      <c r="R53" s="813"/>
      <c r="S53" s="813"/>
      <c r="T53" s="813"/>
    </row>
    <row r="54" spans="1:22">
      <c r="A54" s="118" t="s">
        <v>237</v>
      </c>
      <c r="B54" s="429">
        <v>1.122308006029245</v>
      </c>
      <c r="C54" s="429">
        <v>1.2909232024116974</v>
      </c>
      <c r="D54" s="429">
        <v>0.74488184874220065</v>
      </c>
      <c r="E54" s="430">
        <v>4920.8005957253117</v>
      </c>
      <c r="F54" s="430">
        <v>103</v>
      </c>
      <c r="G54"/>
      <c r="H54" s="547"/>
      <c r="I54" s="548"/>
      <c r="J54"/>
      <c r="K54"/>
      <c r="L54"/>
      <c r="M54" s="549"/>
      <c r="O54" s="795"/>
      <c r="P54" s="795"/>
      <c r="Q54" s="795"/>
      <c r="R54" s="795"/>
      <c r="S54" s="795"/>
      <c r="T54" s="795"/>
      <c r="U54" s="795"/>
    </row>
    <row r="55" spans="1:22">
      <c r="A55" s="118" t="s">
        <v>238</v>
      </c>
      <c r="B55" s="429">
        <v>1.1739333008597532</v>
      </c>
      <c r="C55" s="429">
        <v>1.3293330085975255</v>
      </c>
      <c r="D55" s="429">
        <v>0.62506777400492997</v>
      </c>
      <c r="E55" s="430">
        <v>3642.1242783490247</v>
      </c>
      <c r="F55" s="430">
        <v>45</v>
      </c>
      <c r="G55"/>
      <c r="H55" s="27"/>
      <c r="I55" s="25"/>
      <c r="J55"/>
      <c r="K55"/>
      <c r="L55"/>
      <c r="M55" s="549"/>
      <c r="N55" s="547"/>
      <c r="O55" s="548"/>
      <c r="S55" s="543"/>
      <c r="T55" s="545"/>
      <c r="U55" s="546"/>
      <c r="V55" s="544"/>
    </row>
    <row r="56" spans="1:22">
      <c r="A56" s="118" t="s">
        <v>239</v>
      </c>
      <c r="B56" s="429">
        <v>1</v>
      </c>
      <c r="C56" s="429">
        <v>1.2199999999999998</v>
      </c>
      <c r="D56" s="429">
        <v>0.54653967921182101</v>
      </c>
      <c r="E56" s="430">
        <v>3611.4341564713682</v>
      </c>
      <c r="F56" s="430">
        <v>60</v>
      </c>
      <c r="G56"/>
      <c r="H56" s="547"/>
      <c r="I56" s="548"/>
      <c r="J56"/>
      <c r="K56"/>
      <c r="L56"/>
      <c r="M56" s="539"/>
      <c r="N56" s="547"/>
      <c r="O56" s="548"/>
      <c r="S56" s="543"/>
      <c r="T56" s="545"/>
      <c r="U56" s="546"/>
      <c r="V56" s="544"/>
    </row>
    <row r="57" spans="1:22">
      <c r="A57" s="118" t="s">
        <v>240</v>
      </c>
      <c r="B57" s="608">
        <v>1</v>
      </c>
      <c r="C57" s="608">
        <v>1</v>
      </c>
      <c r="D57" s="608">
        <v>0</v>
      </c>
      <c r="E57" s="498">
        <v>5391.9547223676482</v>
      </c>
      <c r="F57" s="430">
        <v>18</v>
      </c>
      <c r="G57"/>
      <c r="H57" s="547"/>
      <c r="I57" s="548"/>
      <c r="J57"/>
      <c r="K57"/>
      <c r="L57"/>
      <c r="N57" s="538"/>
      <c r="O57" s="538"/>
    </row>
    <row r="58" spans="1:22">
      <c r="A58" s="118"/>
      <c r="B58" s="251"/>
      <c r="C58" s="119"/>
      <c r="D58" s="119"/>
      <c r="E58" s="51"/>
      <c r="F58" s="252"/>
      <c r="G58" s="252"/>
      <c r="H58" s="252"/>
      <c r="I58" s="253"/>
      <c r="J58"/>
      <c r="K58"/>
      <c r="L58"/>
      <c r="O58" s="30"/>
      <c r="S58" s="13"/>
    </row>
    <row r="59" spans="1:22">
      <c r="A59" s="565" t="s">
        <v>241</v>
      </c>
      <c r="B59" s="2"/>
      <c r="C59" s="547"/>
      <c r="D59" s="547"/>
      <c r="E59" s="547"/>
      <c r="F59" s="547"/>
      <c r="G59" s="547"/>
      <c r="H59" s="547"/>
      <c r="I59" s="547"/>
      <c r="J59"/>
      <c r="K59"/>
      <c r="L59"/>
      <c r="M59" s="549"/>
      <c r="O59" s="795"/>
      <c r="S59" s="13"/>
    </row>
    <row r="60" spans="1:22">
      <c r="A60" s="4"/>
      <c r="J60"/>
      <c r="K60"/>
      <c r="L60"/>
      <c r="M60" s="549"/>
      <c r="O60" s="795"/>
      <c r="S60" s="13"/>
    </row>
    <row r="61" spans="1:22">
      <c r="A61" s="4"/>
      <c r="J61"/>
      <c r="K61"/>
      <c r="L61"/>
      <c r="M61" s="549"/>
      <c r="N61" s="547"/>
      <c r="O61" s="548"/>
      <c r="Q61" s="7"/>
      <c r="S61" s="543"/>
      <c r="T61" s="545"/>
      <c r="U61" s="546"/>
      <c r="V61" s="544"/>
    </row>
    <row r="62" spans="1:22" ht="13.5" customHeight="1">
      <c r="A62" s="1249" t="s">
        <v>242</v>
      </c>
      <c r="B62" s="1249"/>
      <c r="C62" s="1249"/>
      <c r="D62" s="1249"/>
      <c r="E62" s="1249"/>
      <c r="F62" s="1249"/>
      <c r="G62" s="1249"/>
      <c r="H62" s="4"/>
      <c r="M62" s="549"/>
      <c r="N62"/>
      <c r="O62" s="543"/>
      <c r="P62" s="545"/>
      <c r="Q62" s="546"/>
      <c r="R62" s="544"/>
    </row>
    <row r="63" spans="1:22" ht="27.75" customHeight="1" thickBot="1">
      <c r="A63" s="818" t="s">
        <v>243</v>
      </c>
      <c r="B63" s="809" t="s">
        <v>244</v>
      </c>
      <c r="C63" s="809" t="s">
        <v>245</v>
      </c>
      <c r="D63" s="809" t="s">
        <v>246</v>
      </c>
      <c r="E63" s="817" t="s">
        <v>247</v>
      </c>
      <c r="F63" s="817" t="s">
        <v>101</v>
      </c>
      <c r="G63" s="817" t="s">
        <v>248</v>
      </c>
      <c r="H63" s="86"/>
      <c r="I63"/>
      <c r="J63"/>
      <c r="K63"/>
      <c r="L63"/>
      <c r="M63" s="549"/>
      <c r="N63"/>
      <c r="O63" s="543"/>
      <c r="P63" s="545"/>
      <c r="Q63" s="546"/>
      <c r="R63" s="544"/>
    </row>
    <row r="64" spans="1:22" ht="39.6">
      <c r="A64" s="7" t="s">
        <v>249</v>
      </c>
      <c r="B64" s="513" t="s">
        <v>250</v>
      </c>
      <c r="C64" s="74">
        <v>56</v>
      </c>
      <c r="D64" s="74">
        <v>2017</v>
      </c>
      <c r="E64" s="217">
        <v>0.08</v>
      </c>
      <c r="F64" s="75">
        <v>5.0000000000000001E-3</v>
      </c>
      <c r="G64" s="76" t="s">
        <v>189</v>
      </c>
      <c r="H64" s="107"/>
      <c r="I64"/>
      <c r="J64"/>
      <c r="K64"/>
      <c r="L64"/>
      <c r="M64" s="549"/>
      <c r="N64"/>
      <c r="O64" s="543"/>
      <c r="P64" s="545"/>
      <c r="Q64" s="546"/>
      <c r="R64" s="544"/>
    </row>
    <row r="65" spans="1:31" ht="12.75" customHeight="1">
      <c r="A65" s="7" t="s">
        <v>251</v>
      </c>
      <c r="B65" s="110" t="s">
        <v>252</v>
      </c>
      <c r="C65" s="74">
        <v>19</v>
      </c>
      <c r="D65" s="74">
        <v>2017</v>
      </c>
      <c r="E65" s="75">
        <v>0.05</v>
      </c>
      <c r="F65" s="250" t="s">
        <v>189</v>
      </c>
      <c r="G65" s="75">
        <v>4.0000000000000001E-3</v>
      </c>
      <c r="H65" s="107"/>
      <c r="I65"/>
      <c r="J65"/>
      <c r="K65"/>
      <c r="L65"/>
      <c r="M65" s="549"/>
      <c r="N65"/>
      <c r="O65" s="13"/>
    </row>
    <row r="66" spans="1:31" ht="12.75" customHeight="1">
      <c r="A66" s="7"/>
      <c r="B66" s="73"/>
      <c r="C66" s="74"/>
      <c r="D66" s="74"/>
      <c r="E66" s="75"/>
      <c r="F66" s="250"/>
      <c r="G66" s="75"/>
      <c r="H66" s="107"/>
      <c r="I66"/>
      <c r="J66"/>
      <c r="K66"/>
      <c r="L66"/>
      <c r="M66" s="549"/>
      <c r="N66"/>
      <c r="O66" s="13"/>
    </row>
    <row r="67" spans="1:31" ht="12.75" customHeight="1">
      <c r="A67" s="7"/>
      <c r="B67" s="73"/>
      <c r="C67" s="74"/>
      <c r="D67" s="74"/>
      <c r="E67" s="75"/>
      <c r="F67" s="250"/>
      <c r="G67" s="75"/>
      <c r="H67" s="107"/>
      <c r="I67"/>
      <c r="J67"/>
      <c r="K67"/>
      <c r="L67"/>
      <c r="M67" s="549"/>
      <c r="N67"/>
      <c r="O67" s="13"/>
    </row>
    <row r="68" spans="1:31" ht="12.75" customHeight="1">
      <c r="A68" s="493" t="s">
        <v>253</v>
      </c>
      <c r="B68" s="73"/>
      <c r="C68" s="74"/>
      <c r="D68" s="74"/>
      <c r="E68" s="75"/>
      <c r="F68" s="250"/>
      <c r="G68" s="75"/>
      <c r="H68" s="107"/>
      <c r="I68"/>
      <c r="J68"/>
      <c r="K68"/>
      <c r="L68"/>
      <c r="M68" s="549"/>
      <c r="N68"/>
      <c r="O68" s="1249" t="s">
        <v>970</v>
      </c>
      <c r="P68" s="1249"/>
      <c r="Q68" s="1249"/>
      <c r="R68" s="1249"/>
      <c r="S68" s="1249"/>
      <c r="T68" s="1249"/>
      <c r="U68" s="1249"/>
      <c r="Y68" s="1249" t="s">
        <v>973</v>
      </c>
      <c r="Z68" s="1249"/>
      <c r="AA68" s="1249"/>
      <c r="AB68" s="1249"/>
      <c r="AC68" s="1249"/>
      <c r="AD68" s="1249"/>
      <c r="AE68" s="1249"/>
    </row>
    <row r="69" spans="1:31" ht="51" customHeight="1" thickBot="1">
      <c r="A69" s="814" t="s">
        <v>254</v>
      </c>
      <c r="B69" s="814" t="s">
        <v>255</v>
      </c>
      <c r="C69" s="814" t="s">
        <v>215</v>
      </c>
      <c r="D69" s="814" t="s">
        <v>218</v>
      </c>
      <c r="E69" s="814" t="s">
        <v>217</v>
      </c>
      <c r="F69" s="814" t="s">
        <v>219</v>
      </c>
      <c r="G69" s="814" t="s">
        <v>256</v>
      </c>
      <c r="H69" s="814" t="s">
        <v>257</v>
      </c>
      <c r="I69" s="814" t="s">
        <v>258</v>
      </c>
      <c r="J69" s="814" t="s">
        <v>259</v>
      </c>
      <c r="K69" s="814" t="s">
        <v>260</v>
      </c>
      <c r="L69" s="814" t="s">
        <v>261</v>
      </c>
      <c r="M69" s="549" t="s">
        <v>262</v>
      </c>
      <c r="N69"/>
      <c r="O69" s="814" t="s">
        <v>263</v>
      </c>
      <c r="P69" s="814" t="s">
        <v>264</v>
      </c>
      <c r="Q69" s="546"/>
      <c r="R69" s="544"/>
    </row>
    <row r="70" spans="1:31" ht="12.75" customHeight="1">
      <c r="A70" s="352" t="s">
        <v>266</v>
      </c>
      <c r="B70">
        <v>166.1</v>
      </c>
      <c r="C70" s="494">
        <v>4967271.9400000004</v>
      </c>
      <c r="D70" s="178">
        <v>1130.384</v>
      </c>
      <c r="E70" s="178">
        <v>6381049.9382999996</v>
      </c>
      <c r="F70" s="386">
        <v>1155.5139099999999</v>
      </c>
      <c r="G70" s="644">
        <f>E70/C70</f>
        <v>1.2846186026006057</v>
      </c>
      <c r="H70" s="257">
        <f>F70/D70</f>
        <v>1.022231303698566</v>
      </c>
      <c r="I70" s="553">
        <f t="shared" ref="I70:I79" si="2">C70/$C$79</f>
        <v>0.22633208853014528</v>
      </c>
      <c r="J70" s="553">
        <f t="shared" ref="J70:J79" si="3">D70/$D$79</f>
        <v>0.26199577036793315</v>
      </c>
      <c r="K70" s="166">
        <v>6.7000000000000004E-2</v>
      </c>
      <c r="L70" s="166">
        <v>2E-3</v>
      </c>
      <c r="M70" s="549">
        <v>-0.56999999999999995</v>
      </c>
      <c r="N70"/>
      <c r="O70" s="166">
        <f t="shared" ref="O70:O78" si="4">E70/$E$79</f>
        <v>0.27490286158263644</v>
      </c>
      <c r="P70" s="545">
        <f t="shared" ref="P70:P78" si="5">F70/$F$79</f>
        <v>0.26308063223030081</v>
      </c>
      <c r="Q70" s="546"/>
      <c r="R70" s="544"/>
    </row>
    <row r="71" spans="1:31" ht="26.4">
      <c r="A71" s="352" t="s">
        <v>267</v>
      </c>
      <c r="B71">
        <v>221.2</v>
      </c>
      <c r="C71" s="494">
        <v>4297944.99</v>
      </c>
      <c r="D71" s="178">
        <v>620.51220000000001</v>
      </c>
      <c r="E71" s="178">
        <v>3109118.3195000002</v>
      </c>
      <c r="F71" s="386">
        <v>521.49894540000003</v>
      </c>
      <c r="G71" s="644">
        <f t="shared" ref="G71:G79" si="6">E71/C71</f>
        <v>0.72339648988853156</v>
      </c>
      <c r="H71" s="257">
        <f t="shared" ref="H71:H79" si="7">F71/D71</f>
        <v>0.84043302516856244</v>
      </c>
      <c r="I71" s="553">
        <f t="shared" si="2"/>
        <v>0.19583442938587622</v>
      </c>
      <c r="J71" s="553">
        <f t="shared" si="3"/>
        <v>0.14381977439675456</v>
      </c>
      <c r="K71" s="166">
        <v>-8.1000000000000003E-2</v>
      </c>
      <c r="L71" s="166">
        <v>-0.03</v>
      </c>
      <c r="M71" s="549">
        <v>0.02</v>
      </c>
      <c r="N71"/>
      <c r="O71" s="166">
        <f t="shared" si="4"/>
        <v>0.13394434008414188</v>
      </c>
      <c r="P71" s="545">
        <f t="shared" si="5"/>
        <v>0.1187318223311281</v>
      </c>
      <c r="Q71" s="546"/>
      <c r="R71" s="544"/>
    </row>
    <row r="72" spans="1:31" ht="12.75" customHeight="1">
      <c r="A72" s="352" t="s">
        <v>269</v>
      </c>
      <c r="B72">
        <v>172.1</v>
      </c>
      <c r="C72" s="494">
        <v>2218716.06</v>
      </c>
      <c r="D72" s="178">
        <v>504.19439999999997</v>
      </c>
      <c r="E72" s="178">
        <v>2416725.0975000001</v>
      </c>
      <c r="F72" s="386">
        <v>445.3142532</v>
      </c>
      <c r="G72" s="644">
        <f t="shared" si="6"/>
        <v>1.0892448750292094</v>
      </c>
      <c r="H72" s="257">
        <f t="shared" si="7"/>
        <v>0.88321935586749878</v>
      </c>
      <c r="I72" s="553">
        <f t="shared" si="2"/>
        <v>0.10109505696101975</v>
      </c>
      <c r="J72" s="553">
        <f t="shared" si="3"/>
        <v>0.11686011146937485</v>
      </c>
      <c r="K72" s="166">
        <v>4.0000000000000001E-3</v>
      </c>
      <c r="L72" s="166">
        <v>-1.7999999999999999E-2</v>
      </c>
      <c r="M72" s="549">
        <v>0.03</v>
      </c>
      <c r="N72"/>
      <c r="O72" s="166">
        <f t="shared" si="4"/>
        <v>0.1041152555434039</v>
      </c>
      <c r="P72" s="545">
        <f t="shared" si="5"/>
        <v>0.10138653828323041</v>
      </c>
      <c r="Q72" s="546"/>
      <c r="R72" s="544"/>
    </row>
    <row r="73" spans="1:31" ht="12.75" customHeight="1">
      <c r="A73" s="352" t="s">
        <v>265</v>
      </c>
      <c r="B73">
        <v>169.1</v>
      </c>
      <c r="C73" s="494">
        <v>1738819.43</v>
      </c>
      <c r="D73" s="178">
        <v>395.13979999999998</v>
      </c>
      <c r="E73" s="178">
        <v>2383211.0627000001</v>
      </c>
      <c r="F73" s="386">
        <v>427.57907080000001</v>
      </c>
      <c r="G73" s="644">
        <f t="shared" si="6"/>
        <v>1.3705914608396113</v>
      </c>
      <c r="H73" s="257">
        <f t="shared" si="7"/>
        <v>1.0820956805667261</v>
      </c>
      <c r="I73" s="553">
        <f t="shared" si="2"/>
        <v>7.9228727140857269E-2</v>
      </c>
      <c r="J73" s="553">
        <f t="shared" si="3"/>
        <v>9.1583883268014254E-2</v>
      </c>
      <c r="K73" s="166">
        <v>2.7E-2</v>
      </c>
      <c r="L73" s="166">
        <v>7.0000000000000001E-3</v>
      </c>
      <c r="M73" s="549">
        <v>0</v>
      </c>
      <c r="N73"/>
      <c r="O73" s="166">
        <f t="shared" si="4"/>
        <v>0.10267143295013414</v>
      </c>
      <c r="P73" s="545">
        <f t="shared" si="5"/>
        <v>9.7348695936086624E-2</v>
      </c>
      <c r="Q73" s="546"/>
      <c r="R73" s="544"/>
    </row>
    <row r="74" spans="1:31" ht="12.75" customHeight="1">
      <c r="A74" s="352" t="s">
        <v>687</v>
      </c>
      <c r="B74">
        <v>220.1</v>
      </c>
      <c r="C74" s="494">
        <v>2115786.8199999998</v>
      </c>
      <c r="D74" s="178">
        <v>382.17110000000002</v>
      </c>
      <c r="E74" s="178">
        <v>1717060.8659000001</v>
      </c>
      <c r="F74" s="386">
        <v>299.90829559999997</v>
      </c>
      <c r="G74" s="644">
        <f t="shared" si="6"/>
        <v>0.81154719826641142</v>
      </c>
      <c r="H74" s="257">
        <v>0</v>
      </c>
      <c r="I74" s="553">
        <f t="shared" si="2"/>
        <v>9.6405120484535922E-2</v>
      </c>
      <c r="J74" s="553">
        <f t="shared" si="3"/>
        <v>8.8578051137366082E-2</v>
      </c>
      <c r="K74" s="166">
        <v>-2.5999999999999999E-2</v>
      </c>
      <c r="L74" s="166">
        <v>-2.3E-2</v>
      </c>
      <c r="M74" s="549">
        <v>-0.01</v>
      </c>
      <c r="N74"/>
      <c r="O74" s="166">
        <f t="shared" si="4"/>
        <v>7.3972927670461638E-2</v>
      </c>
      <c r="P74" s="545">
        <f t="shared" si="5"/>
        <v>6.828136237456453E-2</v>
      </c>
      <c r="Q74" s="546"/>
      <c r="R74" s="544"/>
    </row>
    <row r="75" spans="1:31" ht="12.75" customHeight="1">
      <c r="A75" s="352" t="s">
        <v>268</v>
      </c>
      <c r="B75">
        <v>115.1</v>
      </c>
      <c r="C75" s="494">
        <v>946816.47</v>
      </c>
      <c r="D75" s="178">
        <v>192.39590000000001</v>
      </c>
      <c r="E75" s="178">
        <v>995942.87470000004</v>
      </c>
      <c r="F75" s="386">
        <v>461.19499500000001</v>
      </c>
      <c r="G75" s="644">
        <f t="shared" si="6"/>
        <v>1.0518858788968892</v>
      </c>
      <c r="H75" s="257">
        <f t="shared" si="7"/>
        <v>2.3971144655369474</v>
      </c>
      <c r="I75" s="553">
        <f t="shared" si="2"/>
        <v>4.314137653390477E-2</v>
      </c>
      <c r="J75" s="553">
        <f t="shared" si="3"/>
        <v>4.4592733120896823E-2</v>
      </c>
      <c r="K75" s="166">
        <v>0</v>
      </c>
      <c r="L75" s="166">
        <v>6.4000000000000001E-2</v>
      </c>
      <c r="M75" s="549">
        <v>0</v>
      </c>
      <c r="N75"/>
      <c r="O75" s="166">
        <f t="shared" si="4"/>
        <v>4.2906347525123421E-2</v>
      </c>
      <c r="P75" s="545">
        <f t="shared" si="5"/>
        <v>0.10500217246718425</v>
      </c>
      <c r="Q75" s="546"/>
      <c r="R75" s="544"/>
    </row>
    <row r="76" spans="1:31" ht="12.75" customHeight="1">
      <c r="A76" s="352" t="s">
        <v>270</v>
      </c>
      <c r="B76">
        <v>109.1</v>
      </c>
      <c r="C76" s="494">
        <v>744773.85</v>
      </c>
      <c r="D76" s="178">
        <v>151.50319999999999</v>
      </c>
      <c r="E76" s="178">
        <v>832747.35320000001</v>
      </c>
      <c r="F76" s="386">
        <v>153.11448350000001</v>
      </c>
      <c r="G76" s="644">
        <f t="shared" si="6"/>
        <v>1.1181210956856233</v>
      </c>
      <c r="H76" s="257">
        <f t="shared" si="7"/>
        <v>1.0106353100132539</v>
      </c>
      <c r="I76" s="553">
        <f t="shared" si="2"/>
        <v>3.3935371968609622E-2</v>
      </c>
      <c r="J76" s="553">
        <f t="shared" si="3"/>
        <v>3.5114790723512583E-2</v>
      </c>
      <c r="K76" s="166">
        <v>2E-3</v>
      </c>
      <c r="L76" s="166">
        <v>0</v>
      </c>
      <c r="M76" s="549"/>
      <c r="N76"/>
      <c r="O76" s="166">
        <f t="shared" si="4"/>
        <v>3.587569954530636E-2</v>
      </c>
      <c r="P76" s="545">
        <f t="shared" si="5"/>
        <v>3.4860207890354142E-2</v>
      </c>
      <c r="Q76" s="546"/>
      <c r="R76" s="544"/>
    </row>
    <row r="77" spans="1:31" ht="12.75" customHeight="1">
      <c r="A77" s="352" t="s">
        <v>688</v>
      </c>
      <c r="B77">
        <v>154.1</v>
      </c>
      <c r="C77" s="494">
        <v>690708.47999999998</v>
      </c>
      <c r="D77" s="178">
        <v>78.847999999999999</v>
      </c>
      <c r="E77" s="178">
        <v>634771.11459999997</v>
      </c>
      <c r="F77" s="386">
        <v>72.462456000000003</v>
      </c>
      <c r="G77" s="644">
        <f t="shared" si="6"/>
        <v>0.91901450898648296</v>
      </c>
      <c r="H77" s="257">
        <f t="shared" si="7"/>
        <v>0.91901450892857151</v>
      </c>
      <c r="I77" s="553">
        <f t="shared" si="2"/>
        <v>3.1471901424402801E-2</v>
      </c>
      <c r="J77" s="553">
        <f t="shared" si="3"/>
        <v>1.8275066262412411E-2</v>
      </c>
      <c r="K77" s="166">
        <v>-4.0000000000000001E-3</v>
      </c>
      <c r="L77" s="166">
        <v>-2E-3</v>
      </c>
      <c r="M77" s="549"/>
      <c r="N77"/>
      <c r="O77" s="166">
        <f t="shared" si="4"/>
        <v>2.7346658863483048E-2</v>
      </c>
      <c r="P77" s="545">
        <f t="shared" si="5"/>
        <v>1.6497827133418373E-2</v>
      </c>
      <c r="Q77" s="546"/>
      <c r="R77" s="544"/>
    </row>
    <row r="78" spans="1:31" ht="12.75" customHeight="1">
      <c r="A78" s="680" t="s">
        <v>271</v>
      </c>
      <c r="B78" s="681"/>
      <c r="C78" s="682">
        <v>4225992.267</v>
      </c>
      <c r="D78" s="351">
        <v>859.36379999999997</v>
      </c>
      <c r="E78" s="351">
        <v>4741390.5259999996</v>
      </c>
      <c r="F78" s="683">
        <v>855.65599999999995</v>
      </c>
      <c r="G78" s="684">
        <f t="shared" si="6"/>
        <v>1.1219591107690021</v>
      </c>
      <c r="H78" s="254">
        <f t="shared" si="7"/>
        <v>0.99568541286007162</v>
      </c>
      <c r="I78" s="685">
        <f t="shared" si="2"/>
        <v>0.19255592757064821</v>
      </c>
      <c r="J78" s="685">
        <f t="shared" si="3"/>
        <v>0.19917981925373537</v>
      </c>
      <c r="K78" s="679">
        <v>1.2500000000000001E-2</v>
      </c>
      <c r="L78" s="679">
        <v>-4.5999999999999999E-3</v>
      </c>
      <c r="M78" s="549"/>
      <c r="N78"/>
      <c r="O78" s="166">
        <f t="shared" si="4"/>
        <v>0.20426447623530922</v>
      </c>
      <c r="P78" s="545">
        <f t="shared" si="5"/>
        <v>0.19481074135373261</v>
      </c>
      <c r="Q78" s="546"/>
      <c r="R78" s="544"/>
    </row>
    <row r="79" spans="1:31" ht="12.75" customHeight="1">
      <c r="A79" s="4" t="s">
        <v>272</v>
      </c>
      <c r="B79"/>
      <c r="C79" s="226">
        <f>SUM(C70:C78)</f>
        <v>21946830.307000004</v>
      </c>
      <c r="D79" s="226">
        <f>SUM(D70:D78)</f>
        <v>4314.5123999999996</v>
      </c>
      <c r="E79" s="226">
        <f>SUM(E70:E78)</f>
        <v>23212017.152399998</v>
      </c>
      <c r="F79" s="226">
        <f>SUM(F70:F78)</f>
        <v>4392.2424095000006</v>
      </c>
      <c r="G79" s="645">
        <f t="shared" si="6"/>
        <v>1.0576478164592387</v>
      </c>
      <c r="H79" s="560">
        <f t="shared" si="7"/>
        <v>1.0180159430066769</v>
      </c>
      <c r="I79" s="346">
        <f t="shared" si="2"/>
        <v>1</v>
      </c>
      <c r="J79" s="346">
        <f t="shared" si="3"/>
        <v>1</v>
      </c>
      <c r="K79" s="643"/>
      <c r="L79" s="643"/>
      <c r="M79" s="549"/>
      <c r="N79"/>
      <c r="O79" s="543"/>
      <c r="P79" s="545"/>
      <c r="Q79" s="546"/>
      <c r="R79" s="544"/>
    </row>
    <row r="80" spans="1:31" ht="39" customHeight="1">
      <c r="A80" s="4"/>
      <c r="B80" s="226"/>
      <c r="C80" s="189"/>
      <c r="D80" s="189"/>
      <c r="E80" s="495"/>
      <c r="F80" s="496"/>
      <c r="G80" s="202"/>
      <c r="H80" s="343"/>
      <c r="I80" s="343"/>
      <c r="J80" s="497"/>
      <c r="K80" s="497"/>
      <c r="L80" s="497"/>
      <c r="M80" s="549"/>
      <c r="N80"/>
      <c r="O80" s="543"/>
      <c r="P80" s="545"/>
      <c r="Q80" s="546"/>
      <c r="R80" s="544"/>
    </row>
    <row r="81" spans="1:31" ht="12.75" customHeight="1">
      <c r="A81" s="565" t="s">
        <v>208</v>
      </c>
      <c r="B81" s="226"/>
      <c r="C81" s="189"/>
      <c r="D81" s="189"/>
      <c r="E81" s="495"/>
      <c r="F81" s="496"/>
      <c r="G81" s="202"/>
      <c r="H81" s="343"/>
      <c r="I81" s="343"/>
      <c r="J81" s="497"/>
      <c r="K81" s="497"/>
      <c r="L81" s="497"/>
      <c r="M81" s="549"/>
      <c r="N81"/>
      <c r="O81" s="543"/>
      <c r="P81" s="545"/>
      <c r="Q81" s="546"/>
      <c r="R81" s="544"/>
    </row>
    <row r="82" spans="1:31" ht="12.75" customHeight="1">
      <c r="A82" s="565"/>
      <c r="B82" s="226"/>
      <c r="C82" s="189"/>
      <c r="D82" s="189"/>
      <c r="E82" s="495"/>
      <c r="F82" s="496"/>
      <c r="G82" s="202"/>
      <c r="H82" s="343"/>
      <c r="I82" s="343"/>
      <c r="J82" s="497"/>
      <c r="K82" s="497"/>
      <c r="L82" s="497"/>
      <c r="M82" s="549"/>
      <c r="N82"/>
      <c r="O82" s="543"/>
      <c r="P82" s="545"/>
      <c r="Q82" s="546"/>
      <c r="R82" s="544"/>
    </row>
    <row r="83" spans="1:31" ht="12.75" customHeight="1">
      <c r="A83" s="813" t="s">
        <v>273</v>
      </c>
      <c r="B83" s="226"/>
      <c r="C83" s="189"/>
      <c r="D83" s="189"/>
      <c r="E83" s="495"/>
      <c r="F83" s="496"/>
      <c r="G83" s="202"/>
      <c r="H83" s="343"/>
      <c r="I83" s="343"/>
      <c r="J83" s="497"/>
      <c r="K83" s="497"/>
      <c r="L83" s="497"/>
      <c r="M83" s="549"/>
      <c r="N83"/>
      <c r="O83" s="1249" t="s">
        <v>971</v>
      </c>
      <c r="P83" s="1249"/>
      <c r="Q83" s="1249"/>
      <c r="R83" s="1249"/>
      <c r="S83" s="1249"/>
      <c r="T83" s="1249"/>
      <c r="U83" s="1249"/>
      <c r="Y83" s="1249" t="s">
        <v>972</v>
      </c>
      <c r="Z83" s="1249"/>
      <c r="AA83" s="1249"/>
      <c r="AB83" s="1249"/>
      <c r="AC83" s="1249"/>
      <c r="AD83" s="1249"/>
      <c r="AE83" s="1249"/>
    </row>
    <row r="84" spans="1:31" ht="40.200000000000003" thickBot="1">
      <c r="A84" s="709" t="s">
        <v>33</v>
      </c>
      <c r="B84" s="814" t="s">
        <v>229</v>
      </c>
      <c r="C84" s="814" t="s">
        <v>214</v>
      </c>
      <c r="D84" s="814" t="s">
        <v>215</v>
      </c>
      <c r="E84" s="814" t="s">
        <v>217</v>
      </c>
      <c r="F84" s="814" t="s">
        <v>274</v>
      </c>
      <c r="G84" s="814" t="s">
        <v>275</v>
      </c>
      <c r="H84" s="814" t="s">
        <v>218</v>
      </c>
      <c r="I84" s="814" t="s">
        <v>219</v>
      </c>
      <c r="J84" s="814" t="s">
        <v>276</v>
      </c>
      <c r="K84" s="814" t="s">
        <v>277</v>
      </c>
      <c r="L84"/>
      <c r="M84" s="549"/>
      <c r="N84"/>
      <c r="O84" s="543"/>
      <c r="P84" s="545"/>
      <c r="Q84" s="546"/>
      <c r="R84" s="544"/>
    </row>
    <row r="85" spans="1:31" ht="12.75" customHeight="1">
      <c r="A85" s="1293" t="s">
        <v>278</v>
      </c>
      <c r="B85" s="529" t="s">
        <v>234</v>
      </c>
      <c r="C85" s="528">
        <v>59</v>
      </c>
      <c r="D85" s="529">
        <v>2606616.8709999998</v>
      </c>
      <c r="E85" s="529">
        <v>2115742.713296352</v>
      </c>
      <c r="F85" s="647">
        <f t="shared" ref="F85:F92" si="8">E85/D85</f>
        <v>0.81168150825505503</v>
      </c>
      <c r="G85" s="530">
        <f>E85/$E$92</f>
        <v>9.1148593394848876E-2</v>
      </c>
      <c r="H85" s="529">
        <v>446.02</v>
      </c>
      <c r="I85" s="529">
        <v>324.08855112569017</v>
      </c>
      <c r="J85" s="647">
        <f t="shared" ref="J85:J92" si="9">I85/H85</f>
        <v>0.72662336022082008</v>
      </c>
      <c r="K85" s="530">
        <f>I85/$I$92</f>
        <v>7.3786578718530588E-2</v>
      </c>
      <c r="L85"/>
      <c r="M85" s="549"/>
      <c r="N85"/>
      <c r="O85" s="543"/>
      <c r="P85" s="545"/>
      <c r="Q85" s="546"/>
      <c r="R85" s="544"/>
    </row>
    <row r="86" spans="1:31" ht="12.75" customHeight="1">
      <c r="A86" s="1293"/>
      <c r="B86" s="648" t="s">
        <v>235</v>
      </c>
      <c r="C86" s="649">
        <v>87</v>
      </c>
      <c r="D86" s="532">
        <v>1295690.328</v>
      </c>
      <c r="E86" s="532">
        <v>1495320.077220296</v>
      </c>
      <c r="F86" s="647">
        <f t="shared" si="8"/>
        <v>1.1540721150002256</v>
      </c>
      <c r="G86" s="530">
        <f t="shared" ref="G86:G91" si="10">E86/$E$92</f>
        <v>6.4420083244127319E-2</v>
      </c>
      <c r="H86" s="532">
        <v>281.89999999999998</v>
      </c>
      <c r="I86" s="532">
        <v>329.14525113956677</v>
      </c>
      <c r="J86" s="647">
        <f t="shared" si="9"/>
        <v>1.16759578268736</v>
      </c>
      <c r="K86" s="530">
        <f>I86/$I$92</f>
        <v>7.4937858491709614E-2</v>
      </c>
      <c r="L86"/>
      <c r="M86" s="549"/>
      <c r="N86"/>
      <c r="O86" s="543"/>
      <c r="P86" s="545"/>
      <c r="Q86" s="546"/>
      <c r="R86" s="544"/>
    </row>
    <row r="87" spans="1:31" ht="12.75" customHeight="1">
      <c r="A87" s="1293"/>
      <c r="B87" s="529" t="s">
        <v>236</v>
      </c>
      <c r="C87" s="528">
        <v>146</v>
      </c>
      <c r="D87" s="529">
        <v>4623642.03</v>
      </c>
      <c r="E87" s="529">
        <v>5543534.442840891</v>
      </c>
      <c r="F87" s="647">
        <f t="shared" si="8"/>
        <v>1.1989540727574213</v>
      </c>
      <c r="G87" s="530">
        <f t="shared" si="10"/>
        <v>0.23882174506634785</v>
      </c>
      <c r="H87" s="529">
        <v>956.85</v>
      </c>
      <c r="I87" s="529">
        <v>1136.9144767780419</v>
      </c>
      <c r="J87" s="647">
        <f t="shared" si="9"/>
        <v>1.1881846441741568</v>
      </c>
      <c r="K87" s="530">
        <f t="shared" ref="K87:K88" si="11">I87/$I$92</f>
        <v>0.25884601367632271</v>
      </c>
      <c r="L87"/>
      <c r="M87" s="549"/>
      <c r="N87"/>
      <c r="O87" s="543"/>
      <c r="P87" s="545"/>
      <c r="Q87" s="546"/>
      <c r="R87" s="544"/>
    </row>
    <row r="88" spans="1:31" ht="12.75" customHeight="1">
      <c r="A88" s="1293"/>
      <c r="B88" s="532" t="s">
        <v>237</v>
      </c>
      <c r="C88" s="531">
        <v>148</v>
      </c>
      <c r="D88" s="532">
        <v>7784800.5729999999</v>
      </c>
      <c r="E88" s="532">
        <v>9349081.3273064233</v>
      </c>
      <c r="F88" s="647">
        <f t="shared" si="8"/>
        <v>1.2009403760106345</v>
      </c>
      <c r="G88" s="530">
        <f t="shared" si="10"/>
        <v>0.40276901683870564</v>
      </c>
      <c r="H88" s="532">
        <v>1559.42</v>
      </c>
      <c r="I88" s="532">
        <v>1672.0801377276189</v>
      </c>
      <c r="J88" s="647">
        <f t="shared" si="9"/>
        <v>1.0722448972872085</v>
      </c>
      <c r="K88" s="530">
        <f t="shared" si="11"/>
        <v>0.38068938960537829</v>
      </c>
      <c r="L88"/>
      <c r="M88" s="549"/>
      <c r="N88"/>
      <c r="O88" s="543"/>
      <c r="P88" s="545"/>
      <c r="Q88" s="546"/>
      <c r="R88" s="544"/>
    </row>
    <row r="89" spans="1:31" ht="12.75" customHeight="1">
      <c r="A89" s="1293"/>
      <c r="B89" s="529" t="s">
        <v>238</v>
      </c>
      <c r="C89" s="528">
        <v>54</v>
      </c>
      <c r="D89" s="529">
        <v>2919456.4339999999</v>
      </c>
      <c r="E89" s="529">
        <v>2729896.89986757</v>
      </c>
      <c r="F89" s="647">
        <f t="shared" si="8"/>
        <v>0.93507026447635289</v>
      </c>
      <c r="G89" s="530">
        <f t="shared" si="10"/>
        <v>0.11760705163824639</v>
      </c>
      <c r="H89" s="529">
        <v>621.16</v>
      </c>
      <c r="I89" s="529">
        <v>536.60003997874321</v>
      </c>
      <c r="J89" s="647">
        <f t="shared" si="9"/>
        <v>0.86386766691149341</v>
      </c>
      <c r="K89" s="530">
        <f>I89/$I$92</f>
        <v>0.12216994692571734</v>
      </c>
      <c r="L89"/>
      <c r="M89" s="549"/>
      <c r="N89"/>
      <c r="O89" s="543"/>
      <c r="P89" s="545"/>
      <c r="Q89" s="546"/>
      <c r="R89" s="544"/>
    </row>
    <row r="90" spans="1:31" ht="12.75" customHeight="1">
      <c r="A90" s="1293"/>
      <c r="B90" s="532" t="s">
        <v>239</v>
      </c>
      <c r="C90" s="531">
        <v>39</v>
      </c>
      <c r="D90" s="532">
        <v>2015018.1440000001</v>
      </c>
      <c r="E90" s="532">
        <v>1325208.0783743782</v>
      </c>
      <c r="F90" s="647">
        <f t="shared" si="8"/>
        <v>0.65766558098763106</v>
      </c>
      <c r="G90" s="530">
        <f t="shared" si="10"/>
        <v>5.7091465583318325E-2</v>
      </c>
      <c r="H90" s="532">
        <v>369.07</v>
      </c>
      <c r="I90" s="532">
        <v>318.84405227417636</v>
      </c>
      <c r="J90" s="647">
        <f t="shared" si="9"/>
        <v>0.86391213665206157</v>
      </c>
      <c r="K90" s="530">
        <f>I90/$I$92</f>
        <v>7.2592542008494548E-2</v>
      </c>
      <c r="L90"/>
      <c r="M90" s="549"/>
      <c r="N90"/>
      <c r="O90" s="543"/>
      <c r="P90" s="545"/>
      <c r="Q90" s="546"/>
      <c r="R90" s="544"/>
    </row>
    <row r="91" spans="1:31" ht="12.75" customHeight="1">
      <c r="A91" s="1293"/>
      <c r="B91" s="705" t="s">
        <v>279</v>
      </c>
      <c r="C91" s="706">
        <v>4</v>
      </c>
      <c r="D91" s="705">
        <v>701605.92</v>
      </c>
      <c r="E91" s="705">
        <v>653233.613472</v>
      </c>
      <c r="F91" s="708">
        <f t="shared" si="8"/>
        <v>0.93105487689157462</v>
      </c>
      <c r="G91" s="708">
        <f t="shared" si="10"/>
        <v>2.8142044234405569E-2</v>
      </c>
      <c r="H91" s="705">
        <v>80.09</v>
      </c>
      <c r="I91" s="705">
        <v>74.570047199999991</v>
      </c>
      <c r="J91" s="708">
        <f t="shared" si="9"/>
        <v>0.93107812710700444</v>
      </c>
      <c r="K91" s="707">
        <f>I91/$I$92</f>
        <v>1.6977670573847005E-2</v>
      </c>
      <c r="L91"/>
      <c r="M91" s="549"/>
      <c r="N91"/>
      <c r="O91" s="543"/>
      <c r="P91" s="545"/>
      <c r="Q91" s="546"/>
      <c r="R91" s="544"/>
    </row>
    <row r="92" spans="1:31" ht="12.75" customHeight="1" thickBot="1">
      <c r="A92" s="1294"/>
      <c r="B92" s="533" t="s">
        <v>170</v>
      </c>
      <c r="C92" s="533">
        <f>SUM(C85:C91)</f>
        <v>537</v>
      </c>
      <c r="D92" s="533">
        <f>SUM(D85:D91)</f>
        <v>21946830.300000004</v>
      </c>
      <c r="E92" s="533">
        <f>SUM(E85:E91)</f>
        <v>23212017.152377911</v>
      </c>
      <c r="F92" s="646">
        <f t="shared" si="8"/>
        <v>1.0576478167955718</v>
      </c>
      <c r="G92" s="646">
        <f>SUM(G85:G91)</f>
        <v>1</v>
      </c>
      <c r="H92" s="533">
        <f>SUM(H85:H91)</f>
        <v>4314.51</v>
      </c>
      <c r="I92" s="533">
        <f>SUM(I85:I91)</f>
        <v>4392.2425562238368</v>
      </c>
      <c r="J92" s="646">
        <f t="shared" si="9"/>
        <v>1.0180165432978105</v>
      </c>
      <c r="K92" s="646">
        <f>SUM(K85:K91)</f>
        <v>1</v>
      </c>
      <c r="L92"/>
      <c r="M92" s="549"/>
      <c r="N92"/>
      <c r="O92" s="543"/>
      <c r="P92" s="545"/>
      <c r="Q92" s="546"/>
      <c r="R92" s="544"/>
    </row>
    <row r="93" spans="1:31" ht="12.75" customHeight="1">
      <c r="B93"/>
      <c r="C93"/>
      <c r="D93"/>
      <c r="E93"/>
      <c r="F93"/>
      <c r="G93"/>
      <c r="H93"/>
      <c r="I93"/>
      <c r="J93"/>
      <c r="K93"/>
      <c r="L93" s="497"/>
      <c r="M93" s="549"/>
      <c r="N93"/>
      <c r="O93" s="543"/>
      <c r="P93" s="545"/>
      <c r="Q93" s="546"/>
      <c r="R93" s="544"/>
    </row>
    <row r="94" spans="1:31" ht="12.75" customHeight="1">
      <c r="A94" s="565" t="s">
        <v>280</v>
      </c>
      <c r="B94"/>
      <c r="C94"/>
      <c r="D94"/>
      <c r="E94"/>
      <c r="F94"/>
      <c r="G94"/>
      <c r="H94"/>
      <c r="I94"/>
      <c r="J94"/>
      <c r="K94"/>
      <c r="L94" s="497"/>
      <c r="M94" s="549"/>
      <c r="N94"/>
      <c r="O94" s="543"/>
      <c r="P94" s="545"/>
      <c r="Q94" s="546"/>
      <c r="R94" s="544"/>
    </row>
    <row r="95" spans="1:31" ht="12.75" customHeight="1">
      <c r="A95" s="565" t="s">
        <v>281</v>
      </c>
      <c r="B95" s="226"/>
      <c r="C95" s="189"/>
      <c r="D95" s="189"/>
      <c r="E95" s="495"/>
      <c r="F95" s="496"/>
      <c r="G95" s="202"/>
      <c r="H95" s="343"/>
      <c r="I95" s="343"/>
      <c r="J95" s="497"/>
      <c r="K95" s="497"/>
      <c r="L95" s="497"/>
      <c r="M95" s="549"/>
      <c r="N95"/>
      <c r="O95" s="543"/>
      <c r="P95" s="545"/>
      <c r="Q95" s="546"/>
      <c r="R95" s="544"/>
    </row>
    <row r="96" spans="1:31" ht="12.75" customHeight="1">
      <c r="B96" s="226"/>
      <c r="C96" s="189"/>
      <c r="D96" s="189"/>
      <c r="E96" s="495"/>
      <c r="F96" s="496"/>
      <c r="G96" s="202"/>
      <c r="H96" s="343"/>
      <c r="I96" s="343"/>
      <c r="J96" s="497"/>
      <c r="K96" s="497"/>
      <c r="L96" s="497"/>
      <c r="M96" s="549"/>
      <c r="N96"/>
      <c r="O96" s="543"/>
      <c r="P96" s="545"/>
      <c r="Q96" s="546"/>
      <c r="R96" s="544"/>
    </row>
    <row r="97" spans="13:18" ht="12.75" customHeight="1">
      <c r="M97" s="549"/>
      <c r="N97"/>
      <c r="O97" s="543"/>
      <c r="P97" s="545"/>
      <c r="Q97" s="546"/>
      <c r="R97" s="544"/>
    </row>
    <row r="98" spans="13:18" ht="12.75" customHeight="1">
      <c r="M98" s="85"/>
      <c r="N98"/>
      <c r="P98" s="33"/>
    </row>
    <row r="99" spans="13:18" ht="12.75" customHeight="1">
      <c r="M99" s="85"/>
      <c r="N99"/>
      <c r="O99" s="565" t="s">
        <v>281</v>
      </c>
      <c r="P99" s="33"/>
    </row>
    <row r="100" spans="13:18" ht="12.75" customHeight="1">
      <c r="N100"/>
      <c r="P100" s="33"/>
    </row>
    <row r="101" spans="13:18" ht="12.75" customHeight="1">
      <c r="N101"/>
      <c r="P101" s="33"/>
    </row>
    <row r="102" spans="13:18" ht="12.75" customHeight="1">
      <c r="N102"/>
      <c r="P102" s="33"/>
    </row>
    <row r="103" spans="13:18" ht="12.75" customHeight="1">
      <c r="N103"/>
      <c r="P103" s="33"/>
    </row>
    <row r="104" spans="13:18" ht="12.75" customHeight="1">
      <c r="N104"/>
      <c r="P104" s="33"/>
    </row>
    <row r="105" spans="13:18" ht="12.75" customHeight="1">
      <c r="N105"/>
      <c r="P105" s="33"/>
    </row>
    <row r="106" spans="13:18" ht="12.75" customHeight="1">
      <c r="N106"/>
      <c r="P106" s="33"/>
    </row>
    <row r="107" spans="13:18" ht="12.75" customHeight="1">
      <c r="N107"/>
      <c r="P107" s="33"/>
    </row>
    <row r="108" spans="13:18" ht="12.75" customHeight="1">
      <c r="N108"/>
      <c r="P108" s="33"/>
    </row>
    <row r="109" spans="13:18" ht="12.75" customHeight="1">
      <c r="N109"/>
      <c r="P109" s="33"/>
    </row>
    <row r="110" spans="13:18" ht="12.75" customHeight="1">
      <c r="N110"/>
      <c r="P110" s="33"/>
    </row>
    <row r="111" spans="13:18" ht="12.75" customHeight="1">
      <c r="N111"/>
      <c r="P111" s="33"/>
    </row>
    <row r="112" spans="13:18" ht="12.75" customHeight="1">
      <c r="N112"/>
      <c r="P112" s="33"/>
    </row>
    <row r="113" spans="14:16" ht="12.75" customHeight="1">
      <c r="N113"/>
      <c r="P113" s="33"/>
    </row>
    <row r="114" spans="14:16" ht="12.75" customHeight="1">
      <c r="N114"/>
      <c r="P114" s="33"/>
    </row>
    <row r="115" spans="14:16" ht="12.75" customHeight="1"/>
    <row r="116" spans="14:16" ht="12.75" customHeight="1">
      <c r="N116"/>
    </row>
    <row r="117" spans="14:16" ht="12.75" customHeight="1">
      <c r="N117"/>
    </row>
    <row r="118" spans="14:16" ht="12.75" customHeight="1">
      <c r="N118"/>
      <c r="P118" s="33"/>
    </row>
    <row r="119" spans="14:16" ht="12.75" customHeight="1"/>
    <row r="120" spans="14:16" ht="12.75" customHeight="1"/>
    <row r="121" spans="14:16" ht="12.75" customHeight="1"/>
    <row r="122" spans="14:16" ht="12.75" customHeight="1"/>
    <row r="123" spans="14:16" ht="12.75" customHeight="1"/>
    <row r="124" spans="14:16" ht="12.75" customHeight="1"/>
    <row r="125" spans="14:16" ht="12.75" customHeight="1"/>
    <row r="126" spans="14:16" ht="12.75" customHeight="1"/>
    <row r="127" spans="14:16" ht="12.75" customHeight="1"/>
    <row r="128" spans="14:16"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sheetData>
  <mergeCells count="31">
    <mergeCell ref="O68:U68"/>
    <mergeCell ref="O24:U24"/>
    <mergeCell ref="Y68:AE68"/>
    <mergeCell ref="O83:U83"/>
    <mergeCell ref="Y83:AE83"/>
    <mergeCell ref="O32:U32"/>
    <mergeCell ref="A4:G4"/>
    <mergeCell ref="A25:D25"/>
    <mergeCell ref="A45:E45"/>
    <mergeCell ref="A1:U1"/>
    <mergeCell ref="A2:U2"/>
    <mergeCell ref="A3:U3"/>
    <mergeCell ref="O6:U6"/>
    <mergeCell ref="O5:U5"/>
    <mergeCell ref="O4:U4"/>
    <mergeCell ref="A5:G5"/>
    <mergeCell ref="A6:G6"/>
    <mergeCell ref="A85:A92"/>
    <mergeCell ref="A48:E48"/>
    <mergeCell ref="B10:D10"/>
    <mergeCell ref="E10:G10"/>
    <mergeCell ref="A7:G7"/>
    <mergeCell ref="A8:G8"/>
    <mergeCell ref="A32:F32"/>
    <mergeCell ref="A17:G17"/>
    <mergeCell ref="B18:D18"/>
    <mergeCell ref="E18:G18"/>
    <mergeCell ref="A62:G62"/>
    <mergeCell ref="B49:E49"/>
    <mergeCell ref="F49:F50"/>
    <mergeCell ref="A9:G9"/>
  </mergeCells>
  <pageMargins left="0.7" right="0.7" top="0.75" bottom="0.75" header="0.3" footer="0.3"/>
  <pageSetup scale="28" orientation="landscape" verticalDpi="200" r:id="rId1"/>
  <headerFooter alignWithMargins="0">
    <oddFooter>&amp;R&amp;1#&amp;"Calibri"&amp;10&amp;KA80000Internal Use Only</oddFooter>
  </headerFooter>
  <ignoredErrors>
    <ignoredError sqref="D39 G39 F9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4"/>
  <sheetViews>
    <sheetView zoomScaleNormal="100" zoomScaleSheetLayoutView="100" workbookViewId="0">
      <selection sqref="A1:R1"/>
    </sheetView>
  </sheetViews>
  <sheetFormatPr defaultColWidth="9.33203125" defaultRowHeight="13.2"/>
  <cols>
    <col min="1" max="1" width="35.88671875" style="72" customWidth="1"/>
    <col min="2" max="2" width="26.88671875" style="74" bestFit="1" customWidth="1"/>
    <col min="3" max="3" width="21.33203125" style="76" customWidth="1"/>
    <col min="4" max="4" width="17.33203125" style="76" customWidth="1"/>
    <col min="5" max="6" width="17.6640625" style="76" customWidth="1"/>
    <col min="7" max="7" width="17.44140625" style="76" customWidth="1"/>
    <col min="8" max="8" width="34.6640625" style="76" customWidth="1"/>
    <col min="9" max="9" width="15.33203125" style="76" customWidth="1"/>
    <col min="10" max="10" width="0.5546875" style="85" customWidth="1"/>
    <col min="11" max="11" width="11.6640625" style="76" customWidth="1"/>
    <col min="12" max="12" width="12.6640625" style="76" customWidth="1"/>
    <col min="13" max="16" width="12.6640625" style="72" customWidth="1"/>
    <col min="17" max="17" width="5.6640625" style="72" customWidth="1"/>
    <col min="18" max="18" width="12.6640625" style="72" customWidth="1"/>
    <col min="19" max="16384" width="9.33203125" style="72"/>
  </cols>
  <sheetData>
    <row r="1" spans="1:18" ht="13.2" customHeight="1">
      <c r="A1" s="1299" t="str">
        <f>Cover!B8</f>
        <v>GMO Evaluation, Measurement, and Verification Report – Appendix Databook</v>
      </c>
      <c r="B1" s="1299"/>
      <c r="C1" s="1299"/>
      <c r="D1" s="1299"/>
      <c r="E1" s="1299"/>
      <c r="F1" s="1299"/>
      <c r="G1" s="1299"/>
      <c r="H1" s="1299"/>
      <c r="I1" s="1299"/>
      <c r="J1" s="1299"/>
      <c r="K1" s="1299"/>
      <c r="L1" s="1299"/>
      <c r="M1" s="1299"/>
      <c r="N1" s="1299"/>
      <c r="O1" s="1299"/>
      <c r="P1" s="1299"/>
      <c r="Q1" s="1299"/>
      <c r="R1" s="1299"/>
    </row>
    <row r="2" spans="1:18" ht="35.25" customHeight="1">
      <c r="A2" s="1300"/>
      <c r="B2" s="1300"/>
      <c r="C2" s="1300"/>
      <c r="D2" s="1300"/>
      <c r="E2" s="1300"/>
      <c r="F2" s="1300"/>
      <c r="G2" s="1300"/>
      <c r="H2" s="1300"/>
      <c r="I2" s="1300"/>
      <c r="J2" s="1300"/>
      <c r="K2" s="1300"/>
      <c r="L2" s="1300"/>
      <c r="M2" s="1300"/>
      <c r="N2" s="1300"/>
      <c r="O2" s="1300"/>
      <c r="P2" s="1300"/>
      <c r="Q2" s="1300"/>
      <c r="R2" s="1300"/>
    </row>
    <row r="3" spans="1:18">
      <c r="A3" s="1301"/>
      <c r="B3" s="1301"/>
      <c r="C3" s="1301"/>
      <c r="D3" s="1301"/>
      <c r="E3" s="1301"/>
      <c r="F3" s="1301"/>
      <c r="G3" s="1301"/>
      <c r="H3" s="1301"/>
      <c r="I3" s="1301"/>
      <c r="J3" s="1301"/>
      <c r="K3" s="1301"/>
      <c r="L3" s="1301"/>
      <c r="M3" s="1301"/>
      <c r="N3" s="1301"/>
      <c r="O3" s="1301"/>
      <c r="P3" s="1301"/>
      <c r="Q3" s="1301"/>
      <c r="R3" s="1301"/>
    </row>
    <row r="4" spans="1:18" ht="30" customHeight="1">
      <c r="A4" s="1278" t="s">
        <v>282</v>
      </c>
      <c r="B4" s="1278"/>
      <c r="C4" s="1278"/>
      <c r="D4" s="1278"/>
      <c r="E4" s="1278"/>
      <c r="F4" s="1278"/>
      <c r="G4" s="1278"/>
      <c r="H4" s="813"/>
      <c r="I4" s="813"/>
      <c r="J4" s="169"/>
      <c r="K4" s="813"/>
      <c r="L4" s="1278" t="s">
        <v>283</v>
      </c>
      <c r="M4" s="1278"/>
      <c r="N4" s="1278"/>
      <c r="O4" s="1278"/>
      <c r="P4" s="1278"/>
      <c r="Q4" s="1278"/>
      <c r="R4" s="1278"/>
    </row>
    <row r="5" spans="1:18" ht="15.6">
      <c r="A5" s="1279" t="s">
        <v>200</v>
      </c>
      <c r="B5" s="1279"/>
      <c r="C5" s="1279"/>
      <c r="D5" s="1279"/>
      <c r="E5" s="1279"/>
      <c r="F5" s="1279"/>
      <c r="G5" s="1279"/>
      <c r="H5" s="813"/>
      <c r="I5" s="813"/>
      <c r="J5" s="169"/>
      <c r="K5" s="813"/>
      <c r="L5" s="1305"/>
      <c r="M5" s="1305"/>
      <c r="N5" s="1305"/>
      <c r="O5" s="1305"/>
      <c r="P5" s="1305"/>
      <c r="Q5" s="1305"/>
      <c r="R5" s="1305"/>
    </row>
    <row r="6" spans="1:18" ht="13.5" customHeight="1">
      <c r="A6" s="1279"/>
      <c r="B6" s="1279"/>
      <c r="C6" s="1279"/>
      <c r="D6" s="1279"/>
      <c r="E6" s="1279"/>
      <c r="F6" s="1279"/>
      <c r="G6" s="1279"/>
      <c r="H6" s="813"/>
      <c r="I6" s="813"/>
      <c r="J6" s="169"/>
      <c r="K6" s="813"/>
      <c r="L6" s="1305"/>
      <c r="M6" s="1305"/>
      <c r="N6" s="1305"/>
      <c r="O6" s="1305"/>
      <c r="P6" s="1305"/>
      <c r="Q6" s="1305"/>
      <c r="R6" s="1305"/>
    </row>
    <row r="7" spans="1:18" ht="13.5" customHeight="1">
      <c r="A7" s="1276" t="s">
        <v>28</v>
      </c>
      <c r="B7" s="1276"/>
      <c r="C7" s="1276"/>
      <c r="D7" s="1276"/>
      <c r="E7" s="1276"/>
      <c r="F7" s="1276"/>
      <c r="G7" s="1276"/>
      <c r="H7" s="813"/>
      <c r="I7" s="813"/>
      <c r="J7" s="169"/>
      <c r="K7" s="813"/>
      <c r="L7" s="1305"/>
      <c r="M7" s="1305"/>
      <c r="N7" s="1305"/>
      <c r="O7" s="1305"/>
      <c r="P7" s="1305"/>
      <c r="Q7" s="1305"/>
      <c r="R7" s="1305"/>
    </row>
    <row r="8" spans="1:18" ht="13.5" customHeight="1">
      <c r="A8" s="1279"/>
      <c r="B8" s="1279"/>
      <c r="C8" s="1279"/>
      <c r="D8" s="1279"/>
      <c r="E8" s="1279"/>
      <c r="F8" s="1279"/>
      <c r="G8" s="1279"/>
      <c r="H8" s="813"/>
      <c r="I8" s="813"/>
      <c r="J8" s="169"/>
      <c r="K8" s="813"/>
      <c r="L8" s="1305"/>
      <c r="M8" s="1305"/>
      <c r="N8" s="1305"/>
      <c r="O8" s="1305"/>
      <c r="P8" s="1305"/>
      <c r="Q8" s="1305"/>
      <c r="R8" s="1305"/>
    </row>
    <row r="9" spans="1:18" ht="13.5" customHeight="1">
      <c r="A9" s="1305" t="s">
        <v>201</v>
      </c>
      <c r="B9" s="1305"/>
      <c r="C9" s="1305"/>
      <c r="D9" s="1305"/>
      <c r="E9" s="1305"/>
      <c r="F9" s="1305"/>
      <c r="G9" s="1305"/>
      <c r="H9" s="813"/>
      <c r="I9" s="813"/>
      <c r="J9" s="169"/>
      <c r="K9" s="813"/>
      <c r="L9" s="1305" t="s">
        <v>284</v>
      </c>
      <c r="M9" s="1305"/>
      <c r="N9" s="1305"/>
      <c r="O9" s="1305"/>
      <c r="P9" s="1305"/>
      <c r="Q9" s="1305"/>
      <c r="R9" s="1305"/>
    </row>
    <row r="10" spans="1:18" ht="13.8" thickBot="1">
      <c r="A10" s="170"/>
      <c r="B10" s="1296" t="s">
        <v>34</v>
      </c>
      <c r="C10" s="1306"/>
      <c r="D10" s="1307"/>
      <c r="E10" s="1303" t="s">
        <v>35</v>
      </c>
      <c r="F10" s="1304"/>
      <c r="G10" s="1304"/>
      <c r="H10" s="813"/>
      <c r="I10" s="813"/>
      <c r="J10" s="171"/>
      <c r="K10" s="172"/>
      <c r="L10" s="109"/>
      <c r="M10" s="810"/>
      <c r="N10" s="810"/>
      <c r="O10" s="810"/>
      <c r="P10" s="810"/>
      <c r="Q10" s="810"/>
      <c r="R10" s="810"/>
    </row>
    <row r="11" spans="1:18" ht="28.5" customHeight="1" thickBot="1">
      <c r="A11" s="120"/>
      <c r="B11" s="345" t="s">
        <v>202</v>
      </c>
      <c r="C11" s="173" t="s">
        <v>203</v>
      </c>
      <c r="D11" s="174" t="s">
        <v>204</v>
      </c>
      <c r="E11" s="583" t="s">
        <v>205</v>
      </c>
      <c r="F11" s="575" t="s">
        <v>203</v>
      </c>
      <c r="G11" s="575" t="s">
        <v>40</v>
      </c>
      <c r="H11" s="813"/>
      <c r="I11" s="813"/>
      <c r="J11" s="175"/>
      <c r="K11" s="176"/>
      <c r="L11" s="177"/>
      <c r="M11" s="810"/>
      <c r="N11" s="810"/>
      <c r="O11" s="810"/>
      <c r="P11" s="810"/>
      <c r="Q11" s="810"/>
      <c r="R11" s="810"/>
    </row>
    <row r="12" spans="1:18" ht="13.35" customHeight="1">
      <c r="A12" s="117" t="s">
        <v>206</v>
      </c>
      <c r="B12" s="178">
        <v>16658609.302900001</v>
      </c>
      <c r="C12" s="178">
        <v>16584681.17124003</v>
      </c>
      <c r="D12" s="382">
        <f>C12/B12</f>
        <v>0.99556216666615127</v>
      </c>
      <c r="E12" s="178">
        <f>'MEEIA Targets'!E4</f>
        <v>30079932.355800048</v>
      </c>
      <c r="F12" s="178">
        <v>12272664.066717623</v>
      </c>
      <c r="G12" s="791">
        <f>F12/E12</f>
        <v>0.4080017176086233</v>
      </c>
      <c r="H12" s="813"/>
      <c r="I12" s="813"/>
      <c r="J12" s="179"/>
      <c r="K12" s="180"/>
      <c r="L12" s="177"/>
      <c r="M12" s="810"/>
      <c r="N12" s="810"/>
      <c r="O12" s="810"/>
      <c r="P12" s="810"/>
      <c r="Q12" s="810"/>
      <c r="R12" s="810"/>
    </row>
    <row r="13" spans="1:18" ht="13.35" customHeight="1">
      <c r="A13" s="112" t="s">
        <v>207</v>
      </c>
      <c r="B13" s="383">
        <v>3105.6763999999998</v>
      </c>
      <c r="C13" s="383">
        <v>3376.8511057571382</v>
      </c>
      <c r="D13" s="382">
        <f>C13/B13</f>
        <v>1.087315827803933</v>
      </c>
      <c r="E13" s="383">
        <f>'MEEIA Targets'!K4</f>
        <v>7758.0861000000004</v>
      </c>
      <c r="F13" s="383">
        <v>2498.869818260282</v>
      </c>
      <c r="G13" s="791">
        <f>F13/E13</f>
        <v>0.32209874781620196</v>
      </c>
      <c r="H13" s="813"/>
      <c r="I13" s="813"/>
      <c r="J13" s="175"/>
      <c r="K13" s="176"/>
      <c r="L13" s="177"/>
      <c r="M13" s="810"/>
      <c r="N13" s="810"/>
      <c r="O13" s="810"/>
      <c r="P13" s="810"/>
      <c r="Q13" s="810"/>
      <c r="R13" s="810"/>
    </row>
    <row r="14" spans="1:18" ht="13.35" customHeight="1">
      <c r="A14" s="490"/>
      <c r="B14" s="383"/>
      <c r="C14" s="792"/>
      <c r="D14" s="791"/>
      <c r="E14" s="383"/>
      <c r="F14" s="383"/>
      <c r="G14" s="791"/>
      <c r="H14" s="813"/>
      <c r="I14" s="813"/>
      <c r="J14" s="175"/>
      <c r="K14" s="176"/>
      <c r="L14" s="177"/>
      <c r="M14" s="810"/>
      <c r="N14" s="810"/>
      <c r="O14" s="810"/>
      <c r="P14" s="810"/>
      <c r="Q14" s="810"/>
      <c r="R14" s="810"/>
    </row>
    <row r="15" spans="1:18" ht="13.5" customHeight="1">
      <c r="A15" s="188" t="s">
        <v>208</v>
      </c>
      <c r="B15" s="178"/>
      <c r="C15" s="178"/>
      <c r="D15" s="791"/>
      <c r="E15" s="813"/>
      <c r="F15" s="813"/>
      <c r="G15" s="813"/>
      <c r="H15" s="813"/>
      <c r="I15" s="813"/>
      <c r="J15" s="171"/>
      <c r="K15" s="181"/>
      <c r="L15" s="182"/>
      <c r="M15" s="810"/>
      <c r="N15" s="810"/>
      <c r="O15" s="810"/>
      <c r="P15" s="810"/>
      <c r="Q15" s="810"/>
      <c r="R15" s="810"/>
    </row>
    <row r="16" spans="1:18" ht="13.5" customHeight="1">
      <c r="A16" s="188"/>
      <c r="B16" s="383"/>
      <c r="C16" s="178"/>
      <c r="D16" s="791"/>
      <c r="E16" s="813"/>
      <c r="F16" s="813"/>
      <c r="G16" s="813"/>
      <c r="H16" s="813"/>
      <c r="I16" s="813"/>
      <c r="J16" s="171"/>
      <c r="K16" s="181"/>
      <c r="L16" s="182"/>
      <c r="M16" s="810"/>
      <c r="N16" s="810"/>
      <c r="O16" s="810"/>
      <c r="P16" s="810"/>
      <c r="Q16" s="810"/>
      <c r="R16" s="810"/>
    </row>
    <row r="17" spans="1:18" ht="13.5" customHeight="1">
      <c r="A17" s="188"/>
      <c r="B17" s="178"/>
      <c r="C17" s="178"/>
      <c r="D17" s="791"/>
      <c r="E17" s="813"/>
      <c r="F17" s="813"/>
      <c r="G17" s="813"/>
      <c r="H17" s="813"/>
      <c r="I17" s="813"/>
      <c r="J17" s="171"/>
      <c r="K17" s="181"/>
      <c r="L17" s="182"/>
      <c r="M17" s="810"/>
      <c r="N17" s="810"/>
      <c r="O17" s="810"/>
      <c r="P17" s="810"/>
      <c r="Q17" s="810"/>
      <c r="R17" s="810"/>
    </row>
    <row r="18" spans="1:18" ht="13.5" customHeight="1">
      <c r="A18" s="1305" t="s">
        <v>209</v>
      </c>
      <c r="B18" s="1305"/>
      <c r="C18" s="1305"/>
      <c r="D18" s="1305"/>
      <c r="E18" s="1305"/>
      <c r="F18" s="1305"/>
      <c r="G18" s="1305"/>
      <c r="H18" s="813"/>
      <c r="I18" s="813"/>
      <c r="J18" s="169"/>
      <c r="K18" s="813"/>
      <c r="L18" s="1305" t="s">
        <v>284</v>
      </c>
      <c r="M18" s="1305"/>
      <c r="N18" s="1305"/>
      <c r="O18" s="1305"/>
      <c r="P18" s="1305"/>
      <c r="Q18" s="1305"/>
      <c r="R18" s="1305"/>
    </row>
    <row r="19" spans="1:18" ht="13.8" thickBot="1">
      <c r="A19" s="170"/>
      <c r="B19" s="1296" t="s">
        <v>34</v>
      </c>
      <c r="C19" s="1306"/>
      <c r="D19" s="1307"/>
      <c r="E19" s="1303" t="s">
        <v>35</v>
      </c>
      <c r="F19" s="1304"/>
      <c r="G19" s="1304"/>
      <c r="H19" s="813"/>
      <c r="I19" s="813"/>
      <c r="J19" s="171"/>
      <c r="K19" s="172"/>
      <c r="L19" s="109"/>
      <c r="M19" s="810"/>
      <c r="N19" s="810"/>
      <c r="O19" s="810"/>
      <c r="P19" s="810"/>
      <c r="Q19" s="810"/>
      <c r="R19" s="810"/>
    </row>
    <row r="20" spans="1:18" ht="28.5" customHeight="1" thickBot="1">
      <c r="A20" s="120"/>
      <c r="B20" s="345" t="s">
        <v>202</v>
      </c>
      <c r="C20" s="173" t="s">
        <v>203</v>
      </c>
      <c r="D20" s="174" t="s">
        <v>204</v>
      </c>
      <c r="E20" s="583" t="s">
        <v>205</v>
      </c>
      <c r="F20" s="575" t="s">
        <v>203</v>
      </c>
      <c r="G20" s="575" t="s">
        <v>40</v>
      </c>
      <c r="H20" s="813"/>
      <c r="I20" s="813"/>
      <c r="J20" s="175"/>
      <c r="K20" s="176"/>
      <c r="L20" s="177"/>
      <c r="M20" s="810"/>
      <c r="N20" s="810"/>
      <c r="O20" s="810"/>
      <c r="P20" s="810"/>
      <c r="Q20" s="810"/>
      <c r="R20" s="810"/>
    </row>
    <row r="21" spans="1:18" ht="13.35" customHeight="1">
      <c r="A21" s="117" t="s">
        <v>206</v>
      </c>
      <c r="B21" s="178">
        <v>23265973.842900001</v>
      </c>
      <c r="C21" s="178">
        <v>23422901.249293938</v>
      </c>
      <c r="D21" s="382">
        <f>C21/B21</f>
        <v>1.0067449317812169</v>
      </c>
      <c r="E21" s="178">
        <f>E12</f>
        <v>30079932.355800048</v>
      </c>
      <c r="F21" s="178">
        <v>16746998.097930508</v>
      </c>
      <c r="G21" s="791">
        <f>F21/E21</f>
        <v>0.55674985900363338</v>
      </c>
      <c r="H21" s="813"/>
      <c r="I21" s="813"/>
      <c r="J21" s="179"/>
      <c r="K21" s="180"/>
      <c r="L21" s="177"/>
      <c r="M21" s="810"/>
      <c r="N21" s="810"/>
      <c r="O21" s="810"/>
      <c r="P21" s="810"/>
      <c r="Q21" s="810"/>
      <c r="R21" s="810"/>
    </row>
    <row r="22" spans="1:18" ht="13.35" customHeight="1">
      <c r="A22" s="112" t="s">
        <v>207</v>
      </c>
      <c r="B22" s="383">
        <v>4212.4463999999998</v>
      </c>
      <c r="C22" s="383">
        <v>4902.4907174720502</v>
      </c>
      <c r="D22" s="382">
        <f>C22/B22</f>
        <v>1.1638108243874747</v>
      </c>
      <c r="E22" s="383">
        <f>E13</f>
        <v>7758.0861000000004</v>
      </c>
      <c r="F22" s="383">
        <v>3471.9771814063783</v>
      </c>
      <c r="G22" s="791">
        <f>F22/E22</f>
        <v>0.44753011717753149</v>
      </c>
      <c r="H22" s="813"/>
      <c r="I22" s="813"/>
      <c r="J22" s="175"/>
      <c r="K22" s="176"/>
      <c r="L22" s="177"/>
      <c r="M22" s="810"/>
      <c r="N22" s="810"/>
      <c r="O22" s="810"/>
      <c r="P22" s="810"/>
      <c r="Q22" s="810"/>
      <c r="R22" s="810"/>
    </row>
    <row r="23" spans="1:18" ht="13.35" customHeight="1">
      <c r="A23" s="490"/>
      <c r="B23" s="383"/>
      <c r="C23" s="383"/>
      <c r="D23" s="791"/>
      <c r="E23" s="383"/>
      <c r="F23" s="383"/>
      <c r="G23" s="791"/>
      <c r="H23" s="813"/>
      <c r="I23" s="813"/>
      <c r="J23" s="175"/>
      <c r="K23" s="176"/>
      <c r="L23" s="177"/>
      <c r="M23" s="810"/>
      <c r="N23" s="810"/>
      <c r="O23" s="810"/>
      <c r="P23" s="810"/>
      <c r="Q23" s="810"/>
      <c r="R23" s="810"/>
    </row>
    <row r="24" spans="1:18" ht="13.5" customHeight="1">
      <c r="A24" s="188" t="s">
        <v>208</v>
      </c>
      <c r="B24" s="178"/>
      <c r="C24" s="178"/>
      <c r="D24" s="791"/>
      <c r="E24" s="813"/>
      <c r="F24" s="813"/>
      <c r="G24" s="813"/>
      <c r="H24" s="813"/>
      <c r="I24" s="813"/>
      <c r="J24" s="171"/>
      <c r="K24" s="181"/>
      <c r="L24" s="182"/>
      <c r="M24" s="810"/>
      <c r="N24" s="810"/>
      <c r="O24" s="810"/>
      <c r="P24" s="810"/>
      <c r="Q24" s="810"/>
      <c r="R24" s="810"/>
    </row>
    <row r="25" spans="1:18" ht="13.5" customHeight="1">
      <c r="A25" s="490"/>
      <c r="B25" s="178"/>
      <c r="C25" s="178"/>
      <c r="D25" s="791"/>
      <c r="E25" s="813"/>
      <c r="F25" s="846"/>
      <c r="G25" s="813"/>
      <c r="H25" s="813"/>
      <c r="I25" s="813"/>
      <c r="J25" s="171"/>
      <c r="K25" s="181"/>
      <c r="L25" s="182"/>
      <c r="M25" s="810"/>
      <c r="N25" s="810"/>
      <c r="O25" s="810"/>
      <c r="P25" s="810"/>
      <c r="Q25" s="810"/>
      <c r="R25" s="810"/>
    </row>
    <row r="26" spans="1:18" ht="13.5" customHeight="1">
      <c r="A26" s="490"/>
      <c r="B26" s="178"/>
      <c r="C26" s="178"/>
      <c r="D26" s="791"/>
      <c r="E26" s="813"/>
      <c r="F26" s="846"/>
      <c r="G26" s="813"/>
      <c r="H26" s="813"/>
      <c r="I26" s="813"/>
      <c r="J26" s="171"/>
      <c r="K26" s="181"/>
      <c r="L26" s="182"/>
      <c r="M26" s="810"/>
      <c r="N26" s="810"/>
      <c r="O26" s="810"/>
      <c r="P26" s="810"/>
      <c r="Q26" s="810"/>
      <c r="R26" s="810"/>
    </row>
    <row r="27" spans="1:18" ht="13.5" customHeight="1">
      <c r="A27" s="1305" t="s">
        <v>210</v>
      </c>
      <c r="B27" s="1305"/>
      <c r="C27" s="1305"/>
      <c r="D27" s="1305"/>
      <c r="E27" s="813"/>
      <c r="F27" s="846"/>
      <c r="G27" s="813"/>
      <c r="H27" s="813"/>
      <c r="I27" s="813"/>
      <c r="L27" s="1302" t="s">
        <v>285</v>
      </c>
      <c r="M27" s="1302"/>
      <c r="N27" s="1302"/>
      <c r="O27" s="1302"/>
      <c r="P27" s="1302"/>
      <c r="Q27" s="1302"/>
      <c r="R27" s="1302"/>
    </row>
    <row r="28" spans="1:18" ht="27" thickBot="1">
      <c r="A28" s="102" t="s">
        <v>100</v>
      </c>
      <c r="B28" s="92" t="s">
        <v>101</v>
      </c>
      <c r="C28" s="92" t="s">
        <v>102</v>
      </c>
      <c r="D28" s="92" t="s">
        <v>103</v>
      </c>
      <c r="E28" s="813"/>
      <c r="F28" s="846"/>
      <c r="G28" s="813"/>
      <c r="H28" s="813"/>
      <c r="I28" s="813"/>
      <c r="M28" s="810"/>
      <c r="N28" s="810"/>
      <c r="O28" s="810"/>
      <c r="P28" s="810"/>
      <c r="Q28" s="810"/>
      <c r="R28" s="810"/>
    </row>
    <row r="29" spans="1:18" ht="13.8" thickTop="1">
      <c r="A29" s="262">
        <v>0.31</v>
      </c>
      <c r="B29" s="815">
        <v>2E-3</v>
      </c>
      <c r="C29" s="815">
        <v>0.05</v>
      </c>
      <c r="D29" s="432">
        <v>0.74</v>
      </c>
      <c r="E29" s="813"/>
      <c r="F29" s="846"/>
      <c r="G29" s="813"/>
      <c r="H29" s="813"/>
      <c r="I29" s="813"/>
      <c r="J29" s="183"/>
      <c r="K29" s="75"/>
      <c r="L29" s="75"/>
      <c r="M29" s="810"/>
      <c r="N29" s="810"/>
      <c r="O29" s="810"/>
      <c r="P29" s="810"/>
      <c r="Q29" s="810"/>
      <c r="R29" s="810"/>
    </row>
    <row r="30" spans="1:18">
      <c r="A30" s="103"/>
      <c r="B30" s="103"/>
      <c r="C30" s="103"/>
      <c r="D30" s="433"/>
      <c r="E30" s="813"/>
      <c r="F30" s="846"/>
      <c r="G30" s="813"/>
      <c r="H30" s="813"/>
      <c r="I30" s="813"/>
      <c r="J30" s="183"/>
      <c r="K30" s="75"/>
      <c r="L30" s="75"/>
      <c r="M30" s="810"/>
      <c r="N30" s="810"/>
      <c r="O30" s="810"/>
      <c r="P30" s="810"/>
      <c r="Q30" s="810"/>
      <c r="R30" s="810"/>
    </row>
    <row r="31" spans="1:18" ht="13.5" customHeight="1">
      <c r="A31" s="188" t="s">
        <v>706</v>
      </c>
      <c r="B31" s="103"/>
      <c r="C31" s="103"/>
      <c r="D31" s="103"/>
      <c r="E31" s="184"/>
      <c r="F31" s="846"/>
      <c r="G31" s="813"/>
      <c r="H31" s="813"/>
      <c r="I31" s="813"/>
      <c r="J31" s="171"/>
      <c r="K31" s="181"/>
      <c r="L31" s="172"/>
      <c r="M31" s="810"/>
      <c r="N31" s="810"/>
      <c r="O31" s="810"/>
      <c r="P31" s="810"/>
      <c r="Q31" s="810"/>
      <c r="R31" s="810"/>
    </row>
    <row r="32" spans="1:18" ht="13.5" customHeight="1">
      <c r="A32" s="103"/>
      <c r="B32" s="103"/>
      <c r="C32" s="103"/>
      <c r="D32" s="103"/>
      <c r="E32" s="813"/>
      <c r="F32" s="846"/>
      <c r="G32" s="813"/>
      <c r="H32" s="813"/>
      <c r="I32" s="813"/>
      <c r="J32" s="171"/>
      <c r="K32" s="181"/>
      <c r="L32" s="172"/>
      <c r="M32" s="810"/>
      <c r="N32" s="810"/>
      <c r="O32" s="810"/>
      <c r="P32" s="810"/>
      <c r="Q32" s="810"/>
      <c r="R32" s="810"/>
    </row>
    <row r="33" spans="1:19" ht="13.5" customHeight="1">
      <c r="A33" s="804"/>
      <c r="B33" s="813"/>
      <c r="C33" s="813"/>
      <c r="D33" s="813"/>
      <c r="E33" s="813"/>
      <c r="F33" s="813"/>
      <c r="G33" s="813"/>
      <c r="H33" s="813"/>
      <c r="I33" s="813"/>
      <c r="J33" s="171"/>
      <c r="K33" s="172"/>
      <c r="L33" s="810"/>
      <c r="M33" s="810"/>
      <c r="N33" s="810"/>
      <c r="O33" s="810"/>
      <c r="P33" s="810"/>
      <c r="Q33" s="810"/>
      <c r="R33" s="810"/>
      <c r="S33" s="810"/>
    </row>
    <row r="34" spans="1:19" ht="13.5" customHeight="1">
      <c r="A34" s="1305" t="s">
        <v>705</v>
      </c>
      <c r="B34" s="1305"/>
      <c r="C34" s="1305"/>
      <c r="D34" s="1305"/>
      <c r="E34" s="1305"/>
      <c r="F34" s="1305"/>
      <c r="G34" s="813"/>
      <c r="H34" s="813"/>
      <c r="I34" s="813"/>
      <c r="J34" s="171"/>
      <c r="K34" s="172"/>
      <c r="L34" s="810"/>
      <c r="M34" s="810"/>
      <c r="N34" s="810"/>
      <c r="O34" s="810"/>
      <c r="P34" s="810"/>
      <c r="Q34" s="810"/>
      <c r="R34" s="810"/>
      <c r="S34" s="810"/>
    </row>
    <row r="35" spans="1:19" s="74" customFormat="1" ht="40.200000000000003" thickBot="1">
      <c r="A35" s="575" t="s">
        <v>213</v>
      </c>
      <c r="B35" s="814" t="s">
        <v>214</v>
      </c>
      <c r="C35" s="814" t="s">
        <v>215</v>
      </c>
      <c r="D35" s="814" t="s">
        <v>217</v>
      </c>
      <c r="E35" s="814" t="s">
        <v>287</v>
      </c>
      <c r="F35" s="814" t="s">
        <v>218</v>
      </c>
      <c r="G35" s="814" t="s">
        <v>219</v>
      </c>
      <c r="H35" s="814" t="s">
        <v>288</v>
      </c>
      <c r="I35" s="116"/>
      <c r="J35" s="115"/>
      <c r="K35" s="114"/>
    </row>
    <row r="36" spans="1:19">
      <c r="A36" s="805" t="s">
        <v>289</v>
      </c>
      <c r="B36" s="160">
        <v>4</v>
      </c>
      <c r="C36" s="614">
        <v>1239399.1300000001</v>
      </c>
      <c r="D36" s="614">
        <v>1233898.883226943</v>
      </c>
      <c r="E36" s="185">
        <f t="shared" ref="E36:E43" si="0">D36/$D$44</f>
        <v>7.439991583116369E-2</v>
      </c>
      <c r="F36" s="615">
        <v>68.44</v>
      </c>
      <c r="G36" s="615">
        <v>74.415895254901173</v>
      </c>
      <c r="H36" s="261">
        <f t="shared" ref="H36:H43" si="1">G36/$G$44</f>
        <v>2.2037067351897963E-2</v>
      </c>
      <c r="I36" s="424"/>
      <c r="J36" s="171"/>
      <c r="K36" s="172"/>
      <c r="L36" s="810"/>
      <c r="M36" s="810"/>
      <c r="N36" s="810"/>
      <c r="O36" s="810"/>
      <c r="P36" s="810"/>
      <c r="Q36" s="810"/>
      <c r="R36" s="810"/>
      <c r="S36" s="810"/>
    </row>
    <row r="37" spans="1:19">
      <c r="A37" s="805" t="s">
        <v>689</v>
      </c>
      <c r="B37" s="160">
        <v>2</v>
      </c>
      <c r="C37" s="614">
        <v>104825</v>
      </c>
      <c r="D37" s="614">
        <v>104359.80412077931</v>
      </c>
      <c r="E37" s="185">
        <f t="shared" si="0"/>
        <v>6.2925420780323886E-3</v>
      </c>
      <c r="F37" s="615">
        <v>5.0655000000000001</v>
      </c>
      <c r="G37" s="615">
        <v>5.507798325740823</v>
      </c>
      <c r="H37" s="261">
        <f t="shared" si="1"/>
        <v>1.6310456556259372E-3</v>
      </c>
      <c r="I37" s="424"/>
      <c r="J37" s="171"/>
      <c r="K37" s="172"/>
      <c r="L37" s="810"/>
      <c r="M37" s="810"/>
      <c r="N37" s="810"/>
      <c r="O37" s="810"/>
      <c r="P37" s="810"/>
      <c r="Q37" s="810"/>
      <c r="R37" s="810"/>
      <c r="S37" s="810"/>
    </row>
    <row r="38" spans="1:19">
      <c r="A38" s="805" t="s">
        <v>220</v>
      </c>
      <c r="B38" s="160">
        <v>48</v>
      </c>
      <c r="C38" s="614">
        <v>1440084.1309999998</v>
      </c>
      <c r="D38" s="614">
        <v>1433693.2776399015</v>
      </c>
      <c r="E38" s="185">
        <f t="shared" si="0"/>
        <v>8.6446839878122628E-2</v>
      </c>
      <c r="F38" s="615">
        <v>445.21149999999994</v>
      </c>
      <c r="G38" s="615">
        <v>484.08551067033068</v>
      </c>
      <c r="H38" s="261">
        <f t="shared" si="1"/>
        <v>0.14335411764084627</v>
      </c>
      <c r="I38" s="424"/>
      <c r="J38" s="171"/>
      <c r="K38" s="172"/>
      <c r="L38" s="810"/>
      <c r="M38" s="810"/>
      <c r="N38" s="810"/>
      <c r="O38" s="810"/>
      <c r="P38" s="810"/>
      <c r="Q38" s="810"/>
      <c r="R38" s="810"/>
      <c r="S38" s="810"/>
    </row>
    <row r="39" spans="1:19">
      <c r="A39" s="805" t="s">
        <v>221</v>
      </c>
      <c r="B39" s="160">
        <v>84</v>
      </c>
      <c r="C39" s="614">
        <v>8772509.3018999938</v>
      </c>
      <c r="D39" s="614">
        <v>8733578.3676985241</v>
      </c>
      <c r="E39" s="185">
        <f t="shared" si="0"/>
        <v>0.52660514106497724</v>
      </c>
      <c r="F39" s="615">
        <v>1563.652</v>
      </c>
      <c r="G39" s="615">
        <v>1700.1835687772755</v>
      </c>
      <c r="H39" s="261">
        <f t="shared" si="1"/>
        <v>0.50348194679909342</v>
      </c>
      <c r="I39" s="424"/>
      <c r="J39" s="171"/>
      <c r="K39" s="172"/>
      <c r="L39" s="810"/>
      <c r="M39" s="810"/>
      <c r="N39" s="810"/>
      <c r="O39" s="810"/>
      <c r="P39" s="810"/>
      <c r="Q39" s="810"/>
      <c r="R39" s="810"/>
      <c r="S39" s="810"/>
    </row>
    <row r="40" spans="1:19">
      <c r="A40" s="805" t="s">
        <v>290</v>
      </c>
      <c r="B40" s="160">
        <v>3</v>
      </c>
      <c r="C40" s="614">
        <v>475354.04000000004</v>
      </c>
      <c r="D40" s="614">
        <v>473244.49799590837</v>
      </c>
      <c r="E40" s="185">
        <f t="shared" si="0"/>
        <v>2.853503743060044E-2</v>
      </c>
      <c r="F40" s="615">
        <v>90.6</v>
      </c>
      <c r="G40" s="615">
        <v>98.510813999036316</v>
      </c>
      <c r="H40" s="261">
        <f t="shared" si="1"/>
        <v>2.9172388984248322E-2</v>
      </c>
      <c r="I40" s="424"/>
      <c r="J40" s="171"/>
      <c r="K40" s="172"/>
      <c r="L40" s="810"/>
      <c r="M40" s="810"/>
      <c r="N40" s="810"/>
      <c r="O40" s="810"/>
      <c r="P40" s="810"/>
      <c r="Q40" s="810"/>
      <c r="R40" s="810"/>
      <c r="S40" s="810"/>
    </row>
    <row r="41" spans="1:19">
      <c r="A41" s="805" t="s">
        <v>291</v>
      </c>
      <c r="B41" s="160">
        <v>17</v>
      </c>
      <c r="C41" s="614">
        <v>2199190.02</v>
      </c>
      <c r="D41" s="614">
        <v>2189430.3812217764</v>
      </c>
      <c r="E41" s="185">
        <f t="shared" si="0"/>
        <v>0.13201522288040912</v>
      </c>
      <c r="F41" s="615">
        <v>331.75739999999996</v>
      </c>
      <c r="G41" s="615">
        <v>360.7250720110805</v>
      </c>
      <c r="H41" s="261">
        <f t="shared" si="1"/>
        <v>0.10682291303755921</v>
      </c>
      <c r="I41" s="424"/>
      <c r="J41" s="171"/>
      <c r="K41" s="172"/>
      <c r="L41" s="810"/>
      <c r="M41" s="810"/>
      <c r="N41" s="810"/>
      <c r="O41" s="810"/>
      <c r="P41" s="810"/>
      <c r="Q41" s="810"/>
      <c r="R41" s="810"/>
      <c r="S41" s="810"/>
    </row>
    <row r="42" spans="1:19" s="831" customFormat="1">
      <c r="A42" s="829" t="s">
        <v>292</v>
      </c>
      <c r="B42" s="160">
        <v>11</v>
      </c>
      <c r="C42" s="614">
        <v>2386849.54</v>
      </c>
      <c r="D42" s="614">
        <v>2376257.0995485066</v>
      </c>
      <c r="E42" s="185">
        <f t="shared" si="0"/>
        <v>0.1432802400608848</v>
      </c>
      <c r="F42" s="615">
        <v>596.04999999999995</v>
      </c>
      <c r="G42" s="615">
        <v>648.09459916253422</v>
      </c>
      <c r="H42" s="261">
        <f t="shared" si="1"/>
        <v>0.19192276439361164</v>
      </c>
      <c r="I42" s="424"/>
      <c r="J42" s="171"/>
      <c r="K42" s="172"/>
    </row>
    <row r="43" spans="1:19">
      <c r="A43" s="805" t="s">
        <v>293</v>
      </c>
      <c r="B43" s="160">
        <v>2</v>
      </c>
      <c r="C43" s="614">
        <v>40398.14</v>
      </c>
      <c r="D43" s="614">
        <v>40218.859787682515</v>
      </c>
      <c r="E43" s="185">
        <f t="shared" si="0"/>
        <v>2.4250607758096194E-3</v>
      </c>
      <c r="F43" s="615">
        <v>4.9000000000000004</v>
      </c>
      <c r="G43" s="615">
        <v>5.3278475562392718</v>
      </c>
      <c r="H43" s="261">
        <f t="shared" si="1"/>
        <v>1.5777561371171833E-3</v>
      </c>
      <c r="I43" s="424"/>
      <c r="J43" s="171"/>
      <c r="K43" s="172"/>
      <c r="L43" s="810"/>
      <c r="M43" s="810"/>
      <c r="N43" s="810"/>
      <c r="O43" s="810"/>
      <c r="P43" s="810"/>
      <c r="Q43" s="810"/>
      <c r="R43" s="810"/>
      <c r="S43" s="810"/>
    </row>
    <row r="44" spans="1:19" ht="13.8" thickBot="1">
      <c r="A44" s="768" t="s">
        <v>170</v>
      </c>
      <c r="B44" s="769">
        <f t="shared" ref="B44:H44" si="2">SUM(B36:B43)</f>
        <v>171</v>
      </c>
      <c r="C44" s="770">
        <f>SUM(C36:C43)</f>
        <v>16658609.302899994</v>
      </c>
      <c r="D44" s="770">
        <f t="shared" si="2"/>
        <v>16584681.171240022</v>
      </c>
      <c r="E44" s="771">
        <f t="shared" si="2"/>
        <v>1</v>
      </c>
      <c r="F44" s="772">
        <f t="shared" si="2"/>
        <v>3105.6763999999998</v>
      </c>
      <c r="G44" s="772">
        <f t="shared" si="2"/>
        <v>3376.8511057571386</v>
      </c>
      <c r="H44" s="771">
        <f t="shared" si="2"/>
        <v>1</v>
      </c>
      <c r="I44" s="181"/>
      <c r="L44" s="186"/>
      <c r="M44" s="810"/>
      <c r="N44" s="810"/>
      <c r="O44" s="810"/>
      <c r="P44" s="187"/>
      <c r="Q44" s="810"/>
      <c r="R44" s="810"/>
      <c r="S44" s="810"/>
    </row>
    <row r="45" spans="1:19" ht="13.8" thickTop="1">
      <c r="A45" s="812"/>
      <c r="B45" s="342"/>
      <c r="C45" s="342"/>
      <c r="D45" s="342"/>
      <c r="E45" s="343"/>
      <c r="F45" s="344"/>
      <c r="G45" s="344"/>
      <c r="H45" s="343"/>
      <c r="I45" s="181"/>
      <c r="L45" s="186"/>
      <c r="M45" s="810"/>
      <c r="N45" s="810"/>
      <c r="O45" s="810"/>
      <c r="P45" s="187"/>
      <c r="Q45" s="810"/>
      <c r="R45" s="810"/>
      <c r="S45" s="810"/>
    </row>
    <row r="46" spans="1:19">
      <c r="A46" s="188" t="s">
        <v>294</v>
      </c>
      <c r="B46" s="342"/>
      <c r="C46" s="342"/>
      <c r="D46" s="343"/>
      <c r="E46" s="344"/>
      <c r="F46" s="343"/>
      <c r="G46" s="181"/>
      <c r="H46" s="181"/>
      <c r="I46" s="181"/>
      <c r="L46" s="186"/>
      <c r="M46" s="810"/>
      <c r="N46" s="810"/>
      <c r="O46" s="810"/>
      <c r="P46" s="187"/>
      <c r="Q46" s="810"/>
      <c r="R46" s="810"/>
      <c r="S46" s="810"/>
    </row>
    <row r="47" spans="1:19">
      <c r="A47" s="812"/>
      <c r="B47" s="189"/>
      <c r="C47" s="116"/>
      <c r="D47" s="116"/>
      <c r="E47" s="116"/>
      <c r="F47" s="116"/>
      <c r="G47" s="181"/>
      <c r="H47" s="181"/>
      <c r="I47" s="181"/>
      <c r="L47" s="186"/>
      <c r="M47" s="810"/>
      <c r="N47" s="810"/>
      <c r="O47" s="810"/>
      <c r="P47" s="187"/>
      <c r="Q47" s="810"/>
      <c r="R47" s="810"/>
      <c r="S47" s="810"/>
    </row>
    <row r="48" spans="1:19" ht="4.95" customHeight="1">
      <c r="A48" s="1308"/>
      <c r="B48" s="1308"/>
      <c r="C48" s="1308"/>
      <c r="D48" s="1308"/>
      <c r="E48" s="1308"/>
      <c r="F48" s="1308"/>
      <c r="G48" s="1308"/>
      <c r="H48" s="1308"/>
      <c r="I48" s="1308"/>
      <c r="J48" s="811"/>
      <c r="K48" s="810"/>
      <c r="L48" s="810"/>
      <c r="M48" s="810"/>
      <c r="N48" s="810"/>
      <c r="O48" s="810"/>
      <c r="P48" s="810"/>
      <c r="Q48" s="810"/>
      <c r="R48" s="810"/>
      <c r="S48" s="810"/>
    </row>
    <row r="49" spans="1:19" ht="12.75" customHeight="1">
      <c r="A49" s="1300"/>
      <c r="B49" s="1300"/>
      <c r="C49" s="1300"/>
      <c r="D49" s="1300"/>
      <c r="E49" s="1300"/>
      <c r="F49" s="810"/>
      <c r="G49" s="810"/>
      <c r="H49" s="810"/>
      <c r="I49" s="810"/>
      <c r="J49" s="169"/>
      <c r="K49" s="813"/>
      <c r="L49" s="1302" t="s">
        <v>966</v>
      </c>
      <c r="M49" s="1302"/>
      <c r="N49" s="1302"/>
      <c r="O49" s="1302"/>
      <c r="P49" s="1302"/>
      <c r="Q49" s="1302"/>
      <c r="R49" s="1302"/>
      <c r="S49" s="1302"/>
    </row>
    <row r="50" spans="1:19" ht="15.6">
      <c r="A50" s="1279" t="s">
        <v>225</v>
      </c>
      <c r="B50" s="1279"/>
      <c r="C50" s="1279"/>
      <c r="D50" s="1279"/>
      <c r="E50" s="1279"/>
      <c r="F50" s="813"/>
      <c r="G50" s="813"/>
      <c r="H50" s="813"/>
      <c r="I50" s="813"/>
      <c r="J50" s="171"/>
      <c r="K50" s="172"/>
      <c r="L50" s="810"/>
      <c r="M50" s="810"/>
      <c r="N50" s="810"/>
      <c r="O50" s="810"/>
      <c r="P50" s="810"/>
      <c r="Q50" s="810"/>
      <c r="R50" s="810"/>
    </row>
    <row r="51" spans="1:19">
      <c r="A51" s="1300"/>
      <c r="B51" s="1300"/>
      <c r="C51" s="1300"/>
      <c r="D51" s="1300"/>
      <c r="E51" s="1300"/>
      <c r="F51" s="181"/>
      <c r="G51" s="181"/>
      <c r="H51" s="181"/>
      <c r="I51" s="181"/>
      <c r="L51" s="186"/>
      <c r="M51" s="810"/>
      <c r="N51" s="810"/>
      <c r="O51" s="810"/>
      <c r="P51" s="187"/>
      <c r="Q51" s="810"/>
      <c r="R51" s="810"/>
    </row>
    <row r="52" spans="1:19">
      <c r="A52" s="1305" t="s">
        <v>295</v>
      </c>
      <c r="B52" s="1305"/>
      <c r="C52" s="1305"/>
      <c r="D52" s="1305"/>
      <c r="E52" s="1305"/>
      <c r="F52" s="813"/>
      <c r="G52" s="813"/>
      <c r="H52" s="813"/>
      <c r="I52" s="813"/>
      <c r="L52" s="186"/>
      <c r="M52" s="810"/>
      <c r="N52" s="810"/>
      <c r="O52" s="810"/>
      <c r="P52" s="187"/>
      <c r="Q52" s="810"/>
      <c r="R52" s="810"/>
    </row>
    <row r="53" spans="1:19" ht="27" thickBot="1">
      <c r="A53" s="120" t="s">
        <v>296</v>
      </c>
      <c r="B53" s="814" t="s">
        <v>215</v>
      </c>
      <c r="C53" s="814" t="s">
        <v>297</v>
      </c>
      <c r="D53" s="814" t="s">
        <v>214</v>
      </c>
      <c r="E53" s="814" t="s">
        <v>298</v>
      </c>
      <c r="F53" s="181"/>
      <c r="G53" s="181"/>
      <c r="H53" s="181"/>
      <c r="I53" s="181"/>
      <c r="J53" s="190"/>
      <c r="K53" s="191"/>
      <c r="L53" s="192"/>
      <c r="M53" s="810"/>
      <c r="N53" s="109"/>
      <c r="O53" s="810"/>
      <c r="P53" s="193"/>
      <c r="Q53" s="194"/>
      <c r="R53" s="195"/>
    </row>
    <row r="54" spans="1:19">
      <c r="A54" s="196" t="s">
        <v>299</v>
      </c>
      <c r="B54" s="386">
        <v>3857142.8599999994</v>
      </c>
      <c r="C54" s="384">
        <v>840.26</v>
      </c>
      <c r="D54" s="387">
        <v>3</v>
      </c>
      <c r="E54" s="388">
        <v>3</v>
      </c>
      <c r="F54" s="176"/>
      <c r="G54" s="176"/>
      <c r="H54" s="176"/>
      <c r="I54" s="176"/>
      <c r="J54" s="190"/>
      <c r="K54" s="191"/>
      <c r="L54" s="192"/>
      <c r="M54" s="810"/>
      <c r="N54" s="810"/>
      <c r="O54" s="810"/>
      <c r="P54" s="193"/>
      <c r="Q54" s="194"/>
      <c r="R54" s="195"/>
    </row>
    <row r="55" spans="1:19">
      <c r="A55" s="196" t="s">
        <v>300</v>
      </c>
      <c r="B55" s="386">
        <v>3058332.7119</v>
      </c>
      <c r="C55" s="384">
        <v>541.572</v>
      </c>
      <c r="D55" s="387">
        <v>77</v>
      </c>
      <c r="E55" s="388">
        <v>3</v>
      </c>
      <c r="F55" s="176"/>
      <c r="G55" s="176"/>
      <c r="H55" s="176"/>
      <c r="I55" s="176"/>
      <c r="J55" s="190"/>
      <c r="K55" s="191"/>
      <c r="L55" s="192"/>
      <c r="M55" s="810"/>
      <c r="N55" s="810"/>
      <c r="O55" s="810"/>
      <c r="P55" s="193"/>
      <c r="Q55" s="194"/>
      <c r="R55" s="195"/>
    </row>
    <row r="56" spans="1:19">
      <c r="A56" s="196" t="s">
        <v>690</v>
      </c>
      <c r="B56" s="386">
        <v>2888984.81</v>
      </c>
      <c r="C56" s="384">
        <v>286.54519999999997</v>
      </c>
      <c r="D56" s="387">
        <v>7</v>
      </c>
      <c r="E56" s="388">
        <v>2</v>
      </c>
      <c r="F56" s="176"/>
      <c r="G56" s="176"/>
      <c r="H56" s="176"/>
      <c r="I56" s="176"/>
      <c r="J56" s="190"/>
      <c r="K56" s="191"/>
      <c r="L56" s="192"/>
      <c r="M56" s="810"/>
      <c r="N56" s="810"/>
      <c r="O56" s="810"/>
      <c r="P56" s="193"/>
      <c r="Q56" s="194"/>
      <c r="R56" s="195"/>
    </row>
    <row r="57" spans="1:19">
      <c r="A57" s="196" t="s">
        <v>691</v>
      </c>
      <c r="B57" s="386">
        <v>3997115.1910000001</v>
      </c>
      <c r="C57" s="384">
        <v>881.98920000000044</v>
      </c>
      <c r="D57" s="387">
        <v>79</v>
      </c>
      <c r="E57" s="388">
        <v>5</v>
      </c>
      <c r="F57" s="176"/>
      <c r="G57" s="176"/>
      <c r="H57" s="176"/>
      <c r="I57" s="176"/>
      <c r="J57" s="190"/>
      <c r="K57" s="191"/>
      <c r="L57" s="192"/>
      <c r="M57" s="810"/>
      <c r="N57" s="810"/>
      <c r="O57" s="810"/>
      <c r="P57" s="193"/>
      <c r="Q57" s="194"/>
      <c r="R57" s="195"/>
    </row>
    <row r="58" spans="1:19" ht="13.8" thickBot="1">
      <c r="A58" s="768" t="s">
        <v>170</v>
      </c>
      <c r="B58" s="766">
        <f>SUM(B54:B57)</f>
        <v>13801575.572899999</v>
      </c>
      <c r="C58" s="773">
        <f>SUM(C54:C57)</f>
        <v>2550.3664000000003</v>
      </c>
      <c r="D58" s="766">
        <f>SUM(D54:D57)</f>
        <v>166</v>
      </c>
      <c r="E58" s="766">
        <f>SUM(E54:E57)</f>
        <v>13</v>
      </c>
      <c r="J58" s="197"/>
      <c r="K58" s="198"/>
      <c r="L58" s="199"/>
      <c r="M58" s="810"/>
      <c r="N58" s="810"/>
      <c r="O58" s="810"/>
      <c r="P58" s="187"/>
      <c r="Q58" s="810"/>
      <c r="R58" s="810"/>
    </row>
    <row r="59" spans="1:19" ht="13.8" thickTop="1">
      <c r="A59" s="812"/>
      <c r="B59" s="810"/>
      <c r="C59" s="810"/>
      <c r="D59" s="810"/>
      <c r="E59" s="810"/>
      <c r="J59" s="197"/>
      <c r="K59" s="198"/>
      <c r="L59" s="199"/>
      <c r="M59" s="810"/>
      <c r="N59" s="810"/>
      <c r="O59" s="810"/>
      <c r="P59" s="187"/>
      <c r="Q59" s="810"/>
      <c r="R59" s="810"/>
    </row>
    <row r="60" spans="1:19">
      <c r="A60" s="188" t="s">
        <v>294</v>
      </c>
      <c r="B60" s="188"/>
      <c r="C60" s="188"/>
      <c r="D60" s="188"/>
      <c r="E60" s="188"/>
      <c r="F60" s="75"/>
      <c r="G60" s="75"/>
      <c r="H60" s="75"/>
      <c r="I60" s="75"/>
      <c r="J60" s="197"/>
      <c r="K60" s="198"/>
      <c r="L60" s="199"/>
      <c r="M60" s="810"/>
      <c r="N60" s="810"/>
      <c r="O60" s="810"/>
      <c r="P60" s="193"/>
      <c r="Q60" s="194"/>
      <c r="R60" s="195"/>
    </row>
    <row r="61" spans="1:19" ht="13.5" customHeight="1">
      <c r="A61" s="188" t="s">
        <v>301</v>
      </c>
      <c r="B61" s="188"/>
      <c r="C61" s="188"/>
      <c r="D61" s="188"/>
      <c r="E61" s="188"/>
      <c r="F61" s="75"/>
      <c r="G61" s="75"/>
      <c r="H61" s="75"/>
      <c r="I61" s="75"/>
      <c r="J61" s="197"/>
      <c r="K61" s="198"/>
      <c r="L61" s="199"/>
      <c r="M61" s="810"/>
      <c r="N61" s="810"/>
      <c r="O61" s="810"/>
      <c r="P61" s="193"/>
      <c r="Q61" s="194"/>
      <c r="R61" s="195"/>
    </row>
    <row r="62" spans="1:19" s="405" customFormat="1" ht="13.5" customHeight="1">
      <c r="A62" s="813"/>
      <c r="B62" s="74"/>
      <c r="C62" s="76"/>
      <c r="D62" s="76"/>
      <c r="E62" s="76"/>
      <c r="F62" s="76"/>
      <c r="G62" s="76"/>
      <c r="H62" s="76"/>
      <c r="I62" s="76"/>
      <c r="J62" s="200"/>
      <c r="K62" s="201"/>
      <c r="L62" s="202"/>
      <c r="M62" s="813"/>
      <c r="N62" s="813"/>
      <c r="O62" s="813"/>
      <c r="P62" s="813"/>
      <c r="Q62" s="813"/>
      <c r="R62" s="813"/>
    </row>
    <row r="63" spans="1:19" ht="13.5" customHeight="1">
      <c r="A63" s="813"/>
      <c r="M63" s="810"/>
      <c r="N63" s="810"/>
      <c r="O63" s="810"/>
      <c r="P63" s="810"/>
      <c r="Q63" s="810"/>
      <c r="R63" s="810"/>
    </row>
    <row r="64" spans="1:19" ht="13.5" customHeight="1">
      <c r="A64" s="1305" t="s">
        <v>964</v>
      </c>
      <c r="B64" s="1305"/>
      <c r="C64" s="1305"/>
      <c r="D64" s="1305"/>
      <c r="E64" s="1305"/>
      <c r="F64" s="191"/>
      <c r="G64" s="191"/>
      <c r="H64" s="191"/>
      <c r="I64" s="191"/>
      <c r="M64" s="810"/>
      <c r="N64" s="810"/>
      <c r="O64" s="810"/>
      <c r="P64" s="810"/>
      <c r="Q64" s="810"/>
      <c r="R64" s="810"/>
    </row>
    <row r="65" spans="1:19" ht="53.4" thickBot="1">
      <c r="A65" s="120" t="s">
        <v>296</v>
      </c>
      <c r="B65" s="814" t="s">
        <v>303</v>
      </c>
      <c r="C65" s="814" t="s">
        <v>304</v>
      </c>
      <c r="D65" s="814" t="s">
        <v>305</v>
      </c>
      <c r="E65" s="814" t="s">
        <v>306</v>
      </c>
      <c r="F65" s="191"/>
      <c r="G65" s="191"/>
      <c r="H65" s="191"/>
      <c r="I65" s="191"/>
      <c r="J65" s="183"/>
      <c r="K65" s="75"/>
      <c r="L65" s="75"/>
      <c r="M65" s="810"/>
      <c r="N65" s="810"/>
      <c r="O65" s="810"/>
      <c r="P65" s="810"/>
      <c r="Q65" s="810"/>
      <c r="R65" s="810"/>
    </row>
    <row r="66" spans="1:19">
      <c r="A66" s="196" t="s">
        <v>299</v>
      </c>
      <c r="B66" s="616">
        <v>3857142.8599999994</v>
      </c>
      <c r="C66" s="617">
        <v>3857142.8585714279</v>
      </c>
      <c r="D66" s="791">
        <v>0.9999999996296296</v>
      </c>
      <c r="E66" s="385">
        <v>0</v>
      </c>
      <c r="F66" s="191"/>
      <c r="G66" s="191"/>
      <c r="H66" s="191"/>
      <c r="I66" s="191"/>
      <c r="J66" s="171"/>
      <c r="K66" s="181"/>
      <c r="M66" s="810"/>
      <c r="N66" s="810"/>
      <c r="O66" s="810"/>
      <c r="P66" s="810"/>
      <c r="Q66" s="810"/>
      <c r="R66" s="810"/>
      <c r="S66" s="810"/>
    </row>
    <row r="67" spans="1:19">
      <c r="A67" s="196" t="s">
        <v>300</v>
      </c>
      <c r="B67" s="616">
        <v>78525.801899999991</v>
      </c>
      <c r="C67" s="617">
        <v>86615.714766000005</v>
      </c>
      <c r="D67" s="791">
        <v>1.1030223527841492</v>
      </c>
      <c r="E67" s="385">
        <v>0.1444295925794806</v>
      </c>
      <c r="F67" s="191"/>
      <c r="G67" s="191"/>
      <c r="H67" s="191"/>
      <c r="I67" s="191"/>
      <c r="J67" s="171"/>
      <c r="K67" s="181"/>
      <c r="L67" s="1302" t="s">
        <v>967</v>
      </c>
      <c r="M67" s="1302"/>
      <c r="N67" s="1302"/>
      <c r="O67" s="1302"/>
      <c r="P67" s="1302"/>
      <c r="Q67" s="1302"/>
      <c r="R67" s="1302"/>
      <c r="S67" s="1302"/>
    </row>
    <row r="68" spans="1:19">
      <c r="A68" s="196" t="s">
        <v>690</v>
      </c>
      <c r="B68" s="616">
        <v>1412949</v>
      </c>
      <c r="C68" s="617">
        <v>1229094.6309260824</v>
      </c>
      <c r="D68" s="791">
        <v>0.86987897717899398</v>
      </c>
      <c r="E68" s="385">
        <v>0.17835850213758164</v>
      </c>
      <c r="F68" s="191"/>
      <c r="G68" s="191"/>
      <c r="H68" s="191"/>
      <c r="I68" s="191"/>
      <c r="J68" s="171"/>
      <c r="K68" s="181"/>
      <c r="L68" s="812"/>
      <c r="M68" s="810"/>
      <c r="N68" s="810"/>
      <c r="O68" s="810"/>
      <c r="P68" s="810"/>
      <c r="Q68" s="810"/>
      <c r="R68" s="810"/>
      <c r="S68" s="810"/>
    </row>
    <row r="69" spans="1:19">
      <c r="A69" s="196" t="s">
        <v>691</v>
      </c>
      <c r="B69" s="616">
        <v>513345</v>
      </c>
      <c r="C69" s="617">
        <v>513292.59281395562</v>
      </c>
      <c r="D69" s="791">
        <v>0.9998979103993525</v>
      </c>
      <c r="E69" s="385">
        <v>3.6444145924132684E-2</v>
      </c>
      <c r="F69" s="191"/>
      <c r="G69" s="191"/>
      <c r="H69" s="191"/>
      <c r="I69" s="191"/>
      <c r="J69" s="203"/>
      <c r="K69" s="204"/>
      <c r="L69" s="199"/>
      <c r="M69" s="810"/>
      <c r="N69" s="810"/>
      <c r="O69" s="810"/>
      <c r="P69" s="810"/>
      <c r="Q69" s="810"/>
      <c r="R69" s="810"/>
      <c r="S69" s="810"/>
    </row>
    <row r="70" spans="1:19" ht="13.65" customHeight="1" thickBot="1">
      <c r="A70" s="768" t="s">
        <v>170</v>
      </c>
      <c r="B70" s="774">
        <f>SUM(B66:B69)</f>
        <v>5861962.6618999988</v>
      </c>
      <c r="C70" s="774">
        <f>SUM(C66:C69)</f>
        <v>5686145.7970774658</v>
      </c>
      <c r="D70" s="767">
        <f>C70/B70</f>
        <v>0.97000716740056026</v>
      </c>
      <c r="E70" s="775">
        <v>2.5778969477888353E-2</v>
      </c>
      <c r="J70" s="205"/>
      <c r="K70" s="206"/>
      <c r="L70" s="199"/>
      <c r="M70" s="810"/>
      <c r="N70" s="810"/>
      <c r="O70" s="810"/>
      <c r="P70" s="810"/>
      <c r="Q70" s="810"/>
      <c r="R70" s="810"/>
      <c r="S70" s="810"/>
    </row>
    <row r="71" spans="1:19" ht="15.6" thickTop="1">
      <c r="A71" s="812"/>
      <c r="B71" s="810"/>
      <c r="C71" s="810"/>
      <c r="D71" s="810"/>
      <c r="E71" s="810"/>
      <c r="J71" s="205"/>
      <c r="K71" s="206"/>
      <c r="L71" s="199"/>
      <c r="M71" s="810"/>
      <c r="N71" s="810"/>
      <c r="O71" s="810"/>
      <c r="P71" s="810"/>
      <c r="Q71" s="810"/>
      <c r="R71" s="810"/>
      <c r="S71" s="810"/>
    </row>
    <row r="72" spans="1:19">
      <c r="A72" s="188" t="s">
        <v>208</v>
      </c>
      <c r="B72" s="188"/>
      <c r="C72" s="188"/>
      <c r="D72" s="188"/>
      <c r="E72" s="188"/>
      <c r="F72" s="191"/>
      <c r="G72" s="191"/>
      <c r="H72" s="191"/>
      <c r="I72" s="191"/>
      <c r="M72" s="810"/>
      <c r="N72" s="810"/>
      <c r="O72" s="810"/>
      <c r="P72" s="810"/>
      <c r="Q72" s="810"/>
      <c r="R72" s="810"/>
      <c r="S72" s="810"/>
    </row>
    <row r="73" spans="1:19">
      <c r="A73" s="810"/>
      <c r="B73" s="335"/>
      <c r="C73" s="198"/>
      <c r="D73" s="198"/>
      <c r="E73" s="198"/>
      <c r="F73" s="198"/>
      <c r="G73" s="198"/>
      <c r="H73" s="198"/>
      <c r="I73" s="198"/>
      <c r="J73" s="203"/>
      <c r="K73" s="204"/>
      <c r="L73" s="199"/>
      <c r="M73" s="810"/>
      <c r="N73" s="810"/>
      <c r="O73" s="810"/>
      <c r="P73" s="810"/>
      <c r="Q73" s="810"/>
      <c r="R73" s="810"/>
      <c r="S73" s="810"/>
    </row>
    <row r="74" spans="1:19">
      <c r="A74" s="813"/>
      <c r="B74" s="116"/>
      <c r="C74" s="201"/>
      <c r="D74" s="201"/>
      <c r="E74" s="201"/>
      <c r="F74" s="201"/>
      <c r="G74" s="201"/>
      <c r="H74" s="201"/>
      <c r="I74" s="201"/>
      <c r="J74" s="207"/>
      <c r="K74" s="208"/>
      <c r="L74" s="199"/>
      <c r="M74" s="810"/>
      <c r="N74" s="810"/>
      <c r="O74" s="810"/>
      <c r="P74" s="810"/>
      <c r="Q74" s="810"/>
      <c r="R74" s="810"/>
      <c r="S74" s="810"/>
    </row>
    <row r="75" spans="1:19" ht="12.75" customHeight="1">
      <c r="A75" s="1305" t="s">
        <v>965</v>
      </c>
      <c r="B75" s="1305"/>
      <c r="C75" s="1305"/>
      <c r="D75" s="1305"/>
      <c r="E75" s="1305"/>
      <c r="J75" s="207"/>
      <c r="K75" s="208"/>
      <c r="L75" s="199"/>
      <c r="M75" s="810"/>
      <c r="N75" s="810"/>
      <c r="O75" s="810"/>
      <c r="P75" s="810"/>
      <c r="Q75" s="810"/>
      <c r="R75" s="810"/>
      <c r="S75" s="810"/>
    </row>
    <row r="76" spans="1:19" ht="53.4" thickBot="1">
      <c r="A76" s="120" t="s">
        <v>296</v>
      </c>
      <c r="B76" s="814" t="s">
        <v>308</v>
      </c>
      <c r="C76" s="814" t="s">
        <v>309</v>
      </c>
      <c r="D76" s="814" t="s">
        <v>310</v>
      </c>
      <c r="E76" s="814" t="s">
        <v>306</v>
      </c>
      <c r="J76" s="207"/>
      <c r="K76" s="208"/>
      <c r="L76" s="199"/>
      <c r="M76" s="810"/>
      <c r="N76" s="810"/>
      <c r="O76" s="810"/>
      <c r="P76" s="810"/>
      <c r="Q76" s="810"/>
      <c r="R76" s="810"/>
      <c r="S76" s="810"/>
    </row>
    <row r="77" spans="1:19" s="109" customFormat="1">
      <c r="A77" s="196" t="s">
        <v>299</v>
      </c>
      <c r="B77" s="618">
        <v>840.2600000000001</v>
      </c>
      <c r="C77" s="619">
        <v>649.2539840191339</v>
      </c>
      <c r="D77" s="791">
        <v>0.77268224599425628</v>
      </c>
      <c r="E77" s="385">
        <v>0</v>
      </c>
      <c r="F77" s="75"/>
      <c r="G77" s="75"/>
      <c r="H77" s="75"/>
      <c r="I77" s="75"/>
      <c r="J77" s="209"/>
      <c r="K77" s="210"/>
      <c r="L77" s="261"/>
    </row>
    <row r="78" spans="1:19" s="109" customFormat="1">
      <c r="A78" s="196" t="s">
        <v>300</v>
      </c>
      <c r="B78" s="618">
        <v>21.902000000000001</v>
      </c>
      <c r="C78" s="619">
        <v>20.499495679999999</v>
      </c>
      <c r="D78" s="791">
        <v>0.93596455483517482</v>
      </c>
      <c r="E78" s="385">
        <v>0.14482582962781729</v>
      </c>
      <c r="F78" s="75"/>
      <c r="G78" s="75"/>
      <c r="H78" s="75"/>
      <c r="I78" s="75"/>
      <c r="J78" s="209"/>
      <c r="K78" s="210"/>
      <c r="L78" s="261"/>
    </row>
    <row r="79" spans="1:19" s="109" customFormat="1">
      <c r="A79" s="196" t="s">
        <v>690</v>
      </c>
      <c r="B79" s="618">
        <v>84.65</v>
      </c>
      <c r="C79" s="619">
        <v>77.823662153316747</v>
      </c>
      <c r="D79" s="791">
        <v>0.9193580880486325</v>
      </c>
      <c r="E79" s="385">
        <v>0.18970492032362007</v>
      </c>
      <c r="F79" s="75"/>
      <c r="G79" s="75"/>
      <c r="H79" s="75"/>
      <c r="I79" s="75"/>
      <c r="J79" s="209"/>
      <c r="K79" s="210"/>
      <c r="L79" s="261"/>
    </row>
    <row r="80" spans="1:19" s="109" customFormat="1">
      <c r="A80" s="196" t="s">
        <v>691</v>
      </c>
      <c r="B80" s="618">
        <v>59.7</v>
      </c>
      <c r="C80" s="619">
        <v>91.61354197983421</v>
      </c>
      <c r="D80" s="791">
        <v>1.5345651922920303</v>
      </c>
      <c r="E80" s="385">
        <v>0.56190995380407405</v>
      </c>
      <c r="F80" s="76"/>
      <c r="G80" s="76"/>
      <c r="H80" s="76"/>
      <c r="I80" s="76"/>
      <c r="J80" s="211"/>
      <c r="K80" s="212"/>
      <c r="L80" s="261"/>
    </row>
    <row r="81" spans="1:12" s="109" customFormat="1" ht="13.8" thickBot="1">
      <c r="A81" s="768" t="s">
        <v>170</v>
      </c>
      <c r="B81" s="776">
        <f>SUM(B77:B80)</f>
        <v>1006.5120000000002</v>
      </c>
      <c r="C81" s="776">
        <f>SUM(C77:C80)</f>
        <v>839.19068383228478</v>
      </c>
      <c r="D81" s="767">
        <f>C81/B81</f>
        <v>0.83376123069797936</v>
      </c>
      <c r="E81" s="775">
        <v>0.25130727649500662</v>
      </c>
      <c r="F81" s="208"/>
      <c r="G81" s="208"/>
      <c r="H81" s="208"/>
      <c r="I81" s="208"/>
      <c r="J81" s="213"/>
      <c r="K81" s="214"/>
      <c r="L81" s="261"/>
    </row>
    <row r="82" spans="1:12" s="109" customFormat="1" ht="13.5" customHeight="1" thickTop="1">
      <c r="A82" s="188"/>
      <c r="B82" s="188"/>
      <c r="C82" s="188"/>
      <c r="D82" s="188"/>
      <c r="E82" s="188"/>
      <c r="F82" s="198"/>
      <c r="G82" s="198"/>
      <c r="H82" s="198"/>
      <c r="I82" s="198"/>
      <c r="J82" s="209"/>
      <c r="K82" s="210"/>
      <c r="L82" s="261"/>
    </row>
    <row r="83" spans="1:12" s="109" customFormat="1" ht="13.5" customHeight="1">
      <c r="A83" s="188" t="s">
        <v>208</v>
      </c>
      <c r="B83" s="74"/>
      <c r="C83" s="76"/>
      <c r="D83" s="76"/>
      <c r="E83" s="76"/>
      <c r="F83" s="76"/>
      <c r="G83" s="76"/>
      <c r="H83" s="76"/>
      <c r="I83" s="76"/>
      <c r="J83" s="205"/>
      <c r="K83" s="206"/>
      <c r="L83" s="261"/>
    </row>
    <row r="84" spans="1:12" s="109" customFormat="1" ht="13.5" customHeight="1">
      <c r="A84" s="215"/>
      <c r="B84" s="335"/>
      <c r="C84" s="204"/>
      <c r="D84" s="204"/>
      <c r="E84" s="204"/>
      <c r="F84" s="204"/>
      <c r="G84" s="204"/>
      <c r="H84" s="204"/>
      <c r="I84" s="204"/>
      <c r="J84" s="211"/>
      <c r="K84" s="212"/>
      <c r="L84" s="261"/>
    </row>
    <row r="85" spans="1:12" s="109" customFormat="1" ht="13.5" customHeight="1">
      <c r="A85" s="1305" t="s">
        <v>311</v>
      </c>
      <c r="B85" s="1305"/>
      <c r="C85" s="1305"/>
      <c r="D85" s="1305"/>
      <c r="E85" s="1305"/>
      <c r="F85" s="1305"/>
      <c r="G85" s="1305"/>
      <c r="H85" s="1305"/>
      <c r="I85" s="813"/>
      <c r="J85" s="216"/>
      <c r="K85" s="217"/>
      <c r="L85" s="812"/>
    </row>
    <row r="86" spans="1:12" s="109" customFormat="1">
      <c r="A86" s="1313" t="s">
        <v>312</v>
      </c>
      <c r="B86" s="1311" t="s">
        <v>313</v>
      </c>
      <c r="C86" s="1313" t="s">
        <v>314</v>
      </c>
      <c r="D86" s="1313" t="s">
        <v>315</v>
      </c>
      <c r="E86" s="1313" t="s">
        <v>316</v>
      </c>
      <c r="F86" s="1313" t="s">
        <v>317</v>
      </c>
      <c r="G86" s="1313" t="s">
        <v>318</v>
      </c>
      <c r="H86" s="1313" t="s">
        <v>319</v>
      </c>
      <c r="I86" s="218"/>
      <c r="J86" s="213"/>
      <c r="K86" s="214"/>
      <c r="L86" s="261"/>
    </row>
    <row r="87" spans="1:12" s="109" customFormat="1" ht="15.6" thickBot="1">
      <c r="A87" s="1314"/>
      <c r="B87" s="1312"/>
      <c r="C87" s="1314"/>
      <c r="D87" s="1314"/>
      <c r="E87" s="1314"/>
      <c r="F87" s="1314"/>
      <c r="G87" s="1314"/>
      <c r="H87" s="1314"/>
      <c r="I87" s="218"/>
      <c r="J87" s="205"/>
      <c r="K87" s="206"/>
      <c r="L87" s="261"/>
    </row>
    <row r="88" spans="1:12" s="109" customFormat="1">
      <c r="A88" s="335" t="s">
        <v>692</v>
      </c>
      <c r="B88" s="335" t="s">
        <v>220</v>
      </c>
      <c r="C88" s="616">
        <v>119293</v>
      </c>
      <c r="D88" s="616">
        <v>128873.66001883669</v>
      </c>
      <c r="E88" s="134">
        <f t="shared" ref="E88:E100" si="3">D88/C88</f>
        <v>1.0803120050534121</v>
      </c>
      <c r="F88" s="618">
        <v>14.19</v>
      </c>
      <c r="G88" s="618">
        <v>13.396230606101746</v>
      </c>
      <c r="H88" s="134">
        <f t="shared" ref="H88:H100" si="4">IFERROR(G88/F88,1)</f>
        <v>0.94406135349554232</v>
      </c>
      <c r="I88" s="61"/>
      <c r="J88" s="211"/>
      <c r="K88" s="212"/>
      <c r="L88" s="261"/>
    </row>
    <row r="89" spans="1:12" s="405" customFormat="1">
      <c r="A89" s="335" t="s">
        <v>693</v>
      </c>
      <c r="B89" s="335" t="s">
        <v>220</v>
      </c>
      <c r="C89" s="616">
        <v>45903</v>
      </c>
      <c r="D89" s="616">
        <v>37877.932795118926</v>
      </c>
      <c r="E89" s="134">
        <f t="shared" si="3"/>
        <v>0.82517336111188655</v>
      </c>
      <c r="F89" s="618">
        <v>30.67</v>
      </c>
      <c r="G89" s="618">
        <v>30.397311373732464</v>
      </c>
      <c r="H89" s="134">
        <f t="shared" si="4"/>
        <v>0.99110894599714583</v>
      </c>
      <c r="I89" s="61"/>
      <c r="J89" s="219"/>
      <c r="K89" s="220"/>
      <c r="L89" s="202"/>
    </row>
    <row r="90" spans="1:12" s="405" customFormat="1">
      <c r="A90" s="335" t="s">
        <v>694</v>
      </c>
      <c r="B90" s="335" t="s">
        <v>220</v>
      </c>
      <c r="C90" s="616">
        <v>45649</v>
      </c>
      <c r="D90" s="616">
        <v>44041</v>
      </c>
      <c r="E90" s="134">
        <f t="shared" si="3"/>
        <v>0.9647746938596683</v>
      </c>
      <c r="F90" s="618">
        <v>0.45</v>
      </c>
      <c r="G90" s="618">
        <v>0</v>
      </c>
      <c r="H90" s="134">
        <f t="shared" si="4"/>
        <v>0</v>
      </c>
      <c r="I90" s="61"/>
      <c r="J90" s="219"/>
      <c r="K90" s="220"/>
      <c r="L90" s="202"/>
    </row>
    <row r="91" spans="1:12" s="405" customFormat="1">
      <c r="A91" s="335" t="s">
        <v>695</v>
      </c>
      <c r="B91" s="335" t="s">
        <v>221</v>
      </c>
      <c r="C91" s="616">
        <v>25256.261900000001</v>
      </c>
      <c r="D91" s="616">
        <v>25127.489870000001</v>
      </c>
      <c r="E91" s="134">
        <f t="shared" si="3"/>
        <v>0.9949013820608188</v>
      </c>
      <c r="F91" s="618">
        <v>3.9620000000000002</v>
      </c>
      <c r="G91" s="618">
        <v>4.3677555999999997</v>
      </c>
      <c r="H91" s="134">
        <f t="shared" si="4"/>
        <v>1.1024118122160524</v>
      </c>
      <c r="I91" s="61"/>
      <c r="J91" s="219"/>
      <c r="K91" s="220"/>
      <c r="L91" s="202"/>
    </row>
    <row r="92" spans="1:12" s="405" customFormat="1">
      <c r="A92" s="335" t="s">
        <v>696</v>
      </c>
      <c r="B92" s="335" t="s">
        <v>220</v>
      </c>
      <c r="C92" s="616">
        <v>248239</v>
      </c>
      <c r="D92" s="616">
        <v>248239</v>
      </c>
      <c r="E92" s="134">
        <f t="shared" si="3"/>
        <v>1</v>
      </c>
      <c r="F92" s="618">
        <v>6.2</v>
      </c>
      <c r="G92" s="618">
        <v>6.2</v>
      </c>
      <c r="H92" s="134">
        <f t="shared" si="4"/>
        <v>1</v>
      </c>
      <c r="I92" s="61"/>
      <c r="J92" s="219"/>
      <c r="K92" s="220"/>
      <c r="L92" s="202"/>
    </row>
    <row r="93" spans="1:12" s="405" customFormat="1">
      <c r="A93" s="335" t="s">
        <v>697</v>
      </c>
      <c r="B93" s="335" t="s">
        <v>221</v>
      </c>
      <c r="C93" s="616">
        <v>26144.26</v>
      </c>
      <c r="D93" s="616">
        <v>34363.224896000007</v>
      </c>
      <c r="E93" s="134">
        <f t="shared" si="3"/>
        <v>1.3143697659065512</v>
      </c>
      <c r="F93" s="618">
        <v>7.76</v>
      </c>
      <c r="G93" s="618">
        <v>5.9517400800000004</v>
      </c>
      <c r="H93" s="134">
        <f t="shared" si="4"/>
        <v>0.76697681443298982</v>
      </c>
      <c r="I93" s="61"/>
      <c r="J93" s="219"/>
      <c r="K93" s="220"/>
      <c r="L93" s="202"/>
    </row>
    <row r="94" spans="1:12" s="405" customFormat="1">
      <c r="A94" s="335" t="s">
        <v>698</v>
      </c>
      <c r="B94" s="335" t="s">
        <v>221</v>
      </c>
      <c r="C94" s="616">
        <v>27125.279999999999</v>
      </c>
      <c r="D94" s="616">
        <v>27125</v>
      </c>
      <c r="E94" s="134">
        <f t="shared" si="3"/>
        <v>0.9999896775259095</v>
      </c>
      <c r="F94" s="618">
        <v>10.18</v>
      </c>
      <c r="G94" s="618">
        <v>10.18</v>
      </c>
      <c r="H94" s="134">
        <f t="shared" si="4"/>
        <v>1</v>
      </c>
      <c r="I94" s="61"/>
      <c r="J94" s="219"/>
      <c r="K94" s="220"/>
      <c r="L94" s="202"/>
    </row>
    <row r="95" spans="1:12" s="405" customFormat="1">
      <c r="A95" s="335" t="s">
        <v>699</v>
      </c>
      <c r="B95" s="335" t="s">
        <v>291</v>
      </c>
      <c r="C95" s="616">
        <v>457994</v>
      </c>
      <c r="D95" s="616">
        <v>457993.58005196624</v>
      </c>
      <c r="E95" s="134">
        <f t="shared" si="3"/>
        <v>0.99999908307088359</v>
      </c>
      <c r="F95" s="618">
        <v>48.76</v>
      </c>
      <c r="G95" s="618">
        <v>48.8413269047618</v>
      </c>
      <c r="H95" s="134">
        <f t="shared" si="4"/>
        <v>1.0016679020664849</v>
      </c>
      <c r="I95" s="61"/>
      <c r="J95" s="219"/>
      <c r="K95" s="220"/>
      <c r="L95" s="202"/>
    </row>
    <row r="96" spans="1:12" s="405" customFormat="1">
      <c r="A96" s="335" t="s">
        <v>700</v>
      </c>
      <c r="B96" s="335" t="s">
        <v>221</v>
      </c>
      <c r="C96" s="616">
        <v>1428571.43</v>
      </c>
      <c r="D96" s="616">
        <v>1428571.4285714284</v>
      </c>
      <c r="E96" s="134">
        <f t="shared" si="3"/>
        <v>0.99999999899999992</v>
      </c>
      <c r="F96" s="618">
        <v>320.91000000000003</v>
      </c>
      <c r="G96" s="618">
        <v>218.14249794895329</v>
      </c>
      <c r="H96" s="134">
        <f t="shared" si="4"/>
        <v>0.67976223224253929</v>
      </c>
      <c r="I96" s="61"/>
      <c r="J96" s="219"/>
      <c r="K96" s="220"/>
      <c r="L96" s="202"/>
    </row>
    <row r="97" spans="1:12" s="832" customFormat="1">
      <c r="A97" s="335" t="s">
        <v>701</v>
      </c>
      <c r="B97" s="335" t="s">
        <v>292</v>
      </c>
      <c r="C97" s="616">
        <v>1000000</v>
      </c>
      <c r="D97" s="616">
        <v>1000000</v>
      </c>
      <c r="E97" s="134">
        <f t="shared" si="3"/>
        <v>1</v>
      </c>
      <c r="F97" s="618">
        <v>373.49</v>
      </c>
      <c r="G97" s="618">
        <v>285.25148607018059</v>
      </c>
      <c r="H97" s="134">
        <f t="shared" si="4"/>
        <v>0.76374597999994798</v>
      </c>
      <c r="I97" s="61"/>
      <c r="J97" s="219"/>
      <c r="K97" s="220"/>
      <c r="L97" s="202"/>
    </row>
    <row r="98" spans="1:12" s="832" customFormat="1">
      <c r="A98" s="335" t="s">
        <v>702</v>
      </c>
      <c r="B98" s="335" t="s">
        <v>221</v>
      </c>
      <c r="C98" s="616">
        <v>1428571.43</v>
      </c>
      <c r="D98" s="616">
        <v>1428571.43</v>
      </c>
      <c r="E98" s="134">
        <f t="shared" si="3"/>
        <v>1</v>
      </c>
      <c r="F98" s="618">
        <v>145.86000000000001</v>
      </c>
      <c r="G98" s="618">
        <v>145.86000000000001</v>
      </c>
      <c r="H98" s="134">
        <f t="shared" si="4"/>
        <v>1</v>
      </c>
      <c r="I98" s="61"/>
      <c r="J98" s="219"/>
      <c r="K98" s="220"/>
      <c r="L98" s="202"/>
    </row>
    <row r="99" spans="1:12">
      <c r="A99" s="335" t="s">
        <v>703</v>
      </c>
      <c r="B99" s="335" t="s">
        <v>220</v>
      </c>
      <c r="C99" s="616">
        <v>54261</v>
      </c>
      <c r="D99" s="616">
        <v>54261</v>
      </c>
      <c r="E99" s="134">
        <f t="shared" si="3"/>
        <v>1</v>
      </c>
      <c r="F99" s="618">
        <v>8.19</v>
      </c>
      <c r="G99" s="618">
        <v>41.62</v>
      </c>
      <c r="H99" s="134">
        <f t="shared" si="4"/>
        <v>5.0818070818070815</v>
      </c>
      <c r="I99" s="63"/>
    </row>
    <row r="100" spans="1:12">
      <c r="A100" s="353" t="s">
        <v>704</v>
      </c>
      <c r="B100" s="353" t="s">
        <v>289</v>
      </c>
      <c r="C100" s="722">
        <v>954955</v>
      </c>
      <c r="D100" s="722">
        <v>771101.05087411625</v>
      </c>
      <c r="E100" s="837">
        <f t="shared" si="3"/>
        <v>0.80747370386470174</v>
      </c>
      <c r="F100" s="723">
        <v>35.89</v>
      </c>
      <c r="G100" s="723">
        <v>28.98233524855495</v>
      </c>
      <c r="H100" s="837">
        <f t="shared" si="4"/>
        <v>0.80753232790623986</v>
      </c>
      <c r="I100" s="63"/>
    </row>
    <row r="101" spans="1:12" ht="13.5" customHeight="1">
      <c r="A101" s="803"/>
      <c r="B101" s="803"/>
      <c r="C101" s="803"/>
      <c r="D101" s="803"/>
      <c r="E101" s="803"/>
      <c r="F101" s="803"/>
      <c r="G101" s="803"/>
      <c r="H101" s="803"/>
      <c r="I101" s="803"/>
    </row>
    <row r="102" spans="1:12" ht="13.5" customHeight="1">
      <c r="A102" s="188" t="s">
        <v>208</v>
      </c>
    </row>
    <row r="103" spans="1:12" ht="13.5" customHeight="1">
      <c r="A103" s="810"/>
    </row>
    <row r="104" spans="1:12" ht="13.5" customHeight="1">
      <c r="A104" s="1305" t="s">
        <v>321</v>
      </c>
      <c r="B104" s="1305"/>
      <c r="C104" s="1305"/>
      <c r="D104" s="1305"/>
      <c r="E104" s="1305"/>
      <c r="F104" s="1305"/>
      <c r="G104" s="1305"/>
      <c r="H104" s="1305"/>
      <c r="I104" s="813"/>
    </row>
    <row r="105" spans="1:12" ht="25.5" customHeight="1">
      <c r="A105" s="1313" t="s">
        <v>322</v>
      </c>
      <c r="B105" s="1313" t="s">
        <v>313</v>
      </c>
      <c r="C105" s="1309" t="s">
        <v>323</v>
      </c>
      <c r="D105" s="1309" t="s">
        <v>324</v>
      </c>
      <c r="E105" s="1309" t="s">
        <v>325</v>
      </c>
      <c r="F105" s="1309" t="s">
        <v>326</v>
      </c>
      <c r="G105" s="1311" t="s">
        <v>327</v>
      </c>
      <c r="H105" s="1311"/>
      <c r="I105" s="221"/>
    </row>
    <row r="106" spans="1:12" ht="25.5" customHeight="1" thickBot="1">
      <c r="A106" s="1314"/>
      <c r="B106" s="1314"/>
      <c r="C106" s="1310"/>
      <c r="D106" s="1310"/>
      <c r="E106" s="1310"/>
      <c r="F106" s="1310"/>
      <c r="G106" s="1312"/>
      <c r="H106" s="1312"/>
      <c r="I106" s="221"/>
    </row>
    <row r="107" spans="1:12" ht="106.5" customHeight="1">
      <c r="A107" s="810" t="str">
        <f t="shared" ref="A107:B119" si="5">A88</f>
        <v>PRJ-1881125</v>
      </c>
      <c r="B107" s="620" t="str">
        <f t="shared" si="5"/>
        <v>HVAC</v>
      </c>
      <c r="C107" s="553">
        <f t="shared" ref="C107:C119" si="6">E88</f>
        <v>1.0803120050534121</v>
      </c>
      <c r="D107" s="791">
        <f t="shared" ref="D107:D119" si="7">(SUM($D$88:$D$100)-D88)/(SUM($C$88:$C$100)-C88)-SUM($D$88:$D$100)/SUM($C$88:$C$100)</f>
        <v>-2.2913724404910463E-3</v>
      </c>
      <c r="E107" s="553">
        <f t="shared" ref="E107:E119" si="8">H88</f>
        <v>0.94406135349554232</v>
      </c>
      <c r="F107" s="791">
        <f t="shared" ref="F107:F119" si="9">(SUM($G$88:$G$100)-G88)/(SUM($F$88:$F$100)-F88)-SUM($G$88:$G$100)/SUM($F$88:$F$100)</f>
        <v>-1.577269013986804E-3</v>
      </c>
      <c r="G107" s="1315" t="s">
        <v>713</v>
      </c>
      <c r="H107" s="1315"/>
    </row>
    <row r="108" spans="1:12" ht="75.75" customHeight="1">
      <c r="A108" s="831" t="str">
        <f t="shared" si="5"/>
        <v>PRJ-1796896</v>
      </c>
      <c r="B108" s="620" t="str">
        <f t="shared" si="5"/>
        <v>HVAC</v>
      </c>
      <c r="C108" s="553">
        <f t="shared" si="6"/>
        <v>0.82517336111188655</v>
      </c>
      <c r="D108" s="791">
        <f t="shared" si="7"/>
        <v>1.1430945685825256E-3</v>
      </c>
      <c r="E108" s="553">
        <f t="shared" si="8"/>
        <v>0.99110894599714583</v>
      </c>
      <c r="F108" s="791">
        <f t="shared" si="9"/>
        <v>-4.9453235546589314E-3</v>
      </c>
      <c r="G108" s="1316" t="s">
        <v>714</v>
      </c>
      <c r="H108" s="1316"/>
    </row>
    <row r="109" spans="1:12" ht="168.75" customHeight="1">
      <c r="A109" s="831" t="str">
        <f t="shared" si="5"/>
        <v>PRJ-1516613</v>
      </c>
      <c r="B109" s="620" t="str">
        <f t="shared" si="5"/>
        <v>HVAC</v>
      </c>
      <c r="C109" s="553">
        <f t="shared" si="6"/>
        <v>0.9647746938596683</v>
      </c>
      <c r="D109" s="791">
        <f t="shared" si="7"/>
        <v>4.1066764716157778E-5</v>
      </c>
      <c r="E109" s="553">
        <f t="shared" si="8"/>
        <v>0</v>
      </c>
      <c r="F109" s="791">
        <f t="shared" si="9"/>
        <v>3.7293184099407295E-4</v>
      </c>
      <c r="G109" s="1316" t="s">
        <v>715</v>
      </c>
      <c r="H109" s="1317"/>
    </row>
    <row r="110" spans="1:12" ht="102" customHeight="1">
      <c r="A110" s="831" t="str">
        <f t="shared" si="5"/>
        <v>PRJ-1766318</v>
      </c>
      <c r="B110" s="620" t="str">
        <f t="shared" si="5"/>
        <v>Lighting</v>
      </c>
      <c r="C110" s="553">
        <f t="shared" si="6"/>
        <v>0.9949013820608188</v>
      </c>
      <c r="D110" s="791">
        <f t="shared" si="7"/>
        <v>-1.0772082098453595E-4</v>
      </c>
      <c r="E110" s="553">
        <f t="shared" si="8"/>
        <v>1.1024118122160524</v>
      </c>
      <c r="F110" s="791">
        <f t="shared" si="9"/>
        <v>-1.0616863038996893E-3</v>
      </c>
      <c r="G110" s="1316" t="s">
        <v>716</v>
      </c>
      <c r="H110" s="1317"/>
    </row>
    <row r="111" spans="1:12" ht="15" customHeight="1">
      <c r="A111" s="831" t="str">
        <f t="shared" si="5"/>
        <v>PRJ-1903895</v>
      </c>
      <c r="B111" s="620" t="str">
        <f t="shared" si="5"/>
        <v>HVAC</v>
      </c>
      <c r="C111" s="553">
        <f t="shared" si="6"/>
        <v>1</v>
      </c>
      <c r="D111" s="791">
        <f t="shared" si="7"/>
        <v>-1.3262838037759739E-3</v>
      </c>
      <c r="E111" s="553">
        <f t="shared" si="8"/>
        <v>1</v>
      </c>
      <c r="F111" s="791">
        <f t="shared" si="9"/>
        <v>-1.0303588976964262E-3</v>
      </c>
      <c r="G111" s="1316" t="s">
        <v>328</v>
      </c>
      <c r="H111" s="1317"/>
    </row>
    <row r="112" spans="1:12" ht="49.5" customHeight="1">
      <c r="A112" s="831" t="str">
        <f t="shared" si="5"/>
        <v>PRJ-1709436</v>
      </c>
      <c r="B112" s="620" t="str">
        <f t="shared" si="5"/>
        <v>Lighting</v>
      </c>
      <c r="C112" s="553">
        <f t="shared" si="6"/>
        <v>1.3143697659065512</v>
      </c>
      <c r="D112" s="791">
        <f t="shared" si="7"/>
        <v>-1.5427322595721327E-3</v>
      </c>
      <c r="E112" s="553">
        <f t="shared" si="8"/>
        <v>0.76697681443298982</v>
      </c>
      <c r="F112" s="791">
        <f t="shared" si="9"/>
        <v>5.1889465074039798E-4</v>
      </c>
      <c r="G112" s="1316" t="s">
        <v>717</v>
      </c>
      <c r="H112" s="1316"/>
    </row>
    <row r="113" spans="1:12" ht="15" customHeight="1">
      <c r="A113" s="831" t="str">
        <f t="shared" si="5"/>
        <v>PRJ-1975652</v>
      </c>
      <c r="B113" s="620" t="str">
        <f t="shared" si="5"/>
        <v>Lighting</v>
      </c>
      <c r="C113" s="553">
        <f t="shared" si="6"/>
        <v>0.9999896775259095</v>
      </c>
      <c r="D113" s="791">
        <f t="shared" si="7"/>
        <v>-1.3938417286063487E-4</v>
      </c>
      <c r="E113" s="553">
        <f t="shared" si="8"/>
        <v>1</v>
      </c>
      <c r="F113" s="791">
        <f t="shared" si="9"/>
        <v>-1.6985409195875434E-3</v>
      </c>
      <c r="G113" s="1316" t="s">
        <v>328</v>
      </c>
      <c r="H113" s="1316"/>
    </row>
    <row r="114" spans="1:12" ht="15" customHeight="1">
      <c r="A114" s="831" t="str">
        <f t="shared" si="5"/>
        <v>PRJ-1654222</v>
      </c>
      <c r="B114" s="620" t="str">
        <f t="shared" si="5"/>
        <v>Motors, Drives &amp; Compressors</v>
      </c>
      <c r="C114" s="553">
        <f t="shared" si="6"/>
        <v>0.99999908307088359</v>
      </c>
      <c r="D114" s="791">
        <f t="shared" si="7"/>
        <v>-2.5418573431704727E-3</v>
      </c>
      <c r="E114" s="553">
        <f t="shared" si="8"/>
        <v>1.0016679020664849</v>
      </c>
      <c r="F114" s="791">
        <f t="shared" si="9"/>
        <v>-8.5482768983289326E-3</v>
      </c>
      <c r="G114" s="1316" t="s">
        <v>328</v>
      </c>
      <c r="H114" s="1316"/>
    </row>
    <row r="115" spans="1:12" ht="258" customHeight="1">
      <c r="A115" s="831" t="str">
        <f t="shared" si="5"/>
        <v>PRJ-1761610</v>
      </c>
      <c r="B115" s="620" t="str">
        <f t="shared" si="5"/>
        <v>Lighting</v>
      </c>
      <c r="C115" s="553">
        <f t="shared" si="6"/>
        <v>0.99999999899999992</v>
      </c>
      <c r="D115" s="791">
        <f t="shared" si="7"/>
        <v>-9.6645885929174113E-3</v>
      </c>
      <c r="E115" s="553">
        <f t="shared" si="8"/>
        <v>0.67976223224253929</v>
      </c>
      <c r="F115" s="791">
        <f t="shared" si="9"/>
        <v>7.2082372271865203E-2</v>
      </c>
      <c r="G115" s="1316" t="s">
        <v>718</v>
      </c>
      <c r="H115" s="1317"/>
    </row>
    <row r="116" spans="1:12" s="831" customFormat="1" ht="109.5" customHeight="1">
      <c r="A116" s="831" t="str">
        <f t="shared" si="5"/>
        <v>PRJ-1508166</v>
      </c>
      <c r="B116" s="620" t="str">
        <f t="shared" si="5"/>
        <v>New Construction</v>
      </c>
      <c r="C116" s="553">
        <f t="shared" si="6"/>
        <v>1</v>
      </c>
      <c r="D116" s="791">
        <f t="shared" si="7"/>
        <v>-6.1688734951573787E-3</v>
      </c>
      <c r="E116" s="553">
        <f t="shared" si="8"/>
        <v>0.76374597999994798</v>
      </c>
      <c r="F116" s="791">
        <f t="shared" si="9"/>
        <v>4.1309774357301654E-2</v>
      </c>
      <c r="G116" s="1317" t="s">
        <v>719</v>
      </c>
      <c r="H116" s="1317"/>
      <c r="I116" s="76"/>
      <c r="J116" s="85"/>
      <c r="K116" s="76"/>
      <c r="L116" s="76"/>
    </row>
    <row r="117" spans="1:12" s="831" customFormat="1" ht="15" customHeight="1">
      <c r="A117" s="831" t="str">
        <f t="shared" si="5"/>
        <v>PRJ-1737247</v>
      </c>
      <c r="B117" s="620" t="str">
        <f t="shared" si="5"/>
        <v>Lighting</v>
      </c>
      <c r="C117" s="553">
        <f t="shared" si="6"/>
        <v>1</v>
      </c>
      <c r="D117" s="791">
        <f t="shared" si="7"/>
        <v>-9.6645889151473208E-3</v>
      </c>
      <c r="E117" s="553">
        <f t="shared" si="8"/>
        <v>1</v>
      </c>
      <c r="F117" s="791">
        <f t="shared" si="9"/>
        <v>-2.8173509026171661E-2</v>
      </c>
      <c r="G117" s="1317" t="s">
        <v>328</v>
      </c>
      <c r="H117" s="1317"/>
      <c r="I117" s="76"/>
      <c r="J117" s="85"/>
      <c r="K117" s="76"/>
      <c r="L117" s="76"/>
    </row>
    <row r="118" spans="1:12" ht="69" customHeight="1">
      <c r="A118" s="831" t="str">
        <f t="shared" si="5"/>
        <v>PRJ-1951281</v>
      </c>
      <c r="B118" s="620" t="str">
        <f t="shared" si="5"/>
        <v>HVAC</v>
      </c>
      <c r="C118" s="553">
        <f t="shared" si="6"/>
        <v>1</v>
      </c>
      <c r="D118" s="791">
        <f t="shared" si="7"/>
        <v>-2.8022119323967143E-4</v>
      </c>
      <c r="E118" s="553">
        <f t="shared" si="8"/>
        <v>5.0818070818070815</v>
      </c>
      <c r="F118" s="791">
        <f t="shared" si="9"/>
        <v>-3.4849973776580612E-2</v>
      </c>
      <c r="G118" s="1316" t="s">
        <v>714</v>
      </c>
      <c r="H118" s="1316"/>
    </row>
    <row r="119" spans="1:12" ht="104.25" customHeight="1">
      <c r="A119" s="831" t="str">
        <f t="shared" si="5"/>
        <v>PRJ-1582333</v>
      </c>
      <c r="B119" s="620" t="str">
        <f t="shared" si="5"/>
        <v>Building Optimization</v>
      </c>
      <c r="C119" s="553">
        <f t="shared" si="6"/>
        <v>0.80747370386470174</v>
      </c>
      <c r="D119" s="791">
        <f t="shared" si="7"/>
        <v>3.1630711497765973E-2</v>
      </c>
      <c r="E119" s="553">
        <f t="shared" si="8"/>
        <v>0.80753232790623986</v>
      </c>
      <c r="F119" s="791">
        <f t="shared" si="9"/>
        <v>9.6984750108231044E-4</v>
      </c>
      <c r="G119" s="1316" t="s">
        <v>720</v>
      </c>
      <c r="H119" s="1316"/>
    </row>
    <row r="121" spans="1:12">
      <c r="A121" s="188" t="s">
        <v>294</v>
      </c>
    </row>
    <row r="123" spans="1:12" ht="14.4">
      <c r="A123" s="720" t="s">
        <v>329</v>
      </c>
    </row>
    <row r="124" spans="1:12" ht="27" thickBot="1">
      <c r="A124" s="120" t="s">
        <v>330</v>
      </c>
      <c r="B124" s="575">
        <v>5</v>
      </c>
      <c r="C124" s="575">
        <v>4</v>
      </c>
      <c r="D124" s="575">
        <v>3</v>
      </c>
      <c r="E124" s="575">
        <v>2</v>
      </c>
      <c r="F124" s="575">
        <v>1</v>
      </c>
      <c r="G124" s="575" t="s">
        <v>331</v>
      </c>
    </row>
    <row r="125" spans="1:12">
      <c r="A125" s="810" t="s">
        <v>332</v>
      </c>
      <c r="B125" s="791">
        <v>0.33</v>
      </c>
      <c r="C125" s="791">
        <v>0.24</v>
      </c>
      <c r="D125" s="791">
        <v>0.25</v>
      </c>
      <c r="E125" s="791">
        <v>0.13</v>
      </c>
      <c r="F125" s="791">
        <v>0.05</v>
      </c>
      <c r="G125" s="721">
        <v>3.67</v>
      </c>
    </row>
    <row r="126" spans="1:12">
      <c r="A126" s="810" t="s">
        <v>333</v>
      </c>
      <c r="B126" s="791">
        <v>0.56000000000000005</v>
      </c>
      <c r="C126" s="791">
        <v>0.3</v>
      </c>
      <c r="D126" s="791">
        <v>7.0000000000000007E-2</v>
      </c>
      <c r="E126" s="791">
        <v>0.08</v>
      </c>
      <c r="F126" s="791">
        <v>0</v>
      </c>
      <c r="G126" s="721">
        <v>4.37</v>
      </c>
    </row>
    <row r="127" spans="1:12">
      <c r="A127" s="810" t="s">
        <v>334</v>
      </c>
      <c r="B127" s="791">
        <v>0.39</v>
      </c>
      <c r="C127" s="791">
        <v>0.42</v>
      </c>
      <c r="D127" s="791">
        <v>0.11</v>
      </c>
      <c r="E127" s="791">
        <v>0.06</v>
      </c>
      <c r="F127" s="791">
        <v>0.02</v>
      </c>
      <c r="G127" s="721">
        <v>4.0999999999999996</v>
      </c>
    </row>
    <row r="128" spans="1:12">
      <c r="A128" s="810" t="s">
        <v>335</v>
      </c>
      <c r="B128" s="791">
        <v>0.43</v>
      </c>
      <c r="C128" s="791">
        <v>0.32</v>
      </c>
      <c r="D128" s="791">
        <v>0.15</v>
      </c>
      <c r="E128" s="791">
        <v>0.05</v>
      </c>
      <c r="F128" s="791">
        <v>0.05</v>
      </c>
      <c r="G128" s="721">
        <v>4.03</v>
      </c>
    </row>
    <row r="129" spans="1:12">
      <c r="A129" s="810" t="s">
        <v>336</v>
      </c>
      <c r="B129" s="791">
        <v>0.38</v>
      </c>
      <c r="C129" s="791">
        <v>0.43</v>
      </c>
      <c r="D129" s="791">
        <v>0.13</v>
      </c>
      <c r="E129" s="791">
        <v>0.03</v>
      </c>
      <c r="F129" s="791">
        <v>0.05</v>
      </c>
      <c r="G129" s="721">
        <v>4.1199999999999992</v>
      </c>
    </row>
    <row r="130" spans="1:12">
      <c r="A130" s="810" t="s">
        <v>337</v>
      </c>
      <c r="B130" s="791">
        <v>0.35</v>
      </c>
      <c r="C130" s="791">
        <v>0.4</v>
      </c>
      <c r="D130" s="791">
        <v>0.25</v>
      </c>
      <c r="E130" s="791">
        <v>0</v>
      </c>
      <c r="F130" s="791">
        <v>0</v>
      </c>
      <c r="G130" s="721">
        <v>4.0999999999999996</v>
      </c>
    </row>
    <row r="131" spans="1:12">
      <c r="A131" s="810" t="s">
        <v>338</v>
      </c>
      <c r="B131" s="791">
        <v>0.4</v>
      </c>
      <c r="C131" s="791">
        <v>0.5</v>
      </c>
      <c r="D131" s="791">
        <v>0.1</v>
      </c>
      <c r="E131" s="791">
        <v>0</v>
      </c>
      <c r="F131" s="791">
        <v>0</v>
      </c>
      <c r="G131" s="721">
        <v>4.3</v>
      </c>
    </row>
    <row r="132" spans="1:12" s="1109" customFormat="1">
      <c r="A132" s="1109" t="s">
        <v>982</v>
      </c>
      <c r="B132" s="791">
        <v>0.72</v>
      </c>
      <c r="C132" s="791">
        <v>0.17</v>
      </c>
      <c r="D132" s="791">
        <v>0.06</v>
      </c>
      <c r="E132" s="791">
        <v>0.06</v>
      </c>
      <c r="F132" s="791">
        <v>0</v>
      </c>
      <c r="G132" s="721">
        <v>4.5799999999999992</v>
      </c>
      <c r="H132" s="76"/>
      <c r="I132" s="76"/>
      <c r="J132" s="85"/>
      <c r="K132" s="76"/>
      <c r="L132" s="76"/>
    </row>
    <row r="133" spans="1:12">
      <c r="A133" s="810" t="s">
        <v>339</v>
      </c>
      <c r="B133" s="791">
        <v>0.63</v>
      </c>
      <c r="C133" s="791">
        <v>0.28000000000000003</v>
      </c>
      <c r="D133" s="791">
        <v>7.0000000000000007E-2</v>
      </c>
      <c r="E133" s="791">
        <v>0</v>
      </c>
      <c r="F133" s="791">
        <v>0.02</v>
      </c>
      <c r="G133" s="721">
        <v>4.4999999999999991</v>
      </c>
    </row>
    <row r="134" spans="1:12">
      <c r="A134" s="810" t="s">
        <v>340</v>
      </c>
      <c r="B134" s="791">
        <v>0.51</v>
      </c>
      <c r="C134" s="791">
        <v>0.37</v>
      </c>
      <c r="D134" s="791">
        <v>0.06</v>
      </c>
      <c r="E134" s="791">
        <v>0.05</v>
      </c>
      <c r="F134" s="791">
        <v>0.02</v>
      </c>
      <c r="G134" s="721">
        <v>4.3299999999999983</v>
      </c>
    </row>
    <row r="136" spans="1:12">
      <c r="A136" s="803" t="s">
        <v>985</v>
      </c>
    </row>
    <row r="138" spans="1:12">
      <c r="A138" s="813" t="s">
        <v>341</v>
      </c>
    </row>
    <row r="139" spans="1:12" ht="27" thickBot="1">
      <c r="A139" s="120" t="s">
        <v>330</v>
      </c>
      <c r="B139" s="575">
        <v>5</v>
      </c>
      <c r="C139" s="575">
        <v>4</v>
      </c>
      <c r="D139" s="575">
        <v>3</v>
      </c>
      <c r="E139" s="575">
        <v>2</v>
      </c>
      <c r="F139" s="575">
        <v>1</v>
      </c>
      <c r="G139" s="575" t="s">
        <v>331</v>
      </c>
    </row>
    <row r="140" spans="1:12">
      <c r="A140" s="810" t="s">
        <v>342</v>
      </c>
      <c r="B140" s="791">
        <v>0.52</v>
      </c>
      <c r="C140" s="791">
        <v>0.32</v>
      </c>
      <c r="D140" s="791">
        <v>0.14000000000000001</v>
      </c>
      <c r="E140" s="791">
        <v>0.02</v>
      </c>
      <c r="F140" s="791">
        <v>0</v>
      </c>
      <c r="G140" s="721">
        <v>4.34</v>
      </c>
    </row>
    <row r="142" spans="1:12">
      <c r="A142" s="803" t="s">
        <v>985</v>
      </c>
    </row>
    <row r="144" spans="1:12">
      <c r="A144" s="813" t="s">
        <v>343</v>
      </c>
    </row>
    <row r="145" spans="1:7" ht="27" thickBot="1">
      <c r="A145" s="120" t="s">
        <v>330</v>
      </c>
      <c r="B145" s="575">
        <v>5</v>
      </c>
      <c r="C145" s="575">
        <v>4</v>
      </c>
      <c r="D145" s="575">
        <v>3</v>
      </c>
      <c r="E145" s="575">
        <v>2</v>
      </c>
      <c r="F145" s="575">
        <v>1</v>
      </c>
      <c r="G145" s="575" t="s">
        <v>331</v>
      </c>
    </row>
    <row r="146" spans="1:7">
      <c r="A146" s="810" t="s">
        <v>344</v>
      </c>
      <c r="B146" s="791">
        <v>0.84</v>
      </c>
      <c r="C146" s="791">
        <v>0.1</v>
      </c>
      <c r="D146" s="791">
        <v>0.05</v>
      </c>
      <c r="E146" s="791">
        <v>0.02</v>
      </c>
      <c r="F146" s="791">
        <v>0</v>
      </c>
      <c r="G146" s="721">
        <v>4.7900000000000009</v>
      </c>
    </row>
    <row r="148" spans="1:7">
      <c r="A148" s="803" t="s">
        <v>985</v>
      </c>
    </row>
    <row r="150" spans="1:7">
      <c r="A150" s="813" t="s">
        <v>345</v>
      </c>
    </row>
    <row r="151" spans="1:7" ht="27" thickBot="1">
      <c r="A151" s="120" t="s">
        <v>330</v>
      </c>
      <c r="B151" s="575">
        <v>5</v>
      </c>
      <c r="C151" s="575">
        <v>4</v>
      </c>
      <c r="D151" s="575">
        <v>3</v>
      </c>
      <c r="E151" s="575">
        <v>2</v>
      </c>
      <c r="F151" s="575">
        <v>1</v>
      </c>
      <c r="G151" s="575" t="s">
        <v>331</v>
      </c>
    </row>
    <row r="152" spans="1:7">
      <c r="A152" s="810" t="s">
        <v>346</v>
      </c>
      <c r="B152" s="791">
        <v>0.25</v>
      </c>
      <c r="C152" s="791">
        <v>0.4</v>
      </c>
      <c r="D152" s="791">
        <v>0.35</v>
      </c>
      <c r="E152" s="791">
        <v>0</v>
      </c>
      <c r="F152" s="791">
        <v>0</v>
      </c>
      <c r="G152" s="721">
        <v>3.9</v>
      </c>
    </row>
    <row r="154" spans="1:7">
      <c r="A154" s="803" t="s">
        <v>985</v>
      </c>
    </row>
    <row r="156" spans="1:7">
      <c r="A156" s="813" t="s">
        <v>347</v>
      </c>
    </row>
    <row r="157" spans="1:7" ht="27" thickBot="1">
      <c r="A157" s="120" t="s">
        <v>330</v>
      </c>
      <c r="B157" s="575">
        <v>5</v>
      </c>
      <c r="C157" s="575">
        <v>4</v>
      </c>
      <c r="D157" s="575">
        <v>3</v>
      </c>
      <c r="E157" s="575">
        <v>2</v>
      </c>
      <c r="F157" s="575">
        <v>1</v>
      </c>
      <c r="G157" s="575" t="s">
        <v>331</v>
      </c>
    </row>
    <row r="158" spans="1:7">
      <c r="A158" s="810" t="s">
        <v>348</v>
      </c>
      <c r="B158" s="791">
        <v>0.28999999999999998</v>
      </c>
      <c r="C158" s="791">
        <v>0.26</v>
      </c>
      <c r="D158" s="791">
        <v>0.4</v>
      </c>
      <c r="E158" s="791">
        <v>0.05</v>
      </c>
      <c r="F158" s="791">
        <v>0</v>
      </c>
      <c r="G158" s="721">
        <v>3.7900000000000005</v>
      </c>
    </row>
    <row r="159" spans="1:7">
      <c r="A159" s="810" t="s">
        <v>349</v>
      </c>
      <c r="B159" s="791">
        <v>0.49</v>
      </c>
      <c r="C159" s="791">
        <v>0.28000000000000003</v>
      </c>
      <c r="D159" s="791">
        <v>0.16</v>
      </c>
      <c r="E159" s="791">
        <v>7.0000000000000007E-2</v>
      </c>
      <c r="F159" s="791">
        <v>0</v>
      </c>
      <c r="G159" s="721">
        <v>4.1900000000000004</v>
      </c>
    </row>
    <row r="160" spans="1:7">
      <c r="A160" s="810" t="s">
        <v>350</v>
      </c>
      <c r="B160" s="791">
        <v>0.36</v>
      </c>
      <c r="C160" s="791">
        <v>0.31</v>
      </c>
      <c r="D160" s="791">
        <v>0.31</v>
      </c>
      <c r="E160" s="791">
        <v>0.02</v>
      </c>
      <c r="F160" s="791">
        <v>0</v>
      </c>
      <c r="G160" s="721">
        <v>4.01</v>
      </c>
    </row>
    <row r="161" spans="1:12">
      <c r="A161" s="810" t="s">
        <v>351</v>
      </c>
      <c r="B161" s="791">
        <v>0.4</v>
      </c>
      <c r="C161" s="791">
        <v>0.33</v>
      </c>
      <c r="D161" s="791">
        <v>0.19</v>
      </c>
      <c r="E161" s="791">
        <v>0.09</v>
      </c>
      <c r="F161" s="791">
        <v>0</v>
      </c>
      <c r="G161" s="721">
        <v>4.07</v>
      </c>
    </row>
    <row r="162" spans="1:12">
      <c r="A162" s="810" t="s">
        <v>352</v>
      </c>
      <c r="B162" s="791">
        <v>0.41</v>
      </c>
      <c r="C162" s="791">
        <v>0.3</v>
      </c>
      <c r="D162" s="791">
        <v>0.18</v>
      </c>
      <c r="E162" s="791">
        <v>0.11</v>
      </c>
      <c r="F162" s="791">
        <v>0</v>
      </c>
      <c r="G162" s="721">
        <v>4.01</v>
      </c>
    </row>
    <row r="163" spans="1:12">
      <c r="A163" s="810" t="s">
        <v>353</v>
      </c>
      <c r="B163" s="791">
        <v>0.25</v>
      </c>
      <c r="C163" s="791">
        <v>0.3</v>
      </c>
      <c r="D163" s="791">
        <v>0.3</v>
      </c>
      <c r="E163" s="791">
        <v>0.16</v>
      </c>
      <c r="F163" s="791">
        <v>0</v>
      </c>
      <c r="G163" s="721">
        <v>3.67</v>
      </c>
    </row>
    <row r="164" spans="1:12" s="1109" customFormat="1">
      <c r="A164" s="1109" t="s">
        <v>982</v>
      </c>
      <c r="B164" s="791">
        <v>0.9</v>
      </c>
      <c r="C164" s="791">
        <v>0.1</v>
      </c>
      <c r="D164" s="791">
        <v>0</v>
      </c>
      <c r="E164" s="791">
        <v>0</v>
      </c>
      <c r="F164" s="791">
        <v>0</v>
      </c>
      <c r="G164" s="721">
        <v>4.9000000000000004</v>
      </c>
      <c r="H164" s="76"/>
      <c r="I164" s="76"/>
      <c r="J164" s="85"/>
      <c r="K164" s="76"/>
      <c r="L164" s="76"/>
    </row>
    <row r="166" spans="1:12">
      <c r="A166" s="803" t="s">
        <v>983</v>
      </c>
    </row>
    <row r="168" spans="1:12">
      <c r="A168" s="813" t="s">
        <v>354</v>
      </c>
    </row>
    <row r="169" spans="1:12" ht="40.200000000000003" thickBot="1">
      <c r="A169" s="120" t="s">
        <v>355</v>
      </c>
      <c r="B169" s="575" t="s">
        <v>356</v>
      </c>
      <c r="C169" s="575" t="s">
        <v>357</v>
      </c>
      <c r="D169" s="575" t="s">
        <v>358</v>
      </c>
      <c r="E169" s="575" t="s">
        <v>635</v>
      </c>
      <c r="F169" s="575" t="s">
        <v>1017</v>
      </c>
      <c r="H169" s="72"/>
      <c r="I169" s="72"/>
      <c r="J169" s="72"/>
      <c r="K169" s="72"/>
      <c r="L169" s="72"/>
    </row>
    <row r="170" spans="1:12">
      <c r="A170" s="810" t="s">
        <v>348</v>
      </c>
      <c r="B170" s="791">
        <v>0.38</v>
      </c>
      <c r="C170" s="791">
        <v>0.63</v>
      </c>
      <c r="D170" s="791">
        <v>0</v>
      </c>
      <c r="H170" s="72"/>
      <c r="I170" s="72"/>
      <c r="J170" s="72"/>
      <c r="K170" s="72"/>
      <c r="L170" s="72"/>
    </row>
    <row r="171" spans="1:12">
      <c r="A171" s="810" t="s">
        <v>349</v>
      </c>
      <c r="B171" s="791">
        <v>0.39</v>
      </c>
      <c r="C171" s="791">
        <v>0.57999999999999996</v>
      </c>
      <c r="D171" s="791">
        <v>0.03</v>
      </c>
      <c r="H171" s="72"/>
      <c r="I171" s="72"/>
      <c r="J171" s="72"/>
      <c r="K171" s="72"/>
      <c r="L171" s="72"/>
    </row>
    <row r="172" spans="1:12">
      <c r="A172" s="810" t="s">
        <v>350</v>
      </c>
      <c r="B172" s="791">
        <v>0.34</v>
      </c>
      <c r="C172" s="791">
        <v>0.63</v>
      </c>
      <c r="D172" s="791">
        <v>0.03</v>
      </c>
      <c r="H172" s="72"/>
      <c r="I172" s="72"/>
      <c r="J172" s="72"/>
      <c r="K172" s="72"/>
      <c r="L172" s="72"/>
    </row>
    <row r="173" spans="1:12">
      <c r="A173" s="810" t="s">
        <v>351</v>
      </c>
      <c r="B173" s="791">
        <v>0.3</v>
      </c>
      <c r="C173" s="791">
        <v>0.64</v>
      </c>
      <c r="D173" s="791">
        <v>0.06</v>
      </c>
      <c r="H173" s="72"/>
      <c r="I173" s="72"/>
      <c r="J173" s="72"/>
      <c r="K173" s="72"/>
      <c r="L173" s="72"/>
    </row>
    <row r="174" spans="1:12">
      <c r="A174" s="810" t="s">
        <v>352</v>
      </c>
      <c r="B174" s="791">
        <v>0.19</v>
      </c>
      <c r="C174" s="791">
        <v>0.74</v>
      </c>
      <c r="D174" s="791">
        <v>0.06</v>
      </c>
      <c r="H174" s="72"/>
      <c r="I174" s="72"/>
      <c r="J174" s="72"/>
      <c r="K174" s="72"/>
      <c r="L174" s="72"/>
    </row>
    <row r="175" spans="1:12">
      <c r="A175" s="810" t="s">
        <v>353</v>
      </c>
      <c r="B175" s="791">
        <v>0.23</v>
      </c>
      <c r="C175" s="791">
        <v>0.32</v>
      </c>
      <c r="D175" s="791">
        <v>0.45</v>
      </c>
      <c r="H175" s="72"/>
      <c r="I175" s="72"/>
      <c r="J175" s="72"/>
      <c r="K175" s="72"/>
      <c r="L175" s="72"/>
    </row>
    <row r="176" spans="1:12" s="1109" customFormat="1">
      <c r="A176" s="1109" t="s">
        <v>982</v>
      </c>
      <c r="B176" s="791">
        <v>0.4</v>
      </c>
      <c r="C176" s="791">
        <v>0.6</v>
      </c>
      <c r="D176" s="791">
        <v>0</v>
      </c>
      <c r="E176" s="76"/>
      <c r="F176" s="76"/>
      <c r="G176" s="76"/>
    </row>
    <row r="178" spans="1:7">
      <c r="A178" s="803" t="s">
        <v>984</v>
      </c>
    </row>
    <row r="180" spans="1:7">
      <c r="A180" s="813" t="s">
        <v>359</v>
      </c>
    </row>
    <row r="181" spans="1:7" ht="27" thickBot="1">
      <c r="A181" s="120" t="s">
        <v>355</v>
      </c>
      <c r="B181" s="575">
        <v>5</v>
      </c>
      <c r="C181" s="575">
        <v>4</v>
      </c>
      <c r="D181" s="575">
        <v>3</v>
      </c>
      <c r="E181" s="575">
        <v>2</v>
      </c>
      <c r="F181" s="575">
        <v>1</v>
      </c>
      <c r="G181" s="575" t="s">
        <v>331</v>
      </c>
    </row>
    <row r="182" spans="1:7">
      <c r="A182" s="810" t="s">
        <v>360</v>
      </c>
      <c r="B182" s="791">
        <v>0.36</v>
      </c>
      <c r="C182" s="791">
        <v>0.45</v>
      </c>
      <c r="D182" s="791">
        <v>0.17</v>
      </c>
      <c r="E182" s="791">
        <v>0.02</v>
      </c>
      <c r="F182" s="791">
        <v>0</v>
      </c>
      <c r="G182" s="721">
        <f t="shared" ref="G182" si="10">SUMPRODUCT($B$124:$F$124,B182:F182)</f>
        <v>4.1499999999999995</v>
      </c>
    </row>
    <row r="184" spans="1:7">
      <c r="A184" s="803" t="s">
        <v>983</v>
      </c>
    </row>
  </sheetData>
  <mergeCells count="63">
    <mergeCell ref="G119:H119"/>
    <mergeCell ref="G112:H112"/>
    <mergeCell ref="G113:H113"/>
    <mergeCell ref="G114:H114"/>
    <mergeCell ref="G115:H115"/>
    <mergeCell ref="G118:H118"/>
    <mergeCell ref="G116:H116"/>
    <mergeCell ref="G117:H117"/>
    <mergeCell ref="G107:H107"/>
    <mergeCell ref="G108:H108"/>
    <mergeCell ref="G109:H109"/>
    <mergeCell ref="G110:H110"/>
    <mergeCell ref="G111:H111"/>
    <mergeCell ref="L18:R18"/>
    <mergeCell ref="B19:D19"/>
    <mergeCell ref="E19:G19"/>
    <mergeCell ref="A75:E75"/>
    <mergeCell ref="A85:H85"/>
    <mergeCell ref="L49:S49"/>
    <mergeCell ref="L67:S67"/>
    <mergeCell ref="F105:F106"/>
    <mergeCell ref="G105:H106"/>
    <mergeCell ref="A86:A87"/>
    <mergeCell ref="B86:B87"/>
    <mergeCell ref="C86:C87"/>
    <mergeCell ref="D86:D87"/>
    <mergeCell ref="A105:A106"/>
    <mergeCell ref="B105:B106"/>
    <mergeCell ref="C105:C106"/>
    <mergeCell ref="D105:D106"/>
    <mergeCell ref="E105:E106"/>
    <mergeCell ref="E86:E87"/>
    <mergeCell ref="F86:F87"/>
    <mergeCell ref="G86:G87"/>
    <mergeCell ref="H86:H87"/>
    <mergeCell ref="A104:H104"/>
    <mergeCell ref="A6:G6"/>
    <mergeCell ref="A8:G8"/>
    <mergeCell ref="A7:G7"/>
    <mergeCell ref="A64:E64"/>
    <mergeCell ref="A52:E52"/>
    <mergeCell ref="A51:E51"/>
    <mergeCell ref="A50:E50"/>
    <mergeCell ref="A49:E49"/>
    <mergeCell ref="A48:I48"/>
    <mergeCell ref="A18:G18"/>
    <mergeCell ref="A34:F34"/>
    <mergeCell ref="A1:R1"/>
    <mergeCell ref="A2:R2"/>
    <mergeCell ref="A3:R3"/>
    <mergeCell ref="L27:R27"/>
    <mergeCell ref="E10:G10"/>
    <mergeCell ref="L4:R4"/>
    <mergeCell ref="L5:R5"/>
    <mergeCell ref="L6:R6"/>
    <mergeCell ref="L7:R7"/>
    <mergeCell ref="L8:R8"/>
    <mergeCell ref="L9:R9"/>
    <mergeCell ref="A27:D27"/>
    <mergeCell ref="A4:G4"/>
    <mergeCell ref="A5:G5"/>
    <mergeCell ref="A9:G9"/>
    <mergeCell ref="B10:D10"/>
  </mergeCells>
  <pageMargins left="0.7" right="0.7" top="0.75" bottom="0.75" header="0.3" footer="0.3"/>
  <pageSetup scale="14" orientation="landscape" verticalDpi="200" r:id="rId1"/>
  <headerFooter alignWithMargins="0">
    <oddFooter>&amp;R&amp;1#&amp;"Calibri"&amp;10&amp;KA80000Internal Use Only</oddFooter>
  </headerFooter>
  <rowBreaks count="1" manualBreakCount="1">
    <brk id="6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zoomScaleSheetLayoutView="100" workbookViewId="0">
      <selection sqref="A1:J1"/>
    </sheetView>
  </sheetViews>
  <sheetFormatPr defaultColWidth="9.109375" defaultRowHeight="13.2"/>
  <cols>
    <col min="1" max="1" width="35.88671875" style="72" customWidth="1"/>
    <col min="2" max="2" width="17.6640625" style="74" customWidth="1"/>
    <col min="3" max="3" width="15.6640625" style="76" customWidth="1"/>
    <col min="4" max="4" width="17.33203125" style="76" customWidth="1"/>
    <col min="5" max="6" width="17.6640625" style="76" customWidth="1"/>
    <col min="7" max="7" width="17.44140625" style="76" customWidth="1"/>
    <col min="8" max="8" width="15.33203125" style="76" customWidth="1"/>
    <col min="9" max="9" width="25" style="76" customWidth="1"/>
    <col min="10" max="10" width="0.5546875" style="85" customWidth="1"/>
    <col min="11" max="16384" width="9.109375" style="72"/>
  </cols>
  <sheetData>
    <row r="1" spans="1:18" ht="13.35" customHeight="1">
      <c r="A1" s="1299" t="str">
        <f>Cover!B8</f>
        <v>GMO Evaluation, Measurement, and Verification Report – Appendix Databook</v>
      </c>
      <c r="B1" s="1299"/>
      <c r="C1" s="1299"/>
      <c r="D1" s="1299"/>
      <c r="E1" s="1299"/>
      <c r="F1" s="1299"/>
      <c r="G1" s="1299"/>
      <c r="H1" s="1299"/>
      <c r="I1" s="1299"/>
      <c r="J1" s="1299"/>
    </row>
    <row r="2" spans="1:18" ht="35.25" customHeight="1">
      <c r="A2" s="1300"/>
      <c r="B2" s="1300"/>
      <c r="C2" s="1300"/>
      <c r="D2" s="1300"/>
      <c r="E2" s="1300"/>
      <c r="F2" s="1300"/>
      <c r="G2" s="1300"/>
      <c r="H2" s="1300"/>
      <c r="I2" s="1300"/>
      <c r="J2" s="1300"/>
    </row>
    <row r="3" spans="1:18">
      <c r="A3" s="1301"/>
      <c r="B3" s="1301"/>
      <c r="C3" s="1301"/>
      <c r="D3" s="1301"/>
      <c r="E3" s="1301"/>
      <c r="F3" s="1301"/>
      <c r="G3" s="1301"/>
      <c r="H3" s="1301"/>
      <c r="I3" s="1301"/>
      <c r="J3" s="1301"/>
    </row>
    <row r="4" spans="1:18" ht="30" customHeight="1">
      <c r="A4" s="1278" t="s">
        <v>361</v>
      </c>
      <c r="B4" s="1278"/>
      <c r="C4" s="1278"/>
      <c r="D4" s="1278"/>
      <c r="E4" s="1278"/>
      <c r="F4" s="1278"/>
      <c r="G4" s="1278"/>
      <c r="H4" s="813"/>
      <c r="I4" s="813"/>
      <c r="J4" s="169"/>
      <c r="L4" s="1278" t="s">
        <v>974</v>
      </c>
      <c r="M4" s="1278"/>
      <c r="N4" s="1278"/>
      <c r="O4" s="1278"/>
      <c r="P4" s="1278"/>
      <c r="Q4" s="1278"/>
      <c r="R4" s="1278"/>
    </row>
    <row r="5" spans="1:18" ht="15.6">
      <c r="A5" s="1279" t="s">
        <v>200</v>
      </c>
      <c r="B5" s="1279"/>
      <c r="C5" s="1279"/>
      <c r="D5" s="1279"/>
      <c r="E5" s="1279"/>
      <c r="F5" s="1279"/>
      <c r="G5" s="1279"/>
      <c r="H5" s="813"/>
      <c r="I5" s="813"/>
      <c r="J5" s="169"/>
      <c r="L5" s="1305"/>
      <c r="M5" s="1305"/>
      <c r="N5" s="1305"/>
      <c r="O5" s="1305"/>
      <c r="P5" s="1305"/>
      <c r="Q5" s="1305"/>
      <c r="R5" s="1305"/>
    </row>
    <row r="6" spans="1:18" ht="12.75" customHeight="1">
      <c r="A6" s="1279"/>
      <c r="B6" s="1279"/>
      <c r="C6" s="1279"/>
      <c r="D6" s="1279"/>
      <c r="E6" s="1279"/>
      <c r="F6" s="1279"/>
      <c r="G6" s="1279"/>
      <c r="H6" s="813"/>
      <c r="I6" s="813"/>
      <c r="J6" s="169"/>
      <c r="L6" s="1305"/>
      <c r="M6" s="1305"/>
      <c r="N6" s="1305"/>
      <c r="O6" s="1305"/>
      <c r="P6" s="1305"/>
      <c r="Q6" s="1305"/>
      <c r="R6" s="1305"/>
    </row>
    <row r="7" spans="1:18" ht="12.75" customHeight="1">
      <c r="A7" s="1276" t="s">
        <v>28</v>
      </c>
      <c r="B7" s="1276"/>
      <c r="C7" s="1276"/>
      <c r="D7" s="1276"/>
      <c r="E7" s="1276"/>
      <c r="F7" s="1276"/>
      <c r="G7" s="1276"/>
      <c r="H7" s="813"/>
      <c r="I7" s="813"/>
      <c r="J7" s="169"/>
      <c r="L7" s="1305"/>
      <c r="M7" s="1305"/>
      <c r="N7" s="1305"/>
      <c r="O7" s="1305"/>
      <c r="P7" s="1305"/>
      <c r="Q7" s="1305"/>
      <c r="R7" s="1305"/>
    </row>
    <row r="8" spans="1:18" ht="12.75" customHeight="1">
      <c r="A8" s="1279"/>
      <c r="B8" s="1279"/>
      <c r="C8" s="1279"/>
      <c r="D8" s="1279"/>
      <c r="E8" s="1279"/>
      <c r="F8" s="1279"/>
      <c r="G8" s="1279"/>
      <c r="H8" s="813"/>
      <c r="I8" s="813"/>
      <c r="J8" s="169"/>
      <c r="L8" s="1305"/>
      <c r="M8" s="1305"/>
      <c r="N8" s="1305"/>
      <c r="O8" s="1305"/>
      <c r="P8" s="1305"/>
      <c r="Q8" s="1305"/>
      <c r="R8" s="1305"/>
    </row>
    <row r="9" spans="1:18" ht="12.75" customHeight="1">
      <c r="A9" s="1305" t="s">
        <v>201</v>
      </c>
      <c r="B9" s="1305"/>
      <c r="C9" s="1305"/>
      <c r="D9" s="1305"/>
      <c r="E9" s="1305"/>
      <c r="F9" s="1305"/>
      <c r="G9" s="1305"/>
      <c r="H9" s="813"/>
      <c r="I9" s="813"/>
      <c r="J9" s="169"/>
      <c r="L9" s="1305" t="s">
        <v>284</v>
      </c>
      <c r="M9" s="1305"/>
      <c r="N9" s="1305"/>
      <c r="O9" s="1305"/>
      <c r="P9" s="1305"/>
      <c r="Q9" s="1305"/>
      <c r="R9" s="1305"/>
    </row>
    <row r="10" spans="1:18" ht="13.8" thickBot="1">
      <c r="A10" s="609"/>
      <c r="B10" s="1296" t="s">
        <v>34</v>
      </c>
      <c r="C10" s="1295"/>
      <c r="D10" s="1307"/>
      <c r="E10" s="1303" t="s">
        <v>35</v>
      </c>
      <c r="F10" s="1304"/>
      <c r="G10" s="1304"/>
      <c r="H10" s="813"/>
      <c r="I10" s="813"/>
      <c r="J10" s="171"/>
      <c r="L10" s="1094"/>
      <c r="M10" s="1094"/>
      <c r="N10" s="1094"/>
      <c r="O10" s="1094"/>
      <c r="P10" s="1094"/>
      <c r="Q10" s="1094"/>
      <c r="R10" s="1094"/>
    </row>
    <row r="11" spans="1:18" ht="28.5" customHeight="1" thickBot="1">
      <c r="A11" s="610"/>
      <c r="B11" s="575" t="s">
        <v>202</v>
      </c>
      <c r="C11" s="575" t="s">
        <v>203</v>
      </c>
      <c r="D11" s="174" t="s">
        <v>204</v>
      </c>
      <c r="E11" s="583" t="s">
        <v>205</v>
      </c>
      <c r="F11" s="575" t="s">
        <v>203</v>
      </c>
      <c r="G11" s="575" t="s">
        <v>40</v>
      </c>
      <c r="H11" s="813"/>
      <c r="I11" s="813"/>
      <c r="J11" s="175"/>
      <c r="L11" s="177"/>
      <c r="M11" s="1094"/>
      <c r="N11" s="1094"/>
      <c r="O11" s="1094"/>
      <c r="P11" s="1094"/>
      <c r="Q11" s="1094"/>
      <c r="R11" s="1094"/>
    </row>
    <row r="12" spans="1:18" ht="13.35" customHeight="1">
      <c r="A12" s="572" t="s">
        <v>206</v>
      </c>
      <c r="B12" s="843">
        <v>5815857.6899999985</v>
      </c>
      <c r="C12" s="843">
        <v>6124084.2873551184</v>
      </c>
      <c r="D12" s="790">
        <f>C12/B12</f>
        <v>1.0529976168235851</v>
      </c>
      <c r="E12" s="844">
        <v>17603947.083100002</v>
      </c>
      <c r="F12" s="844">
        <v>4531822.3726427872</v>
      </c>
      <c r="G12" s="790">
        <f>F12/E12</f>
        <v>0.25743217423059572</v>
      </c>
      <c r="H12" s="813"/>
      <c r="I12" s="813"/>
      <c r="J12" s="179"/>
      <c r="L12" s="177"/>
      <c r="M12" s="1094"/>
      <c r="N12" s="1094"/>
      <c r="O12" s="1094"/>
      <c r="P12" s="1094"/>
      <c r="Q12" s="1094"/>
      <c r="R12" s="1094"/>
    </row>
    <row r="13" spans="1:18" ht="13.35" customHeight="1">
      <c r="A13" s="112" t="s">
        <v>207</v>
      </c>
      <c r="B13" s="845">
        <v>682.04</v>
      </c>
      <c r="C13" s="845">
        <v>723.0411141988377</v>
      </c>
      <c r="D13" s="791">
        <f>C13/B13</f>
        <v>1.0601154099449266</v>
      </c>
      <c r="E13" s="619">
        <v>3052</v>
      </c>
      <c r="F13" s="619">
        <v>535.05042450713995</v>
      </c>
      <c r="G13" s="791">
        <f>F13/E13</f>
        <v>0.17531141038897116</v>
      </c>
      <c r="H13" s="813"/>
      <c r="I13" s="813"/>
      <c r="J13" s="175"/>
      <c r="L13" s="177"/>
      <c r="M13" s="1094"/>
      <c r="N13" s="1094"/>
      <c r="O13" s="1094"/>
      <c r="P13" s="1094"/>
      <c r="Q13" s="1094"/>
      <c r="R13" s="1094"/>
    </row>
    <row r="14" spans="1:18" ht="13.35" customHeight="1">
      <c r="A14" s="490"/>
      <c r="B14" s="178"/>
      <c r="C14" s="178"/>
      <c r="D14" s="810"/>
      <c r="E14" s="810"/>
      <c r="F14" s="810"/>
      <c r="G14" s="810"/>
      <c r="H14" s="813"/>
      <c r="I14" s="813"/>
      <c r="J14" s="175"/>
      <c r="L14" s="177"/>
      <c r="M14" s="1094"/>
      <c r="N14" s="1094"/>
      <c r="O14" s="1094"/>
      <c r="P14" s="1094"/>
      <c r="Q14" s="1094"/>
      <c r="R14" s="1094"/>
    </row>
    <row r="15" spans="1:18" ht="13.35" customHeight="1">
      <c r="A15" s="188" t="s">
        <v>208</v>
      </c>
      <c r="B15" s="178"/>
      <c r="C15" s="178"/>
      <c r="D15" s="791"/>
      <c r="E15" s="813"/>
      <c r="F15" s="813"/>
      <c r="G15" s="813"/>
      <c r="H15" s="813"/>
      <c r="I15" s="813"/>
      <c r="J15" s="171"/>
      <c r="L15" s="182"/>
      <c r="M15" s="1094"/>
      <c r="N15" s="1094"/>
      <c r="O15" s="1094"/>
      <c r="P15" s="1094"/>
      <c r="Q15" s="1094"/>
      <c r="R15" s="1094"/>
    </row>
    <row r="16" spans="1:18" ht="12.75" customHeight="1">
      <c r="A16" s="1279"/>
      <c r="B16" s="1279"/>
      <c r="C16" s="1279"/>
      <c r="D16" s="1279"/>
      <c r="E16" s="1279"/>
      <c r="F16" s="1279"/>
      <c r="G16" s="1279"/>
      <c r="H16" s="813"/>
      <c r="I16" s="813"/>
      <c r="J16" s="169"/>
      <c r="L16" s="1305"/>
      <c r="M16" s="1305"/>
      <c r="N16" s="1305"/>
      <c r="O16" s="1305"/>
      <c r="P16" s="1305"/>
      <c r="Q16" s="1305"/>
      <c r="R16" s="1305"/>
    </row>
    <row r="17" spans="1:18" ht="12.75" customHeight="1">
      <c r="A17" s="1305" t="s">
        <v>209</v>
      </c>
      <c r="B17" s="1305"/>
      <c r="C17" s="1305"/>
      <c r="D17" s="1305"/>
      <c r="E17" s="1305"/>
      <c r="F17" s="1305"/>
      <c r="G17" s="1305"/>
      <c r="H17" s="813"/>
      <c r="I17" s="813"/>
      <c r="J17" s="169"/>
      <c r="L17" s="1305" t="s">
        <v>284</v>
      </c>
      <c r="M17" s="1305"/>
      <c r="N17" s="1305"/>
      <c r="O17" s="1305"/>
      <c r="P17" s="1305"/>
      <c r="Q17" s="1305"/>
      <c r="R17" s="1305"/>
    </row>
    <row r="18" spans="1:18" ht="13.8" thickBot="1">
      <c r="A18" s="609"/>
      <c r="B18" s="1296" t="s">
        <v>34</v>
      </c>
      <c r="C18" s="1295"/>
      <c r="D18" s="1307"/>
      <c r="E18" s="1303" t="s">
        <v>35</v>
      </c>
      <c r="F18" s="1304"/>
      <c r="G18" s="1304"/>
      <c r="H18" s="813"/>
      <c r="I18" s="813"/>
      <c r="J18" s="171"/>
      <c r="L18" s="1094"/>
      <c r="M18" s="1094"/>
      <c r="N18" s="1094"/>
      <c r="O18" s="1094"/>
      <c r="P18" s="1094"/>
      <c r="Q18" s="1094"/>
      <c r="R18" s="1094"/>
    </row>
    <row r="19" spans="1:18" ht="28.5" customHeight="1" thickBot="1">
      <c r="A19" s="610"/>
      <c r="B19" s="575" t="s">
        <v>202</v>
      </c>
      <c r="C19" s="575" t="s">
        <v>203</v>
      </c>
      <c r="D19" s="174" t="s">
        <v>204</v>
      </c>
      <c r="E19" s="583" t="s">
        <v>205</v>
      </c>
      <c r="F19" s="575" t="s">
        <v>203</v>
      </c>
      <c r="G19" s="575" t="s">
        <v>40</v>
      </c>
      <c r="H19" s="813"/>
      <c r="I19" s="813"/>
      <c r="J19" s="175"/>
      <c r="L19" s="177"/>
      <c r="M19" s="1094"/>
      <c r="N19" s="1094"/>
      <c r="O19" s="1094"/>
      <c r="P19" s="1094"/>
      <c r="Q19" s="1094"/>
      <c r="R19" s="1094"/>
    </row>
    <row r="20" spans="1:18" ht="13.35" customHeight="1">
      <c r="A20" s="572" t="s">
        <v>206</v>
      </c>
      <c r="B20" s="178">
        <v>6252181.379999999</v>
      </c>
      <c r="C20" s="178">
        <v>6591573.9473551186</v>
      </c>
      <c r="D20" s="382">
        <f>C20/B20</f>
        <v>1.0542838645789767</v>
      </c>
      <c r="E20" s="178">
        <v>17603947.083100002</v>
      </c>
      <c r="F20" s="178">
        <v>4999312.0326427873</v>
      </c>
      <c r="G20" s="790">
        <f>F20/E20</f>
        <v>0.28398813113010241</v>
      </c>
      <c r="H20" s="813"/>
      <c r="I20" s="813"/>
      <c r="J20" s="179"/>
      <c r="L20" s="177"/>
      <c r="M20" s="1094"/>
      <c r="N20" s="1094"/>
      <c r="O20" s="1094"/>
      <c r="P20" s="1094"/>
      <c r="Q20" s="1094"/>
      <c r="R20" s="1094"/>
    </row>
    <row r="21" spans="1:18" ht="13.35" customHeight="1">
      <c r="A21" s="112" t="s">
        <v>207</v>
      </c>
      <c r="B21" s="383">
        <v>737.39</v>
      </c>
      <c r="C21" s="383">
        <v>778.19111419883768</v>
      </c>
      <c r="D21" s="382">
        <f>C21/B21</f>
        <v>1.0553317975546694</v>
      </c>
      <c r="E21" s="178">
        <v>3052</v>
      </c>
      <c r="F21" s="383">
        <v>590.20042450713993</v>
      </c>
      <c r="G21" s="791">
        <f>F21/E21</f>
        <v>0.19338152834441019</v>
      </c>
      <c r="H21" s="813"/>
      <c r="I21" s="813"/>
      <c r="J21" s="175"/>
      <c r="L21" s="177"/>
      <c r="M21" s="1094"/>
      <c r="N21" s="1094"/>
      <c r="O21" s="1094"/>
      <c r="P21" s="1094"/>
      <c r="Q21" s="1094"/>
      <c r="R21" s="1094"/>
    </row>
    <row r="22" spans="1:18" ht="13.35" customHeight="1">
      <c r="A22" s="490"/>
      <c r="B22" s="178"/>
      <c r="C22" s="178"/>
      <c r="D22" s="810"/>
      <c r="E22" s="810"/>
      <c r="F22" s="810"/>
      <c r="G22" s="810"/>
      <c r="H22" s="813"/>
      <c r="I22" s="813"/>
      <c r="J22" s="175"/>
      <c r="L22" s="177"/>
      <c r="M22" s="1094"/>
      <c r="N22" s="1094"/>
      <c r="O22" s="1094"/>
      <c r="P22" s="1094"/>
      <c r="Q22" s="1094"/>
      <c r="R22" s="1094"/>
    </row>
    <row r="23" spans="1:18" ht="13.35" customHeight="1">
      <c r="A23" s="188" t="s">
        <v>208</v>
      </c>
      <c r="B23" s="178"/>
      <c r="C23" s="178"/>
      <c r="D23" s="791"/>
      <c r="E23" s="813"/>
      <c r="F23" s="813"/>
      <c r="G23" s="813"/>
      <c r="H23" s="813"/>
      <c r="I23" s="813"/>
      <c r="J23" s="171"/>
      <c r="L23" s="182"/>
      <c r="M23" s="1094"/>
      <c r="N23" s="1094"/>
      <c r="O23" s="1094"/>
      <c r="P23" s="1094"/>
      <c r="Q23" s="1094"/>
      <c r="R23" s="1094"/>
    </row>
    <row r="24" spans="1:18" ht="13.35" customHeight="1">
      <c r="A24" s="490"/>
      <c r="B24" s="178"/>
      <c r="C24" s="178"/>
      <c r="D24" s="791"/>
      <c r="E24" s="813"/>
      <c r="F24" s="813"/>
      <c r="G24" s="813"/>
      <c r="H24" s="813"/>
      <c r="I24" s="813"/>
      <c r="J24" s="171"/>
      <c r="L24" s="182"/>
      <c r="M24" s="1094"/>
      <c r="N24" s="1094"/>
      <c r="O24" s="1094"/>
      <c r="P24" s="1094"/>
      <c r="Q24" s="1094"/>
      <c r="R24" s="1094"/>
    </row>
    <row r="25" spans="1:18" ht="13.35" customHeight="1">
      <c r="A25" s="1305" t="s">
        <v>210</v>
      </c>
      <c r="B25" s="1305"/>
      <c r="C25" s="1305"/>
      <c r="D25" s="1305"/>
      <c r="E25" s="813"/>
      <c r="F25" s="813"/>
      <c r="G25" s="813"/>
      <c r="H25" s="813"/>
      <c r="I25" s="813"/>
      <c r="L25" s="76"/>
      <c r="M25" s="1094"/>
      <c r="N25" s="1094"/>
      <c r="O25" s="1094"/>
      <c r="P25" s="1094"/>
      <c r="Q25" s="1094"/>
      <c r="R25" s="1094"/>
    </row>
    <row r="26" spans="1:18" ht="27" thickBot="1">
      <c r="A26" s="102" t="s">
        <v>100</v>
      </c>
      <c r="B26" s="92" t="s">
        <v>101</v>
      </c>
      <c r="C26" s="92" t="s">
        <v>102</v>
      </c>
      <c r="D26" s="92" t="s">
        <v>103</v>
      </c>
      <c r="E26" s="813"/>
      <c r="F26" s="813"/>
      <c r="G26" s="813"/>
      <c r="H26" s="813"/>
      <c r="I26" s="813"/>
      <c r="L26" s="76"/>
      <c r="M26" s="1094"/>
      <c r="N26" s="1094"/>
      <c r="O26" s="1094"/>
      <c r="P26" s="1094"/>
      <c r="Q26" s="1094"/>
      <c r="R26" s="1094"/>
    </row>
    <row r="27" spans="1:18" ht="13.8" thickTop="1">
      <c r="A27" s="1322" t="s">
        <v>712</v>
      </c>
      <c r="B27" s="1323"/>
      <c r="C27" s="1323"/>
      <c r="D27" s="432">
        <f>'Business EER - Custom'!D29</f>
        <v>0.74</v>
      </c>
      <c r="E27" s="813"/>
      <c r="F27" s="813"/>
      <c r="G27" s="813"/>
      <c r="H27" s="813"/>
      <c r="I27" s="813"/>
      <c r="J27" s="183"/>
      <c r="L27" s="75"/>
      <c r="M27" s="1094"/>
      <c r="N27" s="1094"/>
      <c r="O27" s="1094"/>
      <c r="P27" s="1094"/>
      <c r="Q27" s="1094"/>
      <c r="R27" s="1094"/>
    </row>
    <row r="28" spans="1:18">
      <c r="A28" s="103"/>
      <c r="B28" s="103"/>
      <c r="C28" s="103"/>
      <c r="D28" s="103"/>
      <c r="E28" s="813"/>
      <c r="F28" s="813"/>
      <c r="G28" s="813"/>
      <c r="H28" s="813"/>
      <c r="I28" s="813"/>
      <c r="J28" s="171"/>
      <c r="L28" s="1305" t="s">
        <v>378</v>
      </c>
      <c r="M28" s="1305"/>
      <c r="N28" s="1305"/>
      <c r="O28" s="1305"/>
      <c r="P28" s="1305"/>
      <c r="Q28" s="1305"/>
      <c r="R28" s="1305"/>
    </row>
    <row r="29" spans="1:18">
      <c r="A29" s="103"/>
      <c r="B29" s="103"/>
      <c r="C29" s="103"/>
      <c r="D29" s="103"/>
      <c r="E29" s="813"/>
      <c r="F29" s="813"/>
      <c r="G29" s="813"/>
      <c r="H29" s="813"/>
      <c r="I29" s="813"/>
      <c r="J29" s="171"/>
      <c r="L29" s="172"/>
      <c r="M29" s="1094"/>
      <c r="N29" s="1094"/>
      <c r="O29" s="1094"/>
      <c r="P29" s="1094"/>
      <c r="Q29" s="1094"/>
      <c r="R29" s="1094"/>
    </row>
    <row r="30" spans="1:18">
      <c r="A30" s="103"/>
      <c r="B30" s="103"/>
      <c r="C30" s="103"/>
      <c r="D30" s="103"/>
      <c r="E30" s="813"/>
      <c r="F30" s="813"/>
      <c r="G30" s="813"/>
      <c r="H30" s="813"/>
      <c r="I30" s="813"/>
      <c r="J30" s="171"/>
      <c r="L30" s="172"/>
      <c r="M30" s="1094"/>
      <c r="N30" s="1094"/>
      <c r="O30" s="1094"/>
      <c r="P30" s="1094"/>
      <c r="Q30" s="1094"/>
      <c r="R30" s="1094"/>
    </row>
    <row r="31" spans="1:18">
      <c r="A31" s="1305" t="s">
        <v>1038</v>
      </c>
      <c r="B31" s="1305"/>
      <c r="C31" s="1305"/>
      <c r="D31" s="1305"/>
      <c r="E31" s="1305"/>
      <c r="F31" s="1305"/>
      <c r="G31" s="1305"/>
      <c r="H31" s="1305"/>
      <c r="I31" s="813"/>
      <c r="J31" s="171"/>
      <c r="L31" s="172"/>
      <c r="M31" s="1094"/>
      <c r="N31" s="1094"/>
      <c r="O31" s="1094"/>
      <c r="P31" s="1094"/>
      <c r="Q31" s="1094"/>
      <c r="R31" s="1094"/>
    </row>
    <row r="32" spans="1:18">
      <c r="A32" s="1313" t="s">
        <v>312</v>
      </c>
      <c r="B32" s="1313" t="s">
        <v>313</v>
      </c>
      <c r="C32" s="1309" t="s">
        <v>314</v>
      </c>
      <c r="D32" s="1309" t="s">
        <v>315</v>
      </c>
      <c r="E32" s="1309" t="s">
        <v>316</v>
      </c>
      <c r="F32" s="1309" t="s">
        <v>317</v>
      </c>
      <c r="G32" s="1309" t="s">
        <v>318</v>
      </c>
      <c r="H32" s="1309" t="s">
        <v>319</v>
      </c>
      <c r="I32" s="813"/>
      <c r="J32" s="171"/>
      <c r="L32" s="172"/>
      <c r="M32" s="1094"/>
      <c r="N32" s="1094"/>
      <c r="O32" s="1094"/>
      <c r="P32" s="1094"/>
      <c r="Q32" s="1094"/>
      <c r="R32" s="1094"/>
    </row>
    <row r="33" spans="1:18" ht="13.8" thickBot="1">
      <c r="A33" s="1314"/>
      <c r="B33" s="1314"/>
      <c r="C33" s="1310"/>
      <c r="D33" s="1310"/>
      <c r="E33" s="1310"/>
      <c r="F33" s="1310"/>
      <c r="G33" s="1310"/>
      <c r="H33" s="1310"/>
      <c r="I33" s="813"/>
      <c r="J33" s="171"/>
      <c r="K33" s="810"/>
      <c r="L33" s="172"/>
      <c r="M33" s="1094"/>
      <c r="N33" s="1094"/>
      <c r="O33" s="1094"/>
      <c r="P33" s="1094"/>
      <c r="Q33" s="1094"/>
      <c r="R33" s="1094"/>
    </row>
    <row r="34" spans="1:18" s="831" customFormat="1">
      <c r="A34" s="838" t="s">
        <v>707</v>
      </c>
      <c r="B34" s="838" t="s">
        <v>292</v>
      </c>
      <c r="C34" s="841">
        <v>34997.019999999997</v>
      </c>
      <c r="D34" s="841">
        <v>283703.70392259024</v>
      </c>
      <c r="E34" s="839">
        <f>D34/C34</f>
        <v>8.1065103235244109</v>
      </c>
      <c r="F34" s="842">
        <v>13.07</v>
      </c>
      <c r="G34" s="842">
        <v>80.92690314753338</v>
      </c>
      <c r="H34" s="839">
        <f>G34/F34</f>
        <v>6.1918059026421863</v>
      </c>
      <c r="I34" s="832"/>
      <c r="J34" s="171"/>
      <c r="L34" s="172"/>
      <c r="M34" s="1094"/>
      <c r="N34" s="1094"/>
      <c r="O34" s="1094"/>
      <c r="P34" s="1094"/>
      <c r="Q34" s="1094"/>
      <c r="R34" s="1094"/>
    </row>
    <row r="35" spans="1:18" s="831" customFormat="1">
      <c r="A35" s="838" t="s">
        <v>708</v>
      </c>
      <c r="B35" s="838" t="s">
        <v>221</v>
      </c>
      <c r="C35" s="841">
        <v>5012572.6399999997</v>
      </c>
      <c r="D35" s="841">
        <v>4912057.3161400026</v>
      </c>
      <c r="E35" s="840">
        <f>D35/C35</f>
        <v>0.97994735815738776</v>
      </c>
      <c r="F35" s="842">
        <v>511.78</v>
      </c>
      <c r="G35" s="842">
        <v>528.47918880000009</v>
      </c>
      <c r="H35" s="840">
        <f>G35/F35</f>
        <v>1.0326296236664194</v>
      </c>
      <c r="I35" s="832"/>
      <c r="J35" s="171"/>
      <c r="L35" s="172"/>
      <c r="M35" s="1094"/>
      <c r="N35" s="1094"/>
      <c r="O35" s="1094"/>
      <c r="P35" s="1094"/>
      <c r="Q35" s="1094"/>
      <c r="R35" s="1094"/>
    </row>
    <row r="36" spans="1:18" s="831" customFormat="1">
      <c r="A36" s="838" t="s">
        <v>709</v>
      </c>
      <c r="B36" s="838" t="s">
        <v>221</v>
      </c>
      <c r="C36" s="841">
        <v>540975.85</v>
      </c>
      <c r="D36" s="841">
        <v>540975.84591817134</v>
      </c>
      <c r="E36" s="840">
        <f>D36/C36</f>
        <v>0.9999999924546934</v>
      </c>
      <c r="F36" s="842">
        <v>121.52</v>
      </c>
      <c r="G36" s="842">
        <v>82.606875651046607</v>
      </c>
      <c r="H36" s="840">
        <f>G36/F36</f>
        <v>0.67978008271104851</v>
      </c>
      <c r="I36" s="832"/>
      <c r="J36" s="171"/>
      <c r="L36" s="172"/>
      <c r="M36" s="1094"/>
      <c r="N36" s="1094"/>
      <c r="O36" s="1094"/>
      <c r="P36" s="1094"/>
      <c r="Q36" s="1094"/>
      <c r="R36" s="1094"/>
    </row>
    <row r="37" spans="1:18" s="831" customFormat="1">
      <c r="A37" s="838" t="s">
        <v>710</v>
      </c>
      <c r="B37" s="838" t="s">
        <v>289</v>
      </c>
      <c r="C37" s="841">
        <v>10562</v>
      </c>
      <c r="D37" s="841">
        <v>194416.09988574032</v>
      </c>
      <c r="E37" s="840">
        <f>D37/C37</f>
        <v>18.407129320747995</v>
      </c>
      <c r="F37" s="842">
        <v>8.18</v>
      </c>
      <c r="G37" s="842">
        <v>7.3072557458165583</v>
      </c>
      <c r="H37" s="840">
        <f>G37/F37</f>
        <v>0.89330754838833237</v>
      </c>
      <c r="I37" s="832"/>
      <c r="J37" s="171"/>
      <c r="L37" s="172"/>
      <c r="M37" s="1094"/>
      <c r="N37" s="1094"/>
      <c r="O37" s="1094"/>
      <c r="P37" s="1094"/>
      <c r="Q37" s="1094"/>
      <c r="R37" s="1094"/>
    </row>
    <row r="38" spans="1:18" s="1233" customFormat="1">
      <c r="A38" s="838" t="s">
        <v>1035</v>
      </c>
      <c r="B38" s="838" t="s">
        <v>290</v>
      </c>
      <c r="C38" s="841">
        <v>18220</v>
      </c>
      <c r="D38" s="841">
        <v>18218.139927476201</v>
      </c>
      <c r="E38" s="840">
        <f t="shared" ref="E38:E39" si="0">D38/C38</f>
        <v>0.99989791039935239</v>
      </c>
      <c r="F38" s="842">
        <v>2.5099999999999998</v>
      </c>
      <c r="G38" s="842">
        <v>3.8517586326529956</v>
      </c>
      <c r="H38" s="840">
        <f t="shared" ref="H38:H39" si="1">G38/F38</f>
        <v>1.5345651922920303</v>
      </c>
      <c r="I38" s="1234"/>
      <c r="J38" s="171"/>
      <c r="L38" s="172"/>
    </row>
    <row r="39" spans="1:18" s="1233" customFormat="1">
      <c r="A39" s="838" t="s">
        <v>1036</v>
      </c>
      <c r="B39" s="838" t="s">
        <v>290</v>
      </c>
      <c r="C39" s="841">
        <v>12614</v>
      </c>
      <c r="D39" s="841">
        <v>12612.712241777432</v>
      </c>
      <c r="E39" s="840">
        <f t="shared" si="0"/>
        <v>0.9998979103993525</v>
      </c>
      <c r="F39" s="842">
        <v>1.74</v>
      </c>
      <c r="G39" s="842">
        <v>2.6701434345881325</v>
      </c>
      <c r="H39" s="840">
        <f t="shared" si="1"/>
        <v>1.5345651922920303</v>
      </c>
      <c r="I39" s="1234"/>
      <c r="J39" s="171"/>
      <c r="L39" s="172"/>
    </row>
    <row r="40" spans="1:18">
      <c r="A40" s="335" t="s">
        <v>711</v>
      </c>
      <c r="B40" s="335" t="s">
        <v>221</v>
      </c>
      <c r="C40" s="841">
        <v>185916.18</v>
      </c>
      <c r="D40" s="841">
        <v>162100.46931935995</v>
      </c>
      <c r="E40" s="840">
        <f>D40/C40</f>
        <v>0.87190081745096071</v>
      </c>
      <c r="F40" s="618">
        <v>23.24</v>
      </c>
      <c r="G40" s="618">
        <v>17.19898878719999</v>
      </c>
      <c r="H40" s="840">
        <f>G40/F40</f>
        <v>0.74005975848536965</v>
      </c>
      <c r="I40" s="813"/>
      <c r="J40" s="171"/>
      <c r="K40" s="810"/>
      <c r="L40" s="172"/>
      <c r="M40" s="1094"/>
      <c r="N40" s="1094"/>
      <c r="O40" s="1094"/>
      <c r="P40" s="1094"/>
      <c r="Q40" s="1094"/>
      <c r="R40" s="1094"/>
    </row>
    <row r="41" spans="1:18">
      <c r="A41" s="188" t="s">
        <v>208</v>
      </c>
      <c r="B41" s="335"/>
      <c r="C41" s="64"/>
      <c r="D41" s="64"/>
      <c r="E41" s="65"/>
      <c r="F41" s="66"/>
      <c r="G41" s="66"/>
      <c r="H41" s="65"/>
      <c r="I41" s="813"/>
      <c r="J41" s="171"/>
      <c r="K41" s="810"/>
      <c r="L41" s="1094"/>
      <c r="M41" s="1094"/>
      <c r="N41" s="1094"/>
      <c r="O41" s="1094"/>
      <c r="P41" s="1094"/>
      <c r="Q41" s="1094"/>
      <c r="R41" s="1094"/>
    </row>
    <row r="42" spans="1:18">
      <c r="A42" s="335"/>
      <c r="B42" s="335"/>
      <c r="C42" s="64"/>
      <c r="D42" s="64"/>
      <c r="E42" s="65"/>
      <c r="F42" s="66"/>
      <c r="G42" s="66"/>
      <c r="H42" s="65"/>
      <c r="I42" s="813"/>
      <c r="J42" s="171"/>
      <c r="K42" s="810"/>
      <c r="L42" s="1094"/>
      <c r="M42" s="1094"/>
      <c r="N42" s="1094"/>
      <c r="O42" s="1094"/>
      <c r="P42" s="1094"/>
      <c r="Q42" s="1094"/>
      <c r="R42" s="1094"/>
    </row>
    <row r="43" spans="1:18" ht="4.95" customHeight="1">
      <c r="A43" s="1308"/>
      <c r="B43" s="1308"/>
      <c r="C43" s="1308"/>
      <c r="D43" s="1308"/>
      <c r="E43" s="1308"/>
      <c r="F43" s="1308"/>
      <c r="G43" s="1308"/>
      <c r="H43" s="1308"/>
      <c r="I43" s="1308"/>
      <c r="J43" s="611"/>
      <c r="K43" s="810"/>
      <c r="L43" s="1094"/>
      <c r="M43" s="1094"/>
      <c r="N43" s="1094"/>
      <c r="O43" s="1094"/>
      <c r="P43" s="1094"/>
      <c r="Q43" s="1094"/>
      <c r="R43" s="1094"/>
    </row>
    <row r="44" spans="1:18" ht="13.5" customHeight="1">
      <c r="A44" s="215"/>
      <c r="B44" s="335"/>
      <c r="C44" s="204"/>
      <c r="D44" s="204"/>
      <c r="E44" s="204"/>
      <c r="F44" s="204"/>
      <c r="G44" s="204"/>
      <c r="H44" s="204"/>
      <c r="I44" s="204"/>
      <c r="J44" s="171"/>
      <c r="K44" s="810"/>
      <c r="L44" s="76"/>
      <c r="M44" s="1094"/>
      <c r="N44" s="1094"/>
      <c r="O44" s="1094"/>
      <c r="P44" s="1094"/>
      <c r="Q44" s="1094"/>
      <c r="R44" s="1094"/>
    </row>
    <row r="45" spans="1:18" ht="13.5" customHeight="1">
      <c r="A45" s="1305" t="s">
        <v>321</v>
      </c>
      <c r="B45" s="1305"/>
      <c r="C45" s="1305"/>
      <c r="D45" s="1305"/>
      <c r="E45" s="1305"/>
      <c r="F45" s="1305"/>
      <c r="G45" s="1305"/>
      <c r="H45" s="1305"/>
      <c r="I45" s="198"/>
      <c r="J45" s="190"/>
      <c r="K45" s="363"/>
      <c r="L45" s="192"/>
      <c r="M45" s="1094"/>
      <c r="N45" s="1094"/>
      <c r="O45" s="1094"/>
      <c r="P45" s="193"/>
      <c r="Q45" s="194"/>
      <c r="R45" s="195"/>
    </row>
    <row r="46" spans="1:18" ht="13.5" customHeight="1">
      <c r="A46" s="1320" t="s">
        <v>322</v>
      </c>
      <c r="B46" s="1250" t="s">
        <v>313</v>
      </c>
      <c r="C46" s="1250" t="s">
        <v>323</v>
      </c>
      <c r="D46" s="1250" t="s">
        <v>325</v>
      </c>
      <c r="E46" s="1250" t="s">
        <v>327</v>
      </c>
      <c r="F46" s="1250"/>
      <c r="J46" s="190"/>
      <c r="K46" s="363"/>
      <c r="L46" s="192"/>
      <c r="M46" s="1094"/>
      <c r="N46" s="1094"/>
      <c r="O46" s="1094"/>
      <c r="P46" s="193"/>
      <c r="Q46" s="194"/>
      <c r="R46" s="195"/>
    </row>
    <row r="47" spans="1:18" ht="13.8" thickBot="1">
      <c r="A47" s="1321"/>
      <c r="B47" s="1287"/>
      <c r="C47" s="1287"/>
      <c r="D47" s="1287"/>
      <c r="E47" s="1287"/>
      <c r="F47" s="1287"/>
      <c r="G47" s="204"/>
      <c r="H47" s="204"/>
      <c r="I47" s="204"/>
      <c r="J47" s="190"/>
      <c r="K47" s="363"/>
      <c r="L47" s="192"/>
      <c r="M47" s="1094"/>
      <c r="N47" s="1094"/>
      <c r="O47" s="1094"/>
      <c r="P47" s="193"/>
      <c r="Q47" s="194"/>
      <c r="R47" s="195"/>
    </row>
    <row r="48" spans="1:18" ht="132.75" customHeight="1" thickTop="1">
      <c r="A48" s="810" t="str">
        <f t="shared" ref="A48:B51" si="2">A34</f>
        <v>PRJ-1898003</v>
      </c>
      <c r="B48" s="74" t="str">
        <f t="shared" si="2"/>
        <v>New Construction</v>
      </c>
      <c r="C48" s="107">
        <f>E34</f>
        <v>8.1065103235244109</v>
      </c>
      <c r="D48" s="107">
        <f>H34</f>
        <v>6.1918059026421863</v>
      </c>
      <c r="E48" s="1318" t="s">
        <v>721</v>
      </c>
      <c r="F48" s="1318"/>
      <c r="J48" s="190"/>
      <c r="K48" s="363"/>
      <c r="L48" s="192"/>
      <c r="M48" s="1094"/>
      <c r="N48" s="1094"/>
      <c r="O48" s="1094"/>
      <c r="P48" s="193"/>
      <c r="Q48" s="194"/>
      <c r="R48" s="195"/>
    </row>
    <row r="49" spans="1:18" ht="58.5" customHeight="1">
      <c r="A49" s="831" t="str">
        <f t="shared" si="2"/>
        <v>PRJ-1820402</v>
      </c>
      <c r="B49" s="74" t="str">
        <f t="shared" si="2"/>
        <v>Lighting</v>
      </c>
      <c r="C49" s="107">
        <f>E35</f>
        <v>0.97994735815738776</v>
      </c>
      <c r="D49" s="107">
        <f>H35</f>
        <v>1.0326296236664194</v>
      </c>
      <c r="E49" s="1317" t="s">
        <v>724</v>
      </c>
      <c r="F49" s="1317"/>
      <c r="J49" s="190"/>
      <c r="K49" s="363"/>
      <c r="L49" s="192"/>
      <c r="M49" s="1094"/>
      <c r="N49" s="1094"/>
      <c r="O49" s="1094"/>
      <c r="P49" s="193"/>
      <c r="Q49" s="194"/>
      <c r="R49" s="195"/>
    </row>
    <row r="50" spans="1:18" ht="138.75" customHeight="1">
      <c r="A50" s="831" t="str">
        <f t="shared" si="2"/>
        <v>PRJ-1781425</v>
      </c>
      <c r="B50" s="74" t="str">
        <f t="shared" si="2"/>
        <v>Lighting</v>
      </c>
      <c r="C50" s="107">
        <f>E36</f>
        <v>0.9999999924546934</v>
      </c>
      <c r="D50" s="107">
        <f>H36</f>
        <v>0.67978008271104851</v>
      </c>
      <c r="E50" s="1317" t="s">
        <v>986</v>
      </c>
      <c r="F50" s="1317"/>
      <c r="J50" s="197"/>
      <c r="K50" s="363"/>
      <c r="L50" s="192"/>
      <c r="M50" s="1094"/>
      <c r="N50" s="1094"/>
      <c r="O50" s="1094"/>
      <c r="P50" s="193"/>
      <c r="Q50" s="194"/>
      <c r="R50" s="195"/>
    </row>
    <row r="51" spans="1:18" s="405" customFormat="1" ht="107.25" customHeight="1">
      <c r="A51" s="831" t="str">
        <f t="shared" si="2"/>
        <v>PRJ-2055124</v>
      </c>
      <c r="B51" s="74" t="str">
        <f t="shared" si="2"/>
        <v>Building Optimization</v>
      </c>
      <c r="C51" s="107">
        <f>E37</f>
        <v>18.407129320747995</v>
      </c>
      <c r="D51" s="107">
        <f>H37</f>
        <v>0.89330754838833237</v>
      </c>
      <c r="E51" s="1317" t="s">
        <v>722</v>
      </c>
      <c r="F51" s="1317"/>
      <c r="G51" s="76"/>
      <c r="H51" s="76"/>
      <c r="I51" s="76"/>
      <c r="J51" s="200"/>
      <c r="K51" s="813"/>
      <c r="L51" s="199"/>
      <c r="M51" s="1094"/>
      <c r="N51" s="1094"/>
      <c r="O51" s="1094"/>
      <c r="P51" s="193"/>
      <c r="Q51" s="194"/>
      <c r="R51" s="195"/>
    </row>
    <row r="52" spans="1:18" s="1234" customFormat="1" ht="107.25" customHeight="1">
      <c r="A52" s="1233" t="s">
        <v>1035</v>
      </c>
      <c r="B52" s="74" t="s">
        <v>290</v>
      </c>
      <c r="C52" s="107">
        <v>0.99989791039935239</v>
      </c>
      <c r="D52" s="107">
        <v>1.5345651922920303</v>
      </c>
      <c r="E52" s="1319" t="s">
        <v>1037</v>
      </c>
      <c r="F52" s="1319"/>
      <c r="G52" s="76"/>
      <c r="H52" s="76"/>
      <c r="I52" s="76"/>
      <c r="J52" s="200"/>
      <c r="L52" s="199"/>
      <c r="M52" s="1233"/>
      <c r="N52" s="1233"/>
      <c r="O52" s="1233"/>
      <c r="P52" s="193"/>
      <c r="Q52" s="194"/>
      <c r="R52" s="195"/>
    </row>
    <row r="53" spans="1:18" s="1234" customFormat="1" ht="107.25" customHeight="1">
      <c r="A53" s="1233" t="s">
        <v>1036</v>
      </c>
      <c r="B53" s="74" t="s">
        <v>290</v>
      </c>
      <c r="C53" s="107">
        <v>0.9998979103993525</v>
      </c>
      <c r="D53" s="107">
        <v>1.5345651922920303</v>
      </c>
      <c r="E53" s="1319" t="s">
        <v>1037</v>
      </c>
      <c r="F53" s="1319"/>
      <c r="G53" s="76"/>
      <c r="H53" s="76"/>
      <c r="I53" s="76"/>
      <c r="J53" s="200"/>
      <c r="L53" s="199"/>
      <c r="M53" s="1233"/>
      <c r="N53" s="1233"/>
      <c r="O53" s="1233"/>
      <c r="P53" s="193"/>
      <c r="Q53" s="194"/>
      <c r="R53" s="195"/>
    </row>
    <row r="54" spans="1:18" ht="78" customHeight="1">
      <c r="A54" s="831" t="str">
        <f t="shared" ref="A54:B54" si="3">A40</f>
        <v>PRJ-1948122</v>
      </c>
      <c r="B54" s="74" t="str">
        <f t="shared" si="3"/>
        <v>Lighting</v>
      </c>
      <c r="C54" s="107">
        <f>E40</f>
        <v>0.87190081745096071</v>
      </c>
      <c r="D54" s="107">
        <f>H40</f>
        <v>0.74005975848536965</v>
      </c>
      <c r="E54" s="1317" t="s">
        <v>723</v>
      </c>
      <c r="F54" s="1317"/>
    </row>
    <row r="55" spans="1:18">
      <c r="C55" s="107"/>
      <c r="D55" s="107"/>
    </row>
    <row r="56" spans="1:18">
      <c r="J56" s="183"/>
    </row>
    <row r="57" spans="1:18">
      <c r="J57" s="171"/>
    </row>
    <row r="58" spans="1:18">
      <c r="J58" s="207"/>
    </row>
    <row r="59" spans="1:18" ht="15">
      <c r="J59" s="205"/>
    </row>
    <row r="60" spans="1:18">
      <c r="J60" s="203"/>
    </row>
    <row r="61" spans="1:18">
      <c r="J61" s="197"/>
    </row>
    <row r="63" spans="1:18">
      <c r="J63" s="203"/>
    </row>
  </sheetData>
  <mergeCells count="50">
    <mergeCell ref="A1:J1"/>
    <mergeCell ref="A2:J2"/>
    <mergeCell ref="A3:J3"/>
    <mergeCell ref="A4:G4"/>
    <mergeCell ref="A5:G5"/>
    <mergeCell ref="A6:G6"/>
    <mergeCell ref="A25:D25"/>
    <mergeCell ref="D32:D33"/>
    <mergeCell ref="E32:E33"/>
    <mergeCell ref="F32:F33"/>
    <mergeCell ref="G32:G33"/>
    <mergeCell ref="A16:G16"/>
    <mergeCell ref="A17:G17"/>
    <mergeCell ref="B18:D18"/>
    <mergeCell ref="E18:G18"/>
    <mergeCell ref="E10:G10"/>
    <mergeCell ref="A43:I43"/>
    <mergeCell ref="H32:H33"/>
    <mergeCell ref="A7:G7"/>
    <mergeCell ref="A32:A33"/>
    <mergeCell ref="B32:B33"/>
    <mergeCell ref="A31:H31"/>
    <mergeCell ref="C32:C33"/>
    <mergeCell ref="B10:D10"/>
    <mergeCell ref="A9:G9"/>
    <mergeCell ref="A27:C27"/>
    <mergeCell ref="A8:G8"/>
    <mergeCell ref="A45:H45"/>
    <mergeCell ref="A46:A47"/>
    <mergeCell ref="B46:B47"/>
    <mergeCell ref="C46:C47"/>
    <mergeCell ref="D46:D47"/>
    <mergeCell ref="E46:E47"/>
    <mergeCell ref="F46:F47"/>
    <mergeCell ref="E48:F48"/>
    <mergeCell ref="E49:F49"/>
    <mergeCell ref="E50:F50"/>
    <mergeCell ref="E51:F51"/>
    <mergeCell ref="E54:F54"/>
    <mergeCell ref="E52:F52"/>
    <mergeCell ref="E53:F53"/>
    <mergeCell ref="L9:R9"/>
    <mergeCell ref="L16:R16"/>
    <mergeCell ref="L17:R17"/>
    <mergeCell ref="L28:R28"/>
    <mergeCell ref="L4:R4"/>
    <mergeCell ref="L5:R5"/>
    <mergeCell ref="L6:R6"/>
    <mergeCell ref="L7:R7"/>
    <mergeCell ref="L8:R8"/>
  </mergeCells>
  <pageMargins left="0.7" right="0.7" top="0.75" bottom="0.75" header="0.3" footer="0.3"/>
  <pageSetup scale="63" orientation="landscape"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632cd31-1a2e-4b3a-8c49-eaacfc3dcece">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B5DC0CFE2FB543BD733FC72B8F8A6F" ma:contentTypeVersion="7" ma:contentTypeDescription="Create a new document." ma:contentTypeScope="" ma:versionID="4ca32f71b7f0f431979b26a6be5263c3">
  <xsd:schema xmlns:xsd="http://www.w3.org/2001/XMLSchema" xmlns:xs="http://www.w3.org/2001/XMLSchema" xmlns:p="http://schemas.microsoft.com/office/2006/metadata/properties" xmlns:ns2="f27f3cfd-8bd8-4b08-936b-97de4132e9dd" xmlns:ns3="8632cd31-1a2e-4b3a-8c49-eaacfc3dcece" targetNamespace="http://schemas.microsoft.com/office/2006/metadata/properties" ma:root="true" ma:fieldsID="dc34fdbefcd1cc98391ef08fd30baa14" ns2:_="" ns3:_="">
    <xsd:import namespace="f27f3cfd-8bd8-4b08-936b-97de4132e9dd"/>
    <xsd:import namespace="8632cd31-1a2e-4b3a-8c49-eaacfc3dce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f3cfd-8bd8-4b08-936b-97de4132e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9B99-A344-442B-AB8A-13A066BFCC51}">
  <ds:schemaRefs>
    <ds:schemaRef ds:uri="http://schemas.microsoft.com/sharepoint/v3/contenttype/forms"/>
  </ds:schemaRefs>
</ds:datastoreItem>
</file>

<file path=customXml/itemProps2.xml><?xml version="1.0" encoding="utf-8"?>
<ds:datastoreItem xmlns:ds="http://schemas.openxmlformats.org/officeDocument/2006/customXml" ds:itemID="{2837C89A-54BB-4D26-A110-A8909D0EEA81}">
  <ds:schemaRefs>
    <ds:schemaRef ds:uri="http://purl.org/dc/elements/1.1/"/>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8632cd31-1a2e-4b3a-8c49-eaacfc3dcece"/>
    <ds:schemaRef ds:uri="http://schemas.openxmlformats.org/package/2006/metadata/core-properties"/>
    <ds:schemaRef ds:uri="f27f3cfd-8bd8-4b08-936b-97de4132e9dd"/>
    <ds:schemaRef ds:uri="http://schemas.microsoft.com/office/2006/metadata/properties"/>
  </ds:schemaRefs>
</ds:datastoreItem>
</file>

<file path=customXml/itemProps3.xml><?xml version="1.0" encoding="utf-8"?>
<ds:datastoreItem xmlns:ds="http://schemas.openxmlformats.org/officeDocument/2006/customXml" ds:itemID="{0B41DDCC-4FA2-4514-AA41-694171F08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f3cfd-8bd8-4b08-936b-97de4132e9dd"/>
    <ds:schemaRef ds:uri="8632cd31-1a2e-4b3a-8c49-eaacfc3dc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vt:lpstr>
      <vt:lpstr>TOC</vt:lpstr>
      <vt:lpstr>Program to Date Sector Results</vt:lpstr>
      <vt:lpstr>Overall Results PY 2018</vt:lpstr>
      <vt:lpstr>Overall Results PY 2017</vt:lpstr>
      <vt:lpstr>Overall Results PY 2016</vt:lpstr>
      <vt:lpstr>Business EER - Standard</vt:lpstr>
      <vt:lpstr>Business EER - Custom</vt:lpstr>
      <vt:lpstr>Block Bidding</vt:lpstr>
      <vt:lpstr>Business EER - SEM</vt:lpstr>
      <vt:lpstr>Small Bus. Lighting</vt:lpstr>
      <vt:lpstr>Whole House Efficiency</vt:lpstr>
      <vt:lpstr>Income-Eligible Multi-Family</vt:lpstr>
      <vt:lpstr>HER</vt:lpstr>
      <vt:lpstr>OEA</vt:lpstr>
      <vt:lpstr>Home Lighting Rebate</vt:lpstr>
      <vt:lpstr>Res Programmable Thermostat</vt:lpstr>
      <vt:lpstr>Bus Programmable Thermostat</vt:lpstr>
      <vt:lpstr>Demand Response Incentive</vt:lpstr>
      <vt:lpstr>MEEIA Targets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J Alexander</cp:lastModifiedBy>
  <cp:revision/>
  <dcterms:created xsi:type="dcterms:W3CDTF">2009-02-28T07:42:07Z</dcterms:created>
  <dcterms:modified xsi:type="dcterms:W3CDTF">2020-01-07T16:30:08Z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0x01010076B5DC0CFE2FB543BD733FC72B8F8A6F</vt:lpwstr>
  </property>
  <property fmtid="{D5CDD505-2E9C-101B-9397-08002B2CF9AE}" pid="3" name="_dlc_DocIdItemGuid">
    <vt:lpwstr>67842842-f0a8-4e32-8302-050257146a47</vt:lpwstr>
  </property>
  <property fmtid="{D5CDD505-2E9C-101B-9397-08002B2CF9AE}" pid="4" name="Order">
    <vt:r8>193100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024">
    <vt:lpwstr>188</vt:lpwstr>
  </property>
  <property fmtid="{D5CDD505-2E9C-101B-9397-08002B2CF9AE}" pid="11" name="AuthorIds_UIVersion_1536">
    <vt:lpwstr>15</vt:lpwstr>
  </property>
  <property fmtid="{D5CDD505-2E9C-101B-9397-08002B2CF9AE}" pid="12" name="MSIP_Label_d275ac46-98b9-4d64-949f-e82ee8dc823c_Enabled">
    <vt:lpwstr>True</vt:lpwstr>
  </property>
  <property fmtid="{D5CDD505-2E9C-101B-9397-08002B2CF9AE}" pid="13" name="MSIP_Label_d275ac46-98b9-4d64-949f-e82ee8dc823c_SiteId">
    <vt:lpwstr>9ef58ab0-3510-4d99-8d3e-3c9e02ebab7f</vt:lpwstr>
  </property>
  <property fmtid="{D5CDD505-2E9C-101B-9397-08002B2CF9AE}" pid="14" name="MSIP_Label_d275ac46-98b9-4d64-949f-e82ee8dc823c_Owner">
    <vt:lpwstr>tia.alexander@evergy.com</vt:lpwstr>
  </property>
  <property fmtid="{D5CDD505-2E9C-101B-9397-08002B2CF9AE}" pid="15" name="MSIP_Label_d275ac46-98b9-4d64-949f-e82ee8dc823c_SetDate">
    <vt:lpwstr>2020-01-07T16:29:26.2316018Z</vt:lpwstr>
  </property>
  <property fmtid="{D5CDD505-2E9C-101B-9397-08002B2CF9AE}" pid="16" name="MSIP_Label_d275ac46-98b9-4d64-949f-e82ee8dc823c_Name">
    <vt:lpwstr>Internal Use Only</vt:lpwstr>
  </property>
  <property fmtid="{D5CDD505-2E9C-101B-9397-08002B2CF9AE}" pid="17" name="MSIP_Label_d275ac46-98b9-4d64-949f-e82ee8dc823c_Application">
    <vt:lpwstr>Microsoft Azure Information Protection</vt:lpwstr>
  </property>
  <property fmtid="{D5CDD505-2E9C-101B-9397-08002B2CF9AE}" pid="18" name="MSIP_Label_d275ac46-98b9-4d64-949f-e82ee8dc823c_ActionId">
    <vt:lpwstr>8a36eda2-d87f-4789-bfcb-7184995d79dd</vt:lpwstr>
  </property>
  <property fmtid="{D5CDD505-2E9C-101B-9397-08002B2CF9AE}" pid="19" name="MSIP_Label_d275ac46-98b9-4d64-949f-e82ee8dc823c_Extended_MSFT_Method">
    <vt:lpwstr>Automatic</vt:lpwstr>
  </property>
  <property fmtid="{D5CDD505-2E9C-101B-9397-08002B2CF9AE}" pid="20" name="Sensitivity">
    <vt:lpwstr>Internal Use Only</vt:lpwstr>
  </property>
</Properties>
</file>