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charts/chart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ml.chartshapes+xml"/>
  <Override PartName="/xl/charts/chart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15.xml" ContentType="application/vnd.ms-office.chartstyle+xml"/>
  <Override PartName="/xl/charts/colors15.xml" ContentType="application/vnd.ms-office.chartcolorstyle+xml"/>
  <Override PartName="/xl/charts/chart1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ml.chartshapes+xml"/>
  <Override PartName="/xl/charts/chart1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2.xml" ContentType="application/vnd.openxmlformats-officedocument.drawingml.chartshapes+xml"/>
  <Override PartName="/xl/charts/chart1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3.xml" ContentType="application/vnd.openxmlformats-officedocument.drawingml.chartshapes+xml"/>
  <Override PartName="/xl/charts/chart15.xml" ContentType="application/vnd.openxmlformats-officedocument.drawingml.chart+xml"/>
  <Override PartName="/xl/theme/themeOverride1.xml" ContentType="application/vnd.openxmlformats-officedocument.themeOverride+xml"/>
  <Override PartName="/xl/charts/chart16.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7.xml" ContentType="application/vnd.openxmlformats-officedocument.drawingml.chart+xml"/>
  <Override PartName="/xl/charts/style20.xml" ContentType="application/vnd.ms-office.chartstyle+xml"/>
  <Override PartName="/xl/charts/colors20.xml" ContentType="application/vnd.ms-office.chartcolorstyle+xml"/>
  <Override PartName="/xl/charts/chart18.xml" ContentType="application/vnd.openxmlformats-officedocument.drawingml.chart+xml"/>
  <Override PartName="/xl/charts/style21.xml" ContentType="application/vnd.ms-office.chartstyle+xml"/>
  <Override PartName="/xl/charts/colors21.xml" ContentType="application/vnd.ms-office.chartcolorstyle+xml"/>
  <Override PartName="/xl/charts/chart19.xml" ContentType="application/vnd.openxmlformats-officedocument.drawingml.chart+xml"/>
  <Override PartName="/xl/charts/style22.xml" ContentType="application/vnd.ms-office.chartstyle+xml"/>
  <Override PartName="/xl/charts/colors22.xml" ContentType="application/vnd.ms-office.chartcolorstyle+xml"/>
  <Override PartName="/xl/charts/chart20.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6.xml" ContentType="application/vnd.openxmlformats-officedocument.drawingml.chartshapes+xml"/>
  <Override PartName="/xl/charts/chart21.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22.xml" ContentType="application/vnd.openxmlformats-officedocument.drawingml.chart+xml"/>
  <Override PartName="/xl/charts/style25.xml" ContentType="application/vnd.ms-office.chartstyle+xml"/>
  <Override PartName="/xl/charts/colors25.xml" ContentType="application/vnd.ms-office.chartcolorstyle+xml"/>
  <Override PartName="/xl/charts/chart23.xml" ContentType="application/vnd.openxmlformats-officedocument.drawingml.chart+xml"/>
  <Override PartName="/xl/charts/style26.xml" ContentType="application/vnd.ms-office.chartstyle+xml"/>
  <Override PartName="/xl/charts/colors26.xml" ContentType="application/vnd.ms-office.chartcolorstyle+xml"/>
  <Override PartName="/xl/charts/chart24.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9.xml" ContentType="application/vnd.openxmlformats-officedocument.drawingml.chartshapes+xml"/>
  <Override PartName="/xl/charts/chart25.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0.xml" ContentType="application/vnd.openxmlformats-officedocument.drawingml.chartshapes+xml"/>
  <Override PartName="/xl/charts/chart26.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27.xml" ContentType="application/vnd.openxmlformats-officedocument.drawingml.chart+xml"/>
  <Override PartName="/xl/charts/style30.xml" ContentType="application/vnd.ms-office.chartstyle+xml"/>
  <Override PartName="/xl/charts/colors30.xml" ContentType="application/vnd.ms-office.chartcolorstyle+xml"/>
  <Override PartName="/xl/charts/chart28.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3.xml" ContentType="application/vnd.openxmlformats-officedocument.drawingml.chartshapes+xml"/>
  <Override PartName="/xl/charts/chart29.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30.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6.xml" ContentType="application/vnd.openxmlformats-officedocument.drawing+xml"/>
  <Override PartName="/xl/charts/chart31.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7.xml" ContentType="application/vnd.openxmlformats-officedocument.drawingml.chartshapes+xml"/>
  <Override PartName="/xl/charts/chart32.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33.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0.xml" ContentType="application/vnd.openxmlformats-officedocument.drawingml.chartshapes+xml"/>
  <Override PartName="/xl/charts/chart34.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35.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E:\Legal_Data\COMMON\REGULATORY\MPSC\EO-2015-0241 GMO MEEIA CLOSED 4-6-2016\2016 Navigant GMO EMV PY Report\FINAL\"/>
    </mc:Choice>
  </mc:AlternateContent>
  <bookViews>
    <workbookView xWindow="915" yWindow="0" windowWidth="19575" windowHeight="7080" tabRatio="641"/>
  </bookViews>
  <sheets>
    <sheet name="Cover" sheetId="7" r:id="rId1"/>
    <sheet name="TOC" sheetId="8" r:id="rId2"/>
    <sheet name="Overall Results" sheetId="31" r:id="rId3"/>
    <sheet name="MEEIA Targets" sheetId="47" state="hidden" r:id="rId4"/>
    <sheet name="Business EER - Standard" sheetId="50" r:id="rId5"/>
    <sheet name="Business EER - Custom" sheetId="62" r:id="rId6"/>
    <sheet name="Block Bidding" sheetId="51" r:id="rId7"/>
    <sheet name="Business EER - SEM" sheetId="53" r:id="rId8"/>
    <sheet name="Small Bus. Lighting" sheetId="52" r:id="rId9"/>
    <sheet name="Income-Eligible Weatherization" sheetId="55" r:id="rId10"/>
    <sheet name="Whole House Efficiency" sheetId="56" r:id="rId11"/>
    <sheet name="Income-Eligible Multi-Family" sheetId="54" r:id="rId12"/>
    <sheet name="Home Lighting Rebate" sheetId="48" r:id="rId13"/>
    <sheet name="HER" sheetId="57" r:id="rId14"/>
    <sheet name="OEA" sheetId="63" r:id="rId15"/>
    <sheet name="Bus Programmable Thermostat" sheetId="60" r:id="rId16"/>
    <sheet name="Res Programmable Thermostat" sheetId="59" r:id="rId17"/>
    <sheet name="Demand Response Incentive" sheetId="61" r:id="rId18"/>
  </sheets>
  <externalReferences>
    <externalReference r:id="rId19"/>
    <externalReference r:id="rId20"/>
  </externalReferences>
  <definedNames>
    <definedName name="_xlnm._FilterDatabase" localSheetId="4" hidden="1">'Business EER - Standard'!#REF!</definedName>
    <definedName name="_ftn1" localSheetId="2">'Overall Results'!#REF!</definedName>
    <definedName name="_ftnref1" localSheetId="2">'Overall Results'!$C$10</definedName>
    <definedName name="_Ref449705368" localSheetId="13">HER!$A$102</definedName>
    <definedName name="_xlchart.v2.0" hidden="1">'Overall Results'!$J$11:$J$22</definedName>
    <definedName name="_xlchart.v2.1" hidden="1">'Overall Results'!$L$11:$L$22</definedName>
    <definedName name="_xlchart.v2.2" hidden="1">'Overall Results'!$J$34:$J$46</definedName>
    <definedName name="_xlchart.v2.3" hidden="1">'Overall Results'!$L$34:$L$46</definedName>
    <definedName name="_xlchart.v2.4" hidden="1">'Overall Results'!$J$34:$J$46</definedName>
    <definedName name="_xlchart.v2.5" hidden="1">'Overall Results'!$U$34:$U$46</definedName>
    <definedName name="_xlchart.v2.6" hidden="1">'Overall Results'!$J$11:$J$22</definedName>
    <definedName name="_xlchart.v2.7" hidden="1">'Overall Results'!$U$11:$U$22</definedName>
    <definedName name="LLF">[1]Input!$U$4</definedName>
  </definedNames>
  <calcPr calcId="171027"/>
</workbook>
</file>

<file path=xl/calcChain.xml><?xml version="1.0" encoding="utf-8"?>
<calcChain xmlns="http://schemas.openxmlformats.org/spreadsheetml/2006/main">
  <c r="J163" i="31" l="1"/>
  <c r="I163" i="31"/>
  <c r="H163" i="31"/>
  <c r="G163" i="31"/>
  <c r="J162" i="31"/>
  <c r="I162" i="31"/>
  <c r="H162" i="31"/>
  <c r="G162" i="31"/>
  <c r="J161" i="31"/>
  <c r="I161" i="31"/>
  <c r="H161" i="31"/>
  <c r="G161" i="31"/>
  <c r="J160" i="31"/>
  <c r="I160" i="31"/>
  <c r="H160" i="31"/>
  <c r="G160" i="31"/>
  <c r="J159" i="31"/>
  <c r="I159" i="31"/>
  <c r="H159" i="31"/>
  <c r="G159" i="31"/>
  <c r="J158" i="31"/>
  <c r="I158" i="31"/>
  <c r="H158" i="31"/>
  <c r="G158" i="31"/>
  <c r="J157" i="31"/>
  <c r="I157" i="31"/>
  <c r="H157" i="31"/>
  <c r="G157" i="31"/>
  <c r="J156" i="31"/>
  <c r="I156" i="31"/>
  <c r="H156" i="31"/>
  <c r="G156" i="31"/>
  <c r="J150" i="31"/>
  <c r="I150" i="31"/>
  <c r="H150" i="31"/>
  <c r="G150" i="31"/>
  <c r="J155" i="31"/>
  <c r="I155" i="31"/>
  <c r="H155" i="31"/>
  <c r="G155" i="31"/>
  <c r="J154" i="31"/>
  <c r="I154" i="31"/>
  <c r="H154" i="31"/>
  <c r="G154" i="31"/>
  <c r="J153" i="31"/>
  <c r="I153" i="31"/>
  <c r="H153" i="31"/>
  <c r="G153" i="31"/>
  <c r="J152" i="31"/>
  <c r="I152" i="31"/>
  <c r="H152" i="31"/>
  <c r="G152" i="31"/>
  <c r="J151" i="31"/>
  <c r="I151" i="31"/>
  <c r="H151" i="31"/>
  <c r="G151" i="31"/>
  <c r="J149" i="31"/>
  <c r="I149" i="31"/>
  <c r="H149" i="31"/>
  <c r="G149" i="31"/>
  <c r="J148" i="31"/>
  <c r="I148" i="31"/>
  <c r="H148" i="31"/>
  <c r="G148" i="31"/>
  <c r="J147" i="31"/>
  <c r="I147" i="31"/>
  <c r="H147" i="31"/>
  <c r="G147" i="31"/>
  <c r="G27" i="56" l="1"/>
  <c r="D117" i="48" l="1"/>
  <c r="C117" i="48"/>
  <c r="B117" i="48"/>
  <c r="D106" i="48"/>
  <c r="C106" i="48"/>
  <c r="B106" i="48"/>
  <c r="D95" i="48"/>
  <c r="C95" i="48"/>
  <c r="B95" i="48"/>
  <c r="D84" i="48"/>
  <c r="C84" i="48"/>
  <c r="B84" i="48"/>
  <c r="B60" i="31" l="1"/>
  <c r="D12" i="56" l="1"/>
  <c r="F71" i="54" l="1"/>
  <c r="E71" i="54"/>
  <c r="F70" i="54"/>
  <c r="E70" i="54"/>
  <c r="F69" i="54"/>
  <c r="E69" i="54"/>
  <c r="F68" i="54"/>
  <c r="E68" i="54"/>
  <c r="F67" i="54"/>
  <c r="F72" i="54" s="1"/>
  <c r="G72" i="54" s="1"/>
  <c r="E67" i="54"/>
  <c r="E72" i="54" s="1"/>
  <c r="C71" i="54"/>
  <c r="C70" i="54"/>
  <c r="C69" i="54"/>
  <c r="C68" i="54"/>
  <c r="C67" i="54"/>
  <c r="C72" i="54" s="1"/>
  <c r="D72" i="54" s="1"/>
  <c r="B72" i="54"/>
  <c r="B71" i="54"/>
  <c r="B70" i="54"/>
  <c r="B69" i="54"/>
  <c r="B68" i="54"/>
  <c r="B67" i="54"/>
  <c r="F49" i="54"/>
  <c r="G49" i="54" s="1"/>
  <c r="E49" i="54"/>
  <c r="D49" i="54"/>
  <c r="C49" i="54"/>
  <c r="B49" i="54"/>
  <c r="C13" i="54" l="1"/>
  <c r="C12" i="54"/>
  <c r="D187" i="57" l="1"/>
  <c r="C187" i="57"/>
  <c r="B187" i="57"/>
  <c r="F13" i="50" l="1"/>
  <c r="F12" i="50"/>
  <c r="G12" i="50" s="1"/>
  <c r="F13" i="61" l="1"/>
  <c r="C13" i="61"/>
  <c r="F33" i="61"/>
  <c r="E30" i="54" l="1"/>
  <c r="E29" i="54"/>
  <c r="E28" i="54"/>
  <c r="E27" i="54"/>
  <c r="E26" i="54"/>
  <c r="J66" i="52" l="1"/>
  <c r="J65" i="52"/>
  <c r="J64" i="52"/>
  <c r="J63" i="52"/>
  <c r="J62" i="52"/>
  <c r="J61" i="52"/>
  <c r="J60" i="52"/>
  <c r="J59" i="52"/>
  <c r="J58" i="52"/>
  <c r="J57" i="52"/>
  <c r="J56" i="52"/>
  <c r="I66" i="52"/>
  <c r="I65" i="52"/>
  <c r="I64" i="52"/>
  <c r="I63" i="52"/>
  <c r="I62" i="52"/>
  <c r="I61" i="52"/>
  <c r="I60" i="52"/>
  <c r="I59" i="52"/>
  <c r="I58" i="52"/>
  <c r="I57" i="52"/>
  <c r="I56" i="52"/>
  <c r="F36" i="31" l="1"/>
  <c r="F14" i="31"/>
  <c r="D13" i="61" l="1"/>
  <c r="D12" i="60"/>
  <c r="D13" i="60"/>
  <c r="G13" i="60"/>
  <c r="G12" i="60"/>
  <c r="G13" i="61"/>
  <c r="E13" i="57"/>
  <c r="E12" i="57"/>
  <c r="D63" i="31"/>
  <c r="C63" i="31"/>
  <c r="C48" i="55" l="1"/>
  <c r="F13" i="55"/>
  <c r="G13" i="55" s="1"/>
  <c r="F12" i="55"/>
  <c r="G12" i="55" s="1"/>
  <c r="D12" i="55"/>
  <c r="B34" i="55" l="1"/>
  <c r="C34" i="55"/>
  <c r="D45" i="55"/>
  <c r="D46" i="55"/>
  <c r="D47" i="55"/>
  <c r="B48" i="55"/>
  <c r="D48" i="55" s="1"/>
  <c r="D56" i="55"/>
  <c r="D57" i="55"/>
  <c r="B59" i="55"/>
  <c r="C59" i="55"/>
  <c r="D68" i="55"/>
  <c r="G68" i="55"/>
  <c r="D69" i="55"/>
  <c r="G69" i="55"/>
  <c r="D70" i="55"/>
  <c r="G70" i="55"/>
  <c r="D71" i="55"/>
  <c r="G71" i="55"/>
  <c r="D72" i="55"/>
  <c r="G72" i="55"/>
  <c r="D73" i="55"/>
  <c r="G73" i="55"/>
  <c r="D74" i="55"/>
  <c r="G74" i="55"/>
  <c r="D76" i="55"/>
  <c r="G76" i="55"/>
  <c r="D77" i="55"/>
  <c r="G77" i="55"/>
  <c r="D78" i="55"/>
  <c r="G78" i="55"/>
  <c r="D79" i="55"/>
  <c r="G79" i="55"/>
  <c r="D80" i="55"/>
  <c r="G80" i="55"/>
  <c r="D81" i="55"/>
  <c r="G81" i="55"/>
  <c r="D59" i="55" l="1"/>
  <c r="B78" i="57" l="1"/>
  <c r="D13" i="50" l="1"/>
  <c r="D12" i="50"/>
  <c r="E13" i="59" l="1"/>
  <c r="G13" i="59" s="1"/>
  <c r="E12" i="59"/>
  <c r="G12" i="59" s="1"/>
  <c r="D13" i="59"/>
  <c r="D12" i="59"/>
  <c r="F34" i="60"/>
  <c r="F33" i="60"/>
  <c r="F35" i="60" l="1"/>
  <c r="C295" i="57"/>
  <c r="C294" i="57"/>
  <c r="C293" i="57"/>
  <c r="C116" i="63"/>
  <c r="C115" i="63"/>
  <c r="C114" i="63"/>
  <c r="C113" i="63"/>
  <c r="C62" i="63"/>
  <c r="B62" i="63"/>
  <c r="E63" i="31" l="1"/>
  <c r="B63" i="31"/>
  <c r="E56" i="31" l="1"/>
  <c r="D56" i="31"/>
  <c r="C56" i="31"/>
  <c r="B56" i="31"/>
  <c r="G23" i="31"/>
  <c r="E11" i="31"/>
  <c r="D23" i="31"/>
  <c r="C23" i="31"/>
  <c r="G24" i="31"/>
  <c r="D24" i="31"/>
  <c r="C24" i="31"/>
  <c r="F24" i="31"/>
  <c r="F23" i="31"/>
  <c r="H23" i="31" s="1"/>
  <c r="E13" i="56"/>
  <c r="E12" i="56"/>
  <c r="F17" i="31" s="1"/>
  <c r="F11" i="31"/>
  <c r="F12" i="31"/>
  <c r="H24" i="31" l="1"/>
  <c r="E23" i="31"/>
  <c r="E24" i="31"/>
  <c r="A1" i="61" l="1"/>
  <c r="A1" i="60"/>
  <c r="A1" i="59"/>
  <c r="A1" i="63"/>
  <c r="A1" i="57"/>
  <c r="A1" i="48"/>
  <c r="A1" i="56"/>
  <c r="A1" i="55"/>
  <c r="A1" i="54"/>
  <c r="A1" i="53"/>
  <c r="A1" i="52"/>
  <c r="A1" i="51"/>
  <c r="A1" i="50"/>
  <c r="A1" i="62"/>
  <c r="G41" i="54" l="1"/>
  <c r="D41" i="54"/>
  <c r="G71" i="54" l="1"/>
  <c r="G69" i="54"/>
  <c r="G68" i="54"/>
  <c r="G67" i="54"/>
  <c r="D68" i="54"/>
  <c r="D69" i="54"/>
  <c r="D70" i="54"/>
  <c r="D71" i="54"/>
  <c r="D67" i="54"/>
  <c r="G42" i="54"/>
  <c r="G43" i="54"/>
  <c r="G44" i="54"/>
  <c r="G45" i="54"/>
  <c r="G46" i="54"/>
  <c r="G47" i="54"/>
  <c r="G48" i="54"/>
  <c r="G40" i="54"/>
  <c r="D48" i="54"/>
  <c r="D42" i="54"/>
  <c r="D43" i="54"/>
  <c r="D44" i="54"/>
  <c r="D45" i="54"/>
  <c r="D46" i="54"/>
  <c r="D47" i="54"/>
  <c r="D40" i="54"/>
  <c r="J56" i="56" l="1"/>
  <c r="G56" i="56"/>
  <c r="H27" i="56"/>
  <c r="E27" i="56"/>
  <c r="G26" i="56"/>
  <c r="H26" i="56" s="1"/>
  <c r="D26" i="56"/>
  <c r="E26" i="56" s="1"/>
  <c r="G25" i="56"/>
  <c r="H25" i="56" s="1"/>
  <c r="D25" i="56"/>
  <c r="E25" i="56" s="1"/>
  <c r="D28" i="56" l="1"/>
  <c r="G28" i="56"/>
  <c r="H28" i="56" l="1"/>
  <c r="C13" i="56"/>
  <c r="E28" i="56"/>
  <c r="C12" i="56"/>
  <c r="F12" i="56" s="1"/>
  <c r="G12" i="56" s="1"/>
  <c r="F13" i="56" l="1"/>
  <c r="G13" i="56" s="1"/>
  <c r="D13" i="56"/>
  <c r="C12" i="62"/>
  <c r="E13" i="48" l="1"/>
  <c r="E12" i="48"/>
  <c r="F16" i="31"/>
  <c r="E13" i="54"/>
  <c r="E12" i="54"/>
  <c r="E13" i="52"/>
  <c r="E12" i="52"/>
  <c r="E13" i="51"/>
  <c r="E12" i="51"/>
  <c r="E13" i="62"/>
  <c r="B13" i="62"/>
  <c r="B12" i="62"/>
  <c r="E12" i="62"/>
  <c r="F13" i="48" l="1"/>
  <c r="F12" i="48"/>
  <c r="D20" i="52" l="1"/>
  <c r="F12" i="52" s="1"/>
  <c r="F13" i="52" l="1"/>
  <c r="G13" i="50" l="1"/>
  <c r="D73" i="48" l="1"/>
  <c r="C73" i="48"/>
  <c r="B73" i="48"/>
  <c r="D62" i="48"/>
  <c r="C62" i="48"/>
  <c r="B62" i="48"/>
  <c r="D47" i="48"/>
  <c r="D13" i="48" s="1"/>
  <c r="C35" i="48"/>
  <c r="D35" i="48" s="1"/>
  <c r="D12" i="48" s="1"/>
  <c r="C13" i="48" l="1"/>
  <c r="G13" i="48" s="1"/>
  <c r="C12" i="48"/>
  <c r="G12" i="48" s="1"/>
  <c r="C49" i="52" l="1"/>
  <c r="C50" i="52" s="1"/>
  <c r="B49" i="52"/>
  <c r="B50" i="52" s="1"/>
  <c r="C42" i="52"/>
  <c r="C43" i="52" s="1"/>
  <c r="B42" i="52"/>
  <c r="B43" i="52" s="1"/>
  <c r="C32" i="52"/>
  <c r="B32" i="52"/>
  <c r="G13" i="52"/>
  <c r="H37" i="31" s="1"/>
  <c r="G12" i="52"/>
  <c r="D13" i="52"/>
  <c r="E37" i="31" s="1"/>
  <c r="D12" i="52"/>
  <c r="E328" i="56"/>
  <c r="E14" i="47"/>
  <c r="K14" i="47"/>
  <c r="F42" i="31" s="1"/>
  <c r="K9" i="47"/>
  <c r="G26" i="51"/>
  <c r="F26" i="51"/>
  <c r="D26" i="51"/>
  <c r="C26" i="51"/>
  <c r="F13" i="51"/>
  <c r="G13" i="51" s="1"/>
  <c r="H35" i="31" s="1"/>
  <c r="D13" i="51"/>
  <c r="E35" i="31" s="1"/>
  <c r="F12" i="51"/>
  <c r="G12" i="51" s="1"/>
  <c r="D12" i="51"/>
  <c r="I105" i="56"/>
  <c r="I101" i="56"/>
  <c r="I97" i="56"/>
  <c r="D80" i="56"/>
  <c r="G80" i="56"/>
  <c r="J57" i="56"/>
  <c r="G81" i="56" s="1"/>
  <c r="G57" i="56"/>
  <c r="D81" i="56" s="1"/>
  <c r="J55" i="56"/>
  <c r="G79" i="56" s="1"/>
  <c r="G55" i="56"/>
  <c r="D79" i="56" s="1"/>
  <c r="J54" i="56"/>
  <c r="G78" i="56" s="1"/>
  <c r="G54" i="56"/>
  <c r="D78" i="56" s="1"/>
  <c r="J53" i="56"/>
  <c r="G77" i="56" s="1"/>
  <c r="G53" i="56"/>
  <c r="D77" i="56" s="1"/>
  <c r="J52" i="56"/>
  <c r="G76" i="56" s="1"/>
  <c r="G52" i="56"/>
  <c r="D76" i="56" s="1"/>
  <c r="J51" i="56"/>
  <c r="G75" i="56" s="1"/>
  <c r="G51" i="56"/>
  <c r="D75" i="56" s="1"/>
  <c r="J50" i="56"/>
  <c r="G74" i="56" s="1"/>
  <c r="G50" i="56"/>
  <c r="D74" i="56" s="1"/>
  <c r="J49" i="56"/>
  <c r="G73" i="56" s="1"/>
  <c r="G49" i="56"/>
  <c r="D73" i="56" s="1"/>
  <c r="J48" i="56"/>
  <c r="G72" i="56" s="1"/>
  <c r="G48" i="56"/>
  <c r="D72" i="56" s="1"/>
  <c r="J47" i="56"/>
  <c r="G71" i="56" s="1"/>
  <c r="G47" i="56"/>
  <c r="D71" i="56" s="1"/>
  <c r="J46" i="56"/>
  <c r="G70" i="56" s="1"/>
  <c r="G46" i="56"/>
  <c r="D70" i="56" s="1"/>
  <c r="J45" i="56"/>
  <c r="G69" i="56" s="1"/>
  <c r="G45" i="56"/>
  <c r="D69" i="56" s="1"/>
  <c r="J44" i="56"/>
  <c r="G68" i="56" s="1"/>
  <c r="G44" i="56"/>
  <c r="D68" i="56" s="1"/>
  <c r="J43" i="56"/>
  <c r="G67" i="56" s="1"/>
  <c r="G43" i="56"/>
  <c r="D67" i="56" s="1"/>
  <c r="J42" i="56"/>
  <c r="G66" i="56" s="1"/>
  <c r="G42" i="56"/>
  <c r="D66" i="56" s="1"/>
  <c r="J41" i="56"/>
  <c r="G65" i="56" s="1"/>
  <c r="G41" i="56"/>
  <c r="D65" i="56" s="1"/>
  <c r="J40" i="56"/>
  <c r="G64" i="56" s="1"/>
  <c r="G40" i="56"/>
  <c r="D64" i="56" s="1"/>
  <c r="F34" i="31"/>
  <c r="E73" i="62"/>
  <c r="E72" i="62"/>
  <c r="E71" i="62"/>
  <c r="H70" i="62"/>
  <c r="E70" i="62"/>
  <c r="C63" i="62"/>
  <c r="B63" i="62"/>
  <c r="C54" i="62"/>
  <c r="B54" i="62"/>
  <c r="E44" i="62"/>
  <c r="D44" i="62"/>
  <c r="C44" i="62"/>
  <c r="B44" i="62"/>
  <c r="H32" i="62"/>
  <c r="F32" i="62"/>
  <c r="E32" i="62"/>
  <c r="C32" i="62"/>
  <c r="B32" i="62"/>
  <c r="C34" i="31"/>
  <c r="D12" i="31"/>
  <c r="C12" i="31"/>
  <c r="F13" i="62"/>
  <c r="G34" i="31" s="1"/>
  <c r="D34" i="31"/>
  <c r="D12" i="62"/>
  <c r="F12" i="62"/>
  <c r="G12" i="62" s="1"/>
  <c r="D13" i="62"/>
  <c r="F12" i="54"/>
  <c r="G12" i="54" s="1"/>
  <c r="F13" i="54"/>
  <c r="G13" i="54" s="1"/>
  <c r="H40" i="31" s="1"/>
  <c r="H45" i="31"/>
  <c r="G47" i="31"/>
  <c r="E47" i="31"/>
  <c r="D47" i="31"/>
  <c r="C47" i="31"/>
  <c r="F45" i="31"/>
  <c r="E45" i="31"/>
  <c r="D45" i="31"/>
  <c r="C45" i="31"/>
  <c r="F46" i="31"/>
  <c r="D46" i="31"/>
  <c r="C46" i="31"/>
  <c r="F13" i="57"/>
  <c r="D13" i="57"/>
  <c r="E42" i="31" s="1"/>
  <c r="D42" i="31"/>
  <c r="C42" i="31"/>
  <c r="F41" i="31"/>
  <c r="F39" i="31"/>
  <c r="F38" i="31"/>
  <c r="D38" i="31"/>
  <c r="F40" i="31"/>
  <c r="D40" i="31"/>
  <c r="D36" i="31"/>
  <c r="C36" i="31"/>
  <c r="G37" i="31"/>
  <c r="F37" i="31"/>
  <c r="D37" i="31"/>
  <c r="C37" i="31"/>
  <c r="F35" i="31"/>
  <c r="D35" i="31"/>
  <c r="C35" i="31"/>
  <c r="H33" i="31"/>
  <c r="G33" i="31"/>
  <c r="F33" i="31"/>
  <c r="E33" i="31"/>
  <c r="D33" i="31"/>
  <c r="C33" i="31"/>
  <c r="D20" i="31"/>
  <c r="C20" i="31"/>
  <c r="F19" i="31"/>
  <c r="D17" i="31"/>
  <c r="D16" i="31"/>
  <c r="F18" i="31"/>
  <c r="D18" i="31"/>
  <c r="D14" i="31"/>
  <c r="C14" i="31"/>
  <c r="G15" i="31"/>
  <c r="F15" i="31"/>
  <c r="D15" i="31"/>
  <c r="C15" i="31"/>
  <c r="F13" i="31"/>
  <c r="D13" i="31"/>
  <c r="C13" i="31"/>
  <c r="G11" i="31"/>
  <c r="D11" i="31"/>
  <c r="C11" i="31"/>
  <c r="C55" i="31"/>
  <c r="D55" i="31"/>
  <c r="E55" i="31"/>
  <c r="E57" i="31"/>
  <c r="C59" i="31"/>
  <c r="D59" i="31"/>
  <c r="E59" i="31"/>
  <c r="E62" i="31"/>
  <c r="E60" i="31"/>
  <c r="C61" i="31"/>
  <c r="D61" i="31"/>
  <c r="E61" i="31"/>
  <c r="B61" i="31"/>
  <c r="B59" i="31"/>
  <c r="B57" i="31"/>
  <c r="B55" i="31"/>
  <c r="C353" i="57"/>
  <c r="C352" i="57"/>
  <c r="C351" i="57"/>
  <c r="C350" i="57"/>
  <c r="C349" i="57"/>
  <c r="C339" i="57"/>
  <c r="C338" i="57"/>
  <c r="C337" i="57"/>
  <c r="C336" i="57"/>
  <c r="C335" i="57"/>
  <c r="C334" i="57"/>
  <c r="C333" i="57"/>
  <c r="C332" i="57"/>
  <c r="E322" i="57"/>
  <c r="C322" i="57"/>
  <c r="E321" i="57"/>
  <c r="C321" i="57"/>
  <c r="E320" i="57"/>
  <c r="C320" i="57"/>
  <c r="E310" i="57"/>
  <c r="C310" i="57"/>
  <c r="E309" i="57"/>
  <c r="C309" i="57"/>
  <c r="E308" i="57"/>
  <c r="C308" i="57"/>
  <c r="E307" i="57"/>
  <c r="C307" i="57"/>
  <c r="E306" i="57"/>
  <c r="C306" i="57"/>
  <c r="E305" i="57"/>
  <c r="C305" i="57"/>
  <c r="F237" i="57"/>
  <c r="F148" i="57"/>
  <c r="F136" i="57"/>
  <c r="F124" i="57"/>
  <c r="D28" i="57"/>
  <c r="F28" i="57" s="1"/>
  <c r="D27" i="57"/>
  <c r="F27" i="57" s="1"/>
  <c r="G27" i="57" s="1"/>
  <c r="D26" i="57"/>
  <c r="F26" i="57" s="1"/>
  <c r="F12" i="57"/>
  <c r="G20" i="31" s="1"/>
  <c r="D12" i="57"/>
  <c r="G46" i="31"/>
  <c r="E46" i="31"/>
  <c r="H47" i="31"/>
  <c r="G45" i="31"/>
  <c r="H46" i="31"/>
  <c r="G17" i="31"/>
  <c r="H17" i="31" s="1"/>
  <c r="E39" i="31"/>
  <c r="C17" i="31"/>
  <c r="C39" i="31"/>
  <c r="G164" i="56"/>
  <c r="G165" i="56"/>
  <c r="G166" i="56"/>
  <c r="G167" i="56"/>
  <c r="G168" i="56"/>
  <c r="G169" i="56"/>
  <c r="E301" i="56"/>
  <c r="E302" i="56"/>
  <c r="E303" i="56"/>
  <c r="E304" i="56"/>
  <c r="E305" i="56"/>
  <c r="E306" i="56"/>
  <c r="E315" i="56"/>
  <c r="E316" i="56"/>
  <c r="E317" i="56"/>
  <c r="E318" i="56"/>
  <c r="E319" i="56"/>
  <c r="E320" i="56"/>
  <c r="E329" i="56"/>
  <c r="D39" i="31"/>
  <c r="G16" i="31"/>
  <c r="H16" i="31" s="1"/>
  <c r="H38" i="31"/>
  <c r="D12" i="54"/>
  <c r="C40" i="31"/>
  <c r="D26" i="54"/>
  <c r="D27" i="54"/>
  <c r="D28" i="54"/>
  <c r="D29" i="54"/>
  <c r="D30" i="54"/>
  <c r="H14" i="31"/>
  <c r="C41" i="31"/>
  <c r="D41" i="31"/>
  <c r="G41" i="31"/>
  <c r="H41" i="31"/>
  <c r="E41" i="31"/>
  <c r="C19" i="31"/>
  <c r="W757" i="48"/>
  <c r="X757" i="48"/>
  <c r="Y757" i="48"/>
  <c r="Z757" i="48"/>
  <c r="AA757" i="48"/>
  <c r="A1" i="31"/>
  <c r="A2" i="8"/>
  <c r="D19" i="31"/>
  <c r="H36" i="31"/>
  <c r="G39" i="31"/>
  <c r="H39" i="31"/>
  <c r="G19" i="31"/>
  <c r="D48" i="31" l="1"/>
  <c r="L34" i="31" s="1"/>
  <c r="D26" i="31"/>
  <c r="L11" i="31" s="1"/>
  <c r="H11" i="31"/>
  <c r="D13" i="55"/>
  <c r="E38" i="31" s="1"/>
  <c r="G13" i="57"/>
  <c r="H42" i="31" s="1"/>
  <c r="E34" i="31"/>
  <c r="G30" i="62"/>
  <c r="G29" i="62"/>
  <c r="G28" i="62"/>
  <c r="G31" i="62"/>
  <c r="G27" i="62"/>
  <c r="E24" i="47"/>
  <c r="F20" i="31"/>
  <c r="F26" i="31" s="1"/>
  <c r="D28" i="62"/>
  <c r="D31" i="62"/>
  <c r="D27" i="62"/>
  <c r="D30" i="62"/>
  <c r="D29" i="62"/>
  <c r="E13" i="61"/>
  <c r="F47" i="31" s="1"/>
  <c r="F48" i="31" s="1"/>
  <c r="K24" i="47"/>
  <c r="H19" i="31"/>
  <c r="E15" i="31"/>
  <c r="D42" i="52"/>
  <c r="D43" i="52" s="1"/>
  <c r="E13" i="31"/>
  <c r="E20" i="31"/>
  <c r="G38" i="31"/>
  <c r="E19" i="31"/>
  <c r="H15" i="31"/>
  <c r="E17" i="31"/>
  <c r="E12" i="31"/>
  <c r="G13" i="62"/>
  <c r="H34" i="31" s="1"/>
  <c r="G26" i="57"/>
  <c r="D29" i="57"/>
  <c r="F29" i="57" s="1"/>
  <c r="G29" i="57" s="1"/>
  <c r="G28" i="57"/>
  <c r="E307" i="56"/>
  <c r="E330" i="56"/>
  <c r="C16" i="31"/>
  <c r="E16" i="31" s="1"/>
  <c r="C38" i="31"/>
  <c r="C48" i="31" s="1"/>
  <c r="C18" i="31"/>
  <c r="E18" i="31" s="1"/>
  <c r="G13" i="31"/>
  <c r="H13" i="31" s="1"/>
  <c r="E26" i="51"/>
  <c r="G12" i="31"/>
  <c r="G18" i="31"/>
  <c r="H18" i="31" s="1"/>
  <c r="G40" i="31"/>
  <c r="D13" i="54"/>
  <c r="E40" i="31" s="1"/>
  <c r="D63" i="62"/>
  <c r="H26" i="51"/>
  <c r="D54" i="62"/>
  <c r="G35" i="31"/>
  <c r="D49" i="52"/>
  <c r="D50" i="52" s="1"/>
  <c r="G42" i="31"/>
  <c r="G26" i="31" l="1"/>
  <c r="H26" i="31" s="1"/>
  <c r="G48" i="31"/>
  <c r="C26" i="31"/>
  <c r="E26" i="31" s="1"/>
  <c r="G12" i="57"/>
  <c r="D32" i="62"/>
  <c r="H20" i="31"/>
  <c r="G32" i="62"/>
  <c r="L21" i="31"/>
  <c r="L16" i="31"/>
  <c r="L13" i="31"/>
  <c r="L20" i="31"/>
  <c r="L17" i="31"/>
  <c r="L12" i="31"/>
  <c r="L18" i="31"/>
  <c r="L19" i="31"/>
  <c r="L22" i="31"/>
  <c r="L15" i="31"/>
  <c r="L14" i="31"/>
  <c r="L43" i="31"/>
  <c r="L40" i="31"/>
  <c r="L35" i="31"/>
  <c r="L46" i="31"/>
  <c r="L41" i="31"/>
  <c r="L42" i="31"/>
  <c r="L45" i="31"/>
  <c r="L38" i="31"/>
  <c r="L37" i="31"/>
  <c r="L44" i="31"/>
  <c r="L39" i="31"/>
  <c r="L36" i="31"/>
  <c r="H12" i="31"/>
  <c r="C77" i="57"/>
  <c r="C76" i="57"/>
  <c r="C75" i="57"/>
  <c r="E48" i="31"/>
  <c r="C78" i="57" l="1"/>
  <c r="U11" i="31"/>
  <c r="L27" i="31"/>
  <c r="L47" i="31"/>
  <c r="U45" i="31"/>
  <c r="U44" i="31"/>
  <c r="U43" i="31"/>
  <c r="U46" i="31"/>
  <c r="U21" i="31"/>
  <c r="U16" i="31"/>
  <c r="U20" i="31"/>
  <c r="U13" i="31"/>
  <c r="U19" i="31"/>
  <c r="U14" i="31"/>
  <c r="U22" i="31"/>
  <c r="U18" i="31"/>
  <c r="U12" i="31"/>
  <c r="U15" i="31"/>
  <c r="U17" i="31"/>
  <c r="H48" i="31"/>
  <c r="U41" i="31"/>
  <c r="U42" i="31"/>
  <c r="U34" i="31"/>
  <c r="U38" i="31"/>
  <c r="U39" i="31"/>
  <c r="U36" i="31"/>
  <c r="U40" i="31"/>
  <c r="U35" i="31"/>
  <c r="U37" i="31"/>
</calcChain>
</file>

<file path=xl/sharedStrings.xml><?xml version="1.0" encoding="utf-8"?>
<sst xmlns="http://schemas.openxmlformats.org/spreadsheetml/2006/main" count="3396" uniqueCount="1430">
  <si>
    <t>Prepared for KCP&amp;L – Greater Missouri Operations</t>
  </si>
  <si>
    <t xml:space="preserve">Submitted by: </t>
  </si>
  <si>
    <t>Navigant Consulting, Inc.</t>
  </si>
  <si>
    <t>1375 Walnut Street, Suite 100</t>
  </si>
  <si>
    <t>Boulder, CO 80302</t>
  </si>
  <si>
    <t>Tel: +1.303.728.2500</t>
  </si>
  <si>
    <t>navigant.com</t>
  </si>
  <si>
    <t>Overall Program: Figures</t>
  </si>
  <si>
    <t>Energy Savings at the Customer Meter – PY2016</t>
  </si>
  <si>
    <t>Sector</t>
  </si>
  <si>
    <t>Program</t>
  </si>
  <si>
    <t>Gross</t>
  </si>
  <si>
    <t>Net</t>
  </si>
  <si>
    <t>Reported Savings</t>
  </si>
  <si>
    <t>Verified Savings</t>
  </si>
  <si>
    <t>Realization Rate</t>
  </si>
  <si>
    <t>% of MEEIA Target Achieved</t>
  </si>
  <si>
    <t>Commercial EE Programs</t>
  </si>
  <si>
    <t>Block Bidding</t>
  </si>
  <si>
    <t>Small Bus. Lighting</t>
  </si>
  <si>
    <t>Strategic Energy Management</t>
  </si>
  <si>
    <t>Residential EE Programs</t>
  </si>
  <si>
    <t>Income-Eligible Multi-Family</t>
  </si>
  <si>
    <t xml:space="preserve">Income-Eligible Weatherization </t>
  </si>
  <si>
    <t>Whole House Efficiency</t>
  </si>
  <si>
    <t xml:space="preserve">Home Lighting Rebate </t>
  </si>
  <si>
    <t>Income-Eligible Home Energy Report</t>
  </si>
  <si>
    <t>Home Energy Report</t>
  </si>
  <si>
    <t>Educational Programs</t>
  </si>
  <si>
    <t>Educational programs are not part of MEEIA Targets for Energy or Demand Savings</t>
  </si>
  <si>
    <t>DR Programs</t>
  </si>
  <si>
    <t>Residential Programmable Thermostat</t>
  </si>
  <si>
    <t>Business Programmable Thermostat</t>
  </si>
  <si>
    <t>Demand Response Incentive</t>
  </si>
  <si>
    <t>GMO TOTAL</t>
  </si>
  <si>
    <t>Coincident Demand Savings at the Customer Meter – PY2016</t>
  </si>
  <si>
    <t>NTG Components by Program</t>
  </si>
  <si>
    <t>Program Name*</t>
  </si>
  <si>
    <t>Free Ridership</t>
  </si>
  <si>
    <t>Participant Spillover</t>
  </si>
  <si>
    <t>Non-Participant Spillover</t>
  </si>
  <si>
    <t>NTGR</t>
  </si>
  <si>
    <t>DRI's analysis is inherently net</t>
  </si>
  <si>
    <t>Total Resource Cost Test</t>
  </si>
  <si>
    <t>Societal Cost Test</t>
  </si>
  <si>
    <t>Utility Cost Test</t>
  </si>
  <si>
    <t>Participant Cost Test</t>
  </si>
  <si>
    <t>Rate Impact Measure Test</t>
  </si>
  <si>
    <t>GMO</t>
  </si>
  <si>
    <t>Navigant</t>
  </si>
  <si>
    <t>Business Energy Efficiency Rebate - Custom</t>
  </si>
  <si>
    <t>Business Energy Efficiency Rebate - Standard</t>
  </si>
  <si>
    <t>Home Appliance Recycling Rebate</t>
  </si>
  <si>
    <t>Income-Eligible Weatherization</t>
  </si>
  <si>
    <t>Home Energy Reports</t>
  </si>
  <si>
    <t>*Ratios are infinite because there are positive benefits and no participant costs.</t>
  </si>
  <si>
    <t>*** Includes the commercial segment of HLR in total</t>
  </si>
  <si>
    <t>*** Includes all components of HLR which covers both residential and commercial cross sector sales</t>
  </si>
  <si>
    <t>Portfolio</t>
  </si>
  <si>
    <t>EE Programs*</t>
  </si>
  <si>
    <t>     Residential EE Programs</t>
  </si>
  <si>
    <t>     C&amp;I EE Programs</t>
  </si>
  <si>
    <t>**Includes only DR programs, inclusive of administrative costs for educational program costs, market research, software development, and EM&amp;V.</t>
  </si>
  <si>
    <t>***Ratios are infinite because there are positive benefits and no participant costs.</t>
  </si>
  <si>
    <t>Benefit-Cost Ratios by Program Groups and Cost Test – Program to Date</t>
  </si>
  <si>
    <t>First Year kWh Savings (at the meter)</t>
  </si>
  <si>
    <t>First Year kW Savings (at the meter)</t>
  </si>
  <si>
    <t>Cumulative kWh Savings (at the meter)</t>
  </si>
  <si>
    <t>Cumulative kW Savings (at the meter)</t>
  </si>
  <si>
    <t>PY1</t>
  </si>
  <si>
    <t>PY2</t>
  </si>
  <si>
    <t>PY3</t>
  </si>
  <si>
    <t>Total</t>
  </si>
  <si>
    <t>Small Business Direct Install</t>
  </si>
  <si>
    <t>Online Business Energy Audit</t>
  </si>
  <si>
    <t>Home Lighting Rebate</t>
  </si>
  <si>
    <t>Online Home Energy Audit</t>
  </si>
  <si>
    <t>Business Energy Efficiency Rebate - Custom: Data Tables</t>
  </si>
  <si>
    <t>Business Energy Efficiency Rebate - Custom: Figures</t>
  </si>
  <si>
    <t>Program Savings Summary</t>
  </si>
  <si>
    <t>Energy at the Customer Meter: Program Savings Summary</t>
  </si>
  <si>
    <t>Net to Gross Component Summary</t>
  </si>
  <si>
    <t>Measure Type</t>
  </si>
  <si>
    <t>Total Number of Projects</t>
  </si>
  <si>
    <t>Reported Energy Savings (kWh)</t>
  </si>
  <si>
    <t>% of Total</t>
  </si>
  <si>
    <t>Reported Demand Savings (kW)</t>
  </si>
  <si>
    <t>HVAC</t>
  </si>
  <si>
    <t>Lighting</t>
  </si>
  <si>
    <t>Motors, Drives &amp; Compressors</t>
  </si>
  <si>
    <t>New Construction</t>
  </si>
  <si>
    <t>Refrigeration</t>
  </si>
  <si>
    <t>Source: C&amp;I Custom Rebate Program Tracking Database and Navigant analysis</t>
  </si>
  <si>
    <t>Coincident Demand at Customer Meter: Program Savings Summary</t>
  </si>
  <si>
    <t xml:space="preserve">End-of-Year Population and Sample Sizes </t>
  </si>
  <si>
    <t>Stratum</t>
  </si>
  <si>
    <t>Reported Peak Demand Savings (kW)</t>
  </si>
  <si>
    <t>Projects in Sample</t>
  </si>
  <si>
    <t>Large</t>
  </si>
  <si>
    <t>Small</t>
  </si>
  <si>
    <t>Energy Impacts at the Customer Meter</t>
  </si>
  <si>
    <t>Total Reported Energy Savings (kWh)</t>
  </si>
  <si>
    <t>Total Verified Energy Savings (kWh)</t>
  </si>
  <si>
    <t>Energy RR</t>
  </si>
  <si>
    <t>Relative Precision at 90% Confidence (one-tailed)</t>
  </si>
  <si>
    <t>Coincident Demand Impacts at Customer Meter</t>
  </si>
  <si>
    <t>Total Reported Coincident Demand Savings (kW)</t>
  </si>
  <si>
    <t>Total Verified Coincident Demand Savings (kW)</t>
  </si>
  <si>
    <t>Coincident Demand RR</t>
  </si>
  <si>
    <t xml:space="preserve">Project-Level Energy and Demand Savings and RRs </t>
  </si>
  <si>
    <t>Navigant Site ID</t>
  </si>
  <si>
    <t>Project Type</t>
  </si>
  <si>
    <t>Reported kWh</t>
  </si>
  <si>
    <t>Verified kWh</t>
  </si>
  <si>
    <t>Realization Rate (kWh)</t>
  </si>
  <si>
    <t>Reported kW</t>
  </si>
  <si>
    <t>Verified kW</t>
  </si>
  <si>
    <t>Realization Rate (kW)</t>
  </si>
  <si>
    <t>PRJ-829576</t>
  </si>
  <si>
    <t>PRJ-1039794</t>
  </si>
  <si>
    <t>PRJ-1030090</t>
  </si>
  <si>
    <t>PRJ-795982</t>
  </si>
  <si>
    <t>Project-Level Results for Sampled Projects</t>
  </si>
  <si>
    <t>Nav. Site ID</t>
  </si>
  <si>
    <t>Energy RR (%)</t>
  </si>
  <si>
    <t>Effect on Energy RR (%)</t>
  </si>
  <si>
    <t>Demand RR (%)</t>
  </si>
  <si>
    <t>Effect on Demand RR (%)</t>
  </si>
  <si>
    <t>Reason for Discrepancy</t>
  </si>
  <si>
    <t>No discrepancies.</t>
  </si>
  <si>
    <t>1. This is an exterior lighting project. The implementer used 1.12 for WHFe. Navigant changed the WHFe to 1.00.
2. This is a new construction project. The Building Area method should be used for the calculation rather than using a representative of baseline figures. Navigant used the Building Area method instead.
3. This is a new construction project. The baseline cost should be zero.</t>
  </si>
  <si>
    <t>Business Energy Efficiency Rebate - Standard: Data Tables</t>
  </si>
  <si>
    <t>Business Energy Efficiency Rebate - Standard: Figures</t>
  </si>
  <si>
    <t>TBD</t>
  </si>
  <si>
    <t>Savings by Measure Type</t>
  </si>
  <si>
    <t>HVAC &amp; R</t>
  </si>
  <si>
    <t>Compressed Air Upgrade</t>
  </si>
  <si>
    <t>Office</t>
  </si>
  <si>
    <t>Retail</t>
  </si>
  <si>
    <t>Other</t>
  </si>
  <si>
    <t>Warehouse</t>
  </si>
  <si>
    <t>Industrial</t>
  </si>
  <si>
    <t>School</t>
  </si>
  <si>
    <t>Notes:</t>
  </si>
  <si>
    <t>Final NTG Component Results - C&amp;I Standard Rebate Program</t>
  </si>
  <si>
    <t>Survey Type</t>
  </si>
  <si>
    <t>Respondents</t>
  </si>
  <si>
    <t>Number of Respondents</t>
  </si>
  <si>
    <t>Period</t>
  </si>
  <si>
    <t xml:space="preserve">Free Ridership </t>
  </si>
  <si>
    <t xml:space="preserve">Non-Participant Spillover </t>
  </si>
  <si>
    <t>Percent of Total Program Savings for Period</t>
  </si>
  <si>
    <t>Participants</t>
  </si>
  <si>
    <t>Trade Ally</t>
  </si>
  <si>
    <t>Participating Trade Allies</t>
  </si>
  <si>
    <t>Block Bidding: Data Tables</t>
  </si>
  <si>
    <t>Business Energy Efficiency Rebate - Block Bidding: Figures</t>
  </si>
  <si>
    <t>Deemed 1.0 pending future research</t>
  </si>
  <si>
    <t xml:space="preserve">Measure-Level Energy and Demand Savings and RRs </t>
  </si>
  <si>
    <t>Small Bus. Lighting: Data Tables</t>
  </si>
  <si>
    <t>Business Energy Efficiency Rebate - Small Bus. Lighting: Figures</t>
  </si>
  <si>
    <t>Measure Summary Table</t>
  </si>
  <si>
    <t>LED replacing interior HID</t>
  </si>
  <si>
    <t>LED Linear</t>
  </si>
  <si>
    <t>LED Screw In</t>
  </si>
  <si>
    <t>LED Exterior</t>
  </si>
  <si>
    <t>Light Optimization</t>
  </si>
  <si>
    <t>Coincident Demand at the Customer Meter: Program Savings Summary</t>
  </si>
  <si>
    <t>Small Business Lighting</t>
  </si>
  <si>
    <t>Final NTG Component Results - C&amp;I SBL Rebate Program</t>
  </si>
  <si>
    <t>Participant Survey</t>
  </si>
  <si>
    <t>Reported Savings (kWh)</t>
  </si>
  <si>
    <t>Verified Savings (kWh)</t>
  </si>
  <si>
    <t>Reported Savings (kW)</t>
  </si>
  <si>
    <t>Verified Savings (kW)</t>
  </si>
  <si>
    <t>-</t>
  </si>
  <si>
    <t>Income-Eligible Multi-Family: Data Tables</t>
  </si>
  <si>
    <t>Income Eligible Multifamily: Figures</t>
  </si>
  <si>
    <t>Reported and Realized kWh Energy and Demand Savings by Measure</t>
  </si>
  <si>
    <t>Savings Summary by Measure</t>
  </si>
  <si>
    <t>% of Total Program kWh Savings</t>
  </si>
  <si>
    <t>Aerators</t>
  </si>
  <si>
    <t xml:space="preserve">Power Strips </t>
  </si>
  <si>
    <t>Insulation</t>
  </si>
  <si>
    <t>Low Flow Shower Head</t>
  </si>
  <si>
    <t>Reported and Realized kW Energy and Demand Savings by Measure</t>
  </si>
  <si>
    <t>Lighting LED - 9 Watt</t>
  </si>
  <si>
    <t>Low Flow Shower Heads Chrome 1.5 - Electric WH</t>
  </si>
  <si>
    <t>1.5 GPM Kitchen Aerator</t>
  </si>
  <si>
    <t>1.0 GPM Bathroom Aerator</t>
  </si>
  <si>
    <t>CFLs (Food Bank Distribution)</t>
  </si>
  <si>
    <t>Power Saving Strips</t>
  </si>
  <si>
    <t>Low Flow Shower Heads Handheld Chrome 1.5 - Electric WH</t>
  </si>
  <si>
    <t>Lighting LED - 15 Watt - Common Area</t>
  </si>
  <si>
    <t>LED 9W A19 - Common Area</t>
  </si>
  <si>
    <t>Count of Measures Installed by Type</t>
  </si>
  <si>
    <t>Number of Measures Installed</t>
  </si>
  <si>
    <t>Measure Category</t>
  </si>
  <si>
    <t>Income-Eligible Weatherization: Data Tables</t>
  </si>
  <si>
    <t>Income-Eligible Weatherization: Figures</t>
  </si>
  <si>
    <t>Measure</t>
  </si>
  <si>
    <t>5*</t>
  </si>
  <si>
    <t>Total savings include (12,239) kWh and (2.20) kW adjustments made by the IC toward the end of the year.</t>
  </si>
  <si>
    <t>Note: Total reported and verified savings include an adjustment of (12,239) kWh made by the IC at the end of the year.</t>
  </si>
  <si>
    <t>Note: Total reported and verified savings include an adjustment of (1.98) kW made by the IC at the end of the year.</t>
  </si>
  <si>
    <t>Project-Level Energy and Demand Savings and RRs For Sampled Projects</t>
  </si>
  <si>
    <t>Nav_1</t>
  </si>
  <si>
    <t>Nav_2</t>
  </si>
  <si>
    <t>Nav_3</t>
  </si>
  <si>
    <t>Nav_4</t>
  </si>
  <si>
    <t>Nav_5</t>
  </si>
  <si>
    <t>Nav_6</t>
  </si>
  <si>
    <t>Nav_7</t>
  </si>
  <si>
    <t>Nav_8</t>
  </si>
  <si>
    <t>Nav_9</t>
  </si>
  <si>
    <t>Nav_10</t>
  </si>
  <si>
    <t>Nav_11</t>
  </si>
  <si>
    <t>Nav_12</t>
  </si>
  <si>
    <t>Nav_13</t>
  </si>
  <si>
    <t>Nav_14</t>
  </si>
  <si>
    <t>Nav_15</t>
  </si>
  <si>
    <t>Dropped</t>
  </si>
  <si>
    <t>Whole House Efficiency - Custom: Data Tables</t>
  </si>
  <si>
    <t>Whole House Efficiency - Custom: Figures</t>
  </si>
  <si>
    <t>Tier 1: Energy Savings Kit</t>
  </si>
  <si>
    <t>Tier 2: Building Shell Measures</t>
  </si>
  <si>
    <t>Tier 3: HVAC Measures</t>
  </si>
  <si>
    <t>Sub-Measure</t>
  </si>
  <si>
    <t>Quantity</t>
  </si>
  <si>
    <t>T1: Energy Savings Kit</t>
  </si>
  <si>
    <t>LED</t>
  </si>
  <si>
    <t>Energy Savings by Measure Type</t>
  </si>
  <si>
    <t>Hot Water Pipe Wrap</t>
  </si>
  <si>
    <t>Advanced Power Strip</t>
  </si>
  <si>
    <t>Aerator</t>
  </si>
  <si>
    <t>Kitchen Faucet</t>
  </si>
  <si>
    <t>Bathroom Faucet</t>
  </si>
  <si>
    <t>Shower</t>
  </si>
  <si>
    <t>T2: Building Shell</t>
  </si>
  <si>
    <t>Air Sealing</t>
  </si>
  <si>
    <t>Ceiling</t>
  </si>
  <si>
    <t>Wall</t>
  </si>
  <si>
    <t>Windows</t>
  </si>
  <si>
    <t>T3: HVAC</t>
  </si>
  <si>
    <t>Air Conditioner</t>
  </si>
  <si>
    <t>Early Replacement</t>
  </si>
  <si>
    <t>Heat Pump</t>
  </si>
  <si>
    <t>Replace ER Heat</t>
  </si>
  <si>
    <t>Ductless Mini-Split</t>
  </si>
  <si>
    <t>Heat Pump Water Heater</t>
  </si>
  <si>
    <t>ECM Furnace Fan</t>
  </si>
  <si>
    <t>Measure-Level Results and Reasons</t>
  </si>
  <si>
    <t>R-Value: Avg installed 23.7, claimed 33</t>
  </si>
  <si>
    <t>Full Load Cooling Hours.  R-Value: Avg installed 23.7, claimed 33.</t>
  </si>
  <si>
    <t>R-Value: Avg installed 10.4, claimed 3</t>
  </si>
  <si>
    <t>Deemed savings too high (no source for reported savings)</t>
  </si>
  <si>
    <t>ECM Fan</t>
  </si>
  <si>
    <t>Deemed savings too low (no source for reported savings)</t>
  </si>
  <si>
    <t>SEER</t>
  </si>
  <si>
    <t>EER</t>
  </si>
  <si>
    <t>HSPF</t>
  </si>
  <si>
    <t>Average Cooling Capacity</t>
  </si>
  <si>
    <t>Average Heating Capacity</t>
  </si>
  <si>
    <t>Total Installed Quantity</t>
  </si>
  <si>
    <t>Average
Replaced</t>
  </si>
  <si>
    <t>Average
Installed</t>
  </si>
  <si>
    <t>n/a</t>
  </si>
  <si>
    <t>SEER 15</t>
  </si>
  <si>
    <t>SEER 16</t>
  </si>
  <si>
    <t>SEER 17</t>
  </si>
  <si>
    <t>Air Conditioner, Early Replacement</t>
  </si>
  <si>
    <t>x</t>
  </si>
  <si>
    <t xml:space="preserve"> 
Heat Pump, Energy Efficient</t>
  </si>
  <si>
    <t>Heat Pump, Replaces Electric Resistance Heat</t>
  </si>
  <si>
    <t>Heat Pump, Ductless Mini-Split</t>
  </si>
  <si>
    <t>Initial Value</t>
  </si>
  <si>
    <t>Final Value</t>
  </si>
  <si>
    <t>Average Square Footage Replaced</t>
  </si>
  <si>
    <t>Total Sq. Ft. Replaced</t>
  </si>
  <si>
    <t>Insulation (R-Value)</t>
  </si>
  <si>
    <t>Windows (U-Value)</t>
  </si>
  <si>
    <t>Average Satisfaction (1-5)</t>
  </si>
  <si>
    <t>Program Component</t>
  </si>
  <si>
    <t>All Measures*</t>
  </si>
  <si>
    <t>Installation contractor</t>
  </si>
  <si>
    <t>Time to receive rebate</t>
  </si>
  <si>
    <t>Contractor communications</t>
  </si>
  <si>
    <t>Amount of the rebate</t>
  </si>
  <si>
    <t>Participation requirements</t>
  </si>
  <si>
    <t>Overall program</t>
  </si>
  <si>
    <t xml:space="preserve">*Weighted by each measure's relative share of rebated units within the program population. </t>
  </si>
  <si>
    <t>Source: Navigant survey of participants; n=85.</t>
  </si>
  <si>
    <t>Energy savings items provided in the kit</t>
  </si>
  <si>
    <t>Information provided in the assessment</t>
  </si>
  <si>
    <t>Energy efficiency professional who conducted the assessment</t>
  </si>
  <si>
    <t>Overall experience with the Energy Savings Kit and home assessment</t>
  </si>
  <si>
    <t>Source: Navigant survey of participants; n=35.</t>
  </si>
  <si>
    <t>Process Evaluation: Barriers to High Efficiency HVAC</t>
  </si>
  <si>
    <t>Information provided in the home energy audit</t>
  </si>
  <si>
    <t>Energy efficiency professional who conducted the audit</t>
  </si>
  <si>
    <t>Cost of the home energy audit</t>
  </si>
  <si>
    <t>Overall experience with the home energy audit</t>
  </si>
  <si>
    <t>Source: Navigant survey of participants; n=25.</t>
  </si>
  <si>
    <t>Average Rating</t>
  </si>
  <si>
    <t>Time to complete a project through the program</t>
  </si>
  <si>
    <t>Ease of project application process</t>
  </si>
  <si>
    <t>Amount of communication received from the program</t>
  </si>
  <si>
    <t>Marketing support provided by the program</t>
  </si>
  <si>
    <t>Amount of program incentives</t>
  </si>
  <si>
    <t>Overall satisfaction with program</t>
  </si>
  <si>
    <t>Source: Navigant survey of trade allies; n=23.</t>
  </si>
  <si>
    <t>Barrier</t>
  </si>
  <si>
    <t>% of Trade Allies Citing Barrier as Top 3</t>
  </si>
  <si>
    <t>% of Trade Allies Citing Barrier as Most Significant</t>
  </si>
  <si>
    <t>Customers prioritize other features over energy efficiency</t>
  </si>
  <si>
    <t>Customers are unaware of non-energy benefits</t>
  </si>
  <si>
    <t>Customers are unaware of energy savings</t>
  </si>
  <si>
    <t>Some contractors do not offer higher efficiency units</t>
  </si>
  <si>
    <t>Customers do not believe that energy savings will offset extra cost</t>
  </si>
  <si>
    <t>Customers are unwilling to replace still-functioning equipment</t>
  </si>
  <si>
    <t>Customers balk at the high cost</t>
  </si>
  <si>
    <t>Source: Navigant survey of HVAC trade allies; n=24.</t>
  </si>
  <si>
    <t>Process Evaluation: Barriers to HVAC Tune-ups</t>
  </si>
  <si>
    <t>Customers are unaware of the need for tune-ups</t>
  </si>
  <si>
    <t>Customers perceive that their equipment is still functioning properly</t>
  </si>
  <si>
    <t>Customers don't know how to find qualified contractors</t>
  </si>
  <si>
    <t>Not enough contractors are qualified to perform tune-ups</t>
  </si>
  <si>
    <t>Process Evaluation: Typical Program Participant Characteristics</t>
  </si>
  <si>
    <t>Higher income</t>
  </si>
  <si>
    <t>Lower income</t>
  </si>
  <si>
    <t>Suburban dwellers</t>
  </si>
  <si>
    <t>City slickers</t>
  </si>
  <si>
    <t>Environmentally concerned</t>
  </si>
  <si>
    <t>Not motivated to go green</t>
  </si>
  <si>
    <t>Larger homes</t>
  </si>
  <si>
    <t>Smaller homes</t>
  </si>
  <si>
    <t>Older homes</t>
  </si>
  <si>
    <t>Younger homes</t>
  </si>
  <si>
    <t>Budget conscious</t>
  </si>
  <si>
    <t>Big spenders</t>
  </si>
  <si>
    <t>Source: Navigant survey of trade allies.</t>
  </si>
  <si>
    <t>Process Evaluation: Efficiency Measures Offered by HVAC Trade Allies</t>
  </si>
  <si>
    <t>% of Trade Allies Offering Measure Now</t>
  </si>
  <si>
    <t>% of Trade Allies Who Offered Measure Prior to Program</t>
  </si>
  <si>
    <t>Central air conditioner - SEER 15</t>
  </si>
  <si>
    <t>Central air conditioner - SEER 16</t>
  </si>
  <si>
    <t>ECM furnace fan</t>
  </si>
  <si>
    <t>Heat pump ductless mini-split</t>
  </si>
  <si>
    <t>Heat pump - SEER 15</t>
  </si>
  <si>
    <t>Heat pump - SEER 16</t>
  </si>
  <si>
    <t>Heat pump - SEER 17</t>
  </si>
  <si>
    <t>Heat pump - geothermal</t>
  </si>
  <si>
    <t>Heat pump water heater</t>
  </si>
  <si>
    <t>Ceiling insulation</t>
  </si>
  <si>
    <t>Wall insulation</t>
  </si>
  <si>
    <t>ENERGY STAR windows</t>
  </si>
  <si>
    <t>Air sealing</t>
  </si>
  <si>
    <t>Comprehensive energy audit</t>
  </si>
  <si>
    <t>HVAC tune-up service</t>
  </si>
  <si>
    <t xml:space="preserve">Source: Navigant survey of HVAC trade allies. </t>
  </si>
  <si>
    <t>Process Evaluation: Trade Ally Recommendations for Program Improvement</t>
  </si>
  <si>
    <t>Improvement</t>
  </si>
  <si>
    <t>All Trade Allies</t>
  </si>
  <si>
    <t>More marketing directly to customers</t>
  </si>
  <si>
    <t>%</t>
  </si>
  <si>
    <t>Offer incentives for additional types of equipment</t>
  </si>
  <si>
    <t>More marketing support for contractors and other trade allies</t>
  </si>
  <si>
    <t>More training/technical support for contractors and other trade allies</t>
  </si>
  <si>
    <t>Target marketing to specific customer groups</t>
  </si>
  <si>
    <t>More administrative support for contractor and other trade allies</t>
  </si>
  <si>
    <t>Source: Navigant survey of trade allies; n=20.</t>
  </si>
  <si>
    <t>Process Evaluation: Usefulness of Trade Ally Training</t>
  </si>
  <si>
    <t>Rating</t>
  </si>
  <si>
    <t>Very useful (5)</t>
  </si>
  <si>
    <t>Not at all useful (1)</t>
  </si>
  <si>
    <t>Not applicable - haven't participated</t>
  </si>
  <si>
    <t xml:space="preserve">Source: Navigant survey of trade allies. </t>
  </si>
  <si>
    <t>Process Evaluation: Influence of Marketing Assistance on Trade Allies</t>
  </si>
  <si>
    <t>Very influential (5)</t>
  </si>
  <si>
    <t>Not at all influential (1)</t>
  </si>
  <si>
    <t>Not applicable - haven't received</t>
  </si>
  <si>
    <t>Process/NTG Evaluation: Changes to Trade Ally Offerings</t>
  </si>
  <si>
    <t>HVAC Trade Allies</t>
  </si>
  <si>
    <t>Started offering higher efficiency equipment as the default</t>
  </si>
  <si>
    <t>Added new high efficiency equipment</t>
  </si>
  <si>
    <t>Stopped carrying lower efficiency equipment</t>
  </si>
  <si>
    <t>None of the above</t>
  </si>
  <si>
    <t>Process/NTG Evaluation: Likelihood of Changing Offerings in Absence of Program</t>
  </si>
  <si>
    <t>Very likely (5)</t>
  </si>
  <si>
    <t>Not at all likely (1)</t>
  </si>
  <si>
    <t>Not applicable - haven't changed</t>
  </si>
  <si>
    <t>Change</t>
  </si>
  <si>
    <t>NTG Evaluation: HVAC Trade Ally Free Ridership Estimates</t>
  </si>
  <si>
    <t>% of Program Savings in Measure Category</t>
  </si>
  <si>
    <t>Program Units Sold in Sample</t>
  </si>
  <si>
    <t>Estimated Number of Free Rider Units</t>
  </si>
  <si>
    <t>FR %</t>
  </si>
  <si>
    <t xml:space="preserve">Source: Navigant survey of trade allies and analysis of program participation database. </t>
  </si>
  <si>
    <t xml:space="preserve">NTG Evaluation: HVAC Trade Ally Non-Participant Spillover Estimates </t>
  </si>
  <si>
    <t>Non-Participant Spillover Units Sold</t>
  </si>
  <si>
    <t>NPSO %</t>
  </si>
  <si>
    <t xml:space="preserve">NTG Evaluation: Envelope Trade Ally Self-Reported NTG Estimates </t>
  </si>
  <si>
    <t>Program-Rebated Projects in Sample</t>
  </si>
  <si>
    <t>Trade Ally Net-of-FR Estimate</t>
  </si>
  <si>
    <t>Home Lighting Rebate: Data Tables</t>
  </si>
  <si>
    <t>Home Lighting Rebate: Figures</t>
  </si>
  <si>
    <t>Mid-Year Population and Sample Sizes by Reported Energy Savings (kWh)</t>
  </si>
  <si>
    <t>N/A</t>
  </si>
  <si>
    <t>Standard LEDs</t>
  </si>
  <si>
    <t>Specialty LEDs</t>
  </si>
  <si>
    <t>Number of Packages</t>
  </si>
  <si>
    <t>Number of Bulbs</t>
  </si>
  <si>
    <t>Final NTG Component Results - Home Lighting Rebate Program</t>
  </si>
  <si>
    <t>Estimation Approach</t>
  </si>
  <si>
    <t>--</t>
  </si>
  <si>
    <t>Demand Elasticity Modeling relies on analysis of program data</t>
  </si>
  <si>
    <t>Demand Elasticity Modeling Free Ridership Estimates by Retail Channel - Home Lighting Rebate</t>
  </si>
  <si>
    <t>Retail Channel</t>
  </si>
  <si>
    <t>Home Improvement</t>
  </si>
  <si>
    <t>Mass Merchandise</t>
  </si>
  <si>
    <t>Membership Clubs</t>
  </si>
  <si>
    <t>All Other Channels</t>
  </si>
  <si>
    <t>Total Standard LEDs</t>
  </si>
  <si>
    <t>Source: Navigant analysis or Program Tracking and Promotional Data</t>
  </si>
  <si>
    <t>Socket Saturation</t>
  </si>
  <si>
    <t>Bulb Type</t>
  </si>
  <si>
    <t>KCP&amp;L-MO</t>
  </si>
  <si>
    <t>Combined</t>
  </si>
  <si>
    <t>n</t>
  </si>
  <si>
    <t>#</t>
  </si>
  <si>
    <t>Total Sockets</t>
  </si>
  <si>
    <t>Avg. # of Sockets</t>
  </si>
  <si>
    <t>Incandescent</t>
  </si>
  <si>
    <t>CFL</t>
  </si>
  <si>
    <t>Fluorescent</t>
  </si>
  <si>
    <t>Halogen</t>
  </si>
  <si>
    <t>Other/Unknown</t>
  </si>
  <si>
    <t>Empty Socket</t>
  </si>
  <si>
    <t>CFL + LED</t>
  </si>
  <si>
    <t>CFL + LED + Fluorescent</t>
  </si>
  <si>
    <t>Incandescent + Halogen</t>
  </si>
  <si>
    <t>Source: Navigant analysis of Home Lighting Rebate On-site Saturation Data</t>
  </si>
  <si>
    <t>ENERGY STAR LEDs (Percentage of Installed LEDs)</t>
  </si>
  <si>
    <t>ENERGY STAR LEDs</t>
  </si>
  <si>
    <t>Non ENERGY STAR LEDs</t>
  </si>
  <si>
    <t>Vertical Bar Chart of Consumer Survey Self-reported and On-site Verified Bulb Penetration (GMO Only) using data from</t>
  </si>
  <si>
    <t>Penetration of Various Bulb Types - Onsite Saturation Study</t>
  </si>
  <si>
    <t>% of homes with at least one [bulb type] installed</t>
  </si>
  <si>
    <t>Penetration of Various Bulb Types - Consumer Survey</t>
  </si>
  <si>
    <t>Phone</t>
  </si>
  <si>
    <t>Web</t>
  </si>
  <si>
    <t>LEDs</t>
  </si>
  <si>
    <t>Halogens</t>
  </si>
  <si>
    <t>Note: Question limited to respondents somewhat or very familiar with each bulb type</t>
  </si>
  <si>
    <t>Source: Navigant analysis of Home Lighting Rebate consumer survey</t>
  </si>
  <si>
    <t>LED Purchases in Past Year - Onsite Saturation Study</t>
  </si>
  <si>
    <t>Total Purchased (n = purchasing households)</t>
  </si>
  <si>
    <t>Avg. Purchased, Among Purchasing Households</t>
  </si>
  <si>
    <t>Average Purchased, Among All Households</t>
  </si>
  <si>
    <t>Purchased in the past year</t>
  </si>
  <si>
    <t>Purchasing Households</t>
  </si>
  <si>
    <t>Bulb Purchases in Past Six Months - Consumer Survey</t>
  </si>
  <si>
    <t>Avg. Purchased by Purchasing Households</t>
  </si>
  <si>
    <t xml:space="preserve">Notes: </t>
  </si>
  <si>
    <t>Limited to respondents who purchased each type of bulb in the past six months</t>
  </si>
  <si>
    <t>Year</t>
  </si>
  <si>
    <t>Cumulative Installation Rate</t>
  </si>
  <si>
    <t>Incremental Installation Rate</t>
  </si>
  <si>
    <t>SUPPLIER INTERVIEW PROCESS RELATED FINDINGS</t>
  </si>
  <si>
    <t>Program Incentives Over Time - Home Lighting Rebate</t>
  </si>
  <si>
    <t>Price Prior to Incentive</t>
  </si>
  <si>
    <t>Incentive</t>
  </si>
  <si>
    <t>Price After Incentive</t>
  </si>
  <si>
    <t>First six months</t>
  </si>
  <si>
    <t>Second six months</t>
  </si>
  <si>
    <t xml:space="preserve">Product mix differed over the year due to inclusion of LEDs qualified under ENERGY STAR 2.0 </t>
  </si>
  <si>
    <t>Source: Navigant analysis of Home Lighting Rebate Tracking Database</t>
  </si>
  <si>
    <t>Supplier-identified Strengths and Weaknesses of Non-ENERGY STAR LEDs - Home Lighting Rebate</t>
  </si>
  <si>
    <t>Responses</t>
  </si>
  <si>
    <t>Strengths</t>
  </si>
  <si>
    <t>Price</t>
  </si>
  <si>
    <t>Longer life compared to incandescents &amp; halogens</t>
  </si>
  <si>
    <t>Availability</t>
  </si>
  <si>
    <t>Weaknesses</t>
  </si>
  <si>
    <t>Poor quality (e.g., brightness, color)</t>
  </si>
  <si>
    <t>Negative effect on market transformation</t>
  </si>
  <si>
    <t>Negative experience could slow adoption of all LEDs</t>
  </si>
  <si>
    <t>Limited functionality</t>
  </si>
  <si>
    <t>Multiple responses possible</t>
  </si>
  <si>
    <t>Source: Navigant analysis of Supplier In-depth Interviews</t>
  </si>
  <si>
    <t>Impact on Non-ENERGY STAR Sales in Absence of Program - Home Lighting Rebate</t>
  </si>
  <si>
    <t>Response</t>
  </si>
  <si>
    <t>Would sell more non-ES LEDs</t>
  </si>
  <si>
    <t>Would sell same amount of non-ES LEDs</t>
  </si>
  <si>
    <t>Would not manufacture/sell non-ES LEDs</t>
  </si>
  <si>
    <t>Products Suppliers Suggest Could be Added to the Home Lighting Rebate Program</t>
  </si>
  <si>
    <t>“Vintage” Color Bulbs</t>
  </si>
  <si>
    <t>Retrofit kits</t>
  </si>
  <si>
    <t>LED Downlights</t>
  </si>
  <si>
    <t>A15 Bulbs</t>
  </si>
  <si>
    <t>Hardwired LED fixtures</t>
  </si>
  <si>
    <t>Connected Lighting</t>
  </si>
  <si>
    <t>Greater variety of specialty bulbs</t>
  </si>
  <si>
    <t>Larger pack sizes</t>
  </si>
  <si>
    <t>Supplier Satisfaction with the Home Lighting Rebate Program</t>
  </si>
  <si>
    <t>Average</t>
  </si>
  <si>
    <t>Manufacturers</t>
  </si>
  <si>
    <t>Retailers</t>
  </si>
  <si>
    <t>Supplier Suggestions for Program Improvements to the Home Lighting Rebate Program</t>
  </si>
  <si>
    <t>More budget/incentives</t>
  </si>
  <si>
    <t>Flexibility in incentives/timing</t>
  </si>
  <si>
    <t>Targeted promotions</t>
  </si>
  <si>
    <t>Remove the budget/category split</t>
  </si>
  <si>
    <t>Have ICF handle printing/managing POP materials</t>
  </si>
  <si>
    <t>Expand product mix</t>
  </si>
  <si>
    <t>Process and Additional Impact Context On-site Saturation Findings</t>
  </si>
  <si>
    <t>Socket Saturation by Income</t>
  </si>
  <si>
    <t>Low Income</t>
  </si>
  <si>
    <t>Non-Low Income</t>
  </si>
  <si>
    <t>Other/Don’t know</t>
  </si>
  <si>
    <t>Socket Count by Room Type</t>
  </si>
  <si>
    <t>Total Socket Counts</t>
  </si>
  <si>
    <t>Avg. Socket Counts</t>
  </si>
  <si>
    <t>Room Type</t>
  </si>
  <si>
    <t>Exterior</t>
  </si>
  <si>
    <t>Kitchen</t>
  </si>
  <si>
    <t>Living Space</t>
  </si>
  <si>
    <t>Dining Room</t>
  </si>
  <si>
    <t>Bedroom</t>
  </si>
  <si>
    <t>Bathroom</t>
  </si>
  <si>
    <t>Saturation by Room Type</t>
  </si>
  <si>
    <t>CFLs</t>
  </si>
  <si>
    <t>Incandescents+Halogens</t>
  </si>
  <si>
    <t>% of sockets filled with [bulb type]</t>
  </si>
  <si>
    <t>Penetration by Room Type</t>
  </si>
  <si>
    <t>Purchases by Store Name</t>
  </si>
  <si>
    <t>All LEDs</t>
  </si>
  <si>
    <t>Store Name</t>
  </si>
  <si>
    <t>Bulbs Purchased</t>
  </si>
  <si>
    <t>Avg. # Purchased</t>
  </si>
  <si>
    <t>Ace Hardware</t>
  </si>
  <si>
    <t>Home Depot</t>
  </si>
  <si>
    <t>Lowe's</t>
  </si>
  <si>
    <t>Target</t>
  </si>
  <si>
    <t>Purchases by Store Type</t>
  </si>
  <si>
    <t>Store Type</t>
  </si>
  <si>
    <t>Online</t>
  </si>
  <si>
    <t>Membership Club</t>
  </si>
  <si>
    <t>Lighting and Electronics</t>
  </si>
  <si>
    <t>Hardware</t>
  </si>
  <si>
    <t>Grocery</t>
  </si>
  <si>
    <t>Discount</t>
  </si>
  <si>
    <t>Free/Gift</t>
  </si>
  <si>
    <t>Don’t know</t>
  </si>
  <si>
    <t>Stored Bulbs</t>
  </si>
  <si>
    <t>Total Bulbs</t>
  </si>
  <si>
    <t>Avg. # of Bulbs</t>
  </si>
  <si>
    <t>Why Purchased LED</t>
  </si>
  <si>
    <t>Why did you buy an LED bulb rather than another type?</t>
  </si>
  <si>
    <t>n (# who purchased an LED in the past year)</t>
  </si>
  <si>
    <t>The price was right/it was on sale</t>
  </si>
  <si>
    <t>I wanted to use a more energy-efficient bulb</t>
  </si>
  <si>
    <t>I wanted to try a different type of bulb</t>
  </si>
  <si>
    <t>I wanted a brighter/dimmer bulb in this fixture</t>
  </si>
  <si>
    <t>Installed by KCP&amp;L (or another EE program)</t>
  </si>
  <si>
    <t>Would Purchase LED again</t>
  </si>
  <si>
    <t>Would you buy an LED bulb again?</t>
  </si>
  <si>
    <t>Yes</t>
  </si>
  <si>
    <t>No</t>
  </si>
  <si>
    <t>It depends</t>
  </si>
  <si>
    <t>Don't know</t>
  </si>
  <si>
    <t>Reason for answer to, "Would you buy an LED bulb again?"</t>
  </si>
  <si>
    <t>Why?</t>
  </si>
  <si>
    <t>Yes (Would purchase again)</t>
  </si>
  <si>
    <t>No (Would not purchase again)</t>
  </si>
  <si>
    <t>It depends (Might purchase again)</t>
  </si>
  <si>
    <t>Don't know (Don't know if would purchase again)</t>
  </si>
  <si>
    <t>Why Purchased Halogen</t>
  </si>
  <si>
    <t>Why did you buy a halogen bulb rather than another type?</t>
  </si>
  <si>
    <t>n (# who purchased a halogen in the past year)</t>
  </si>
  <si>
    <t>I didn't think about what type of bulb it was</t>
  </si>
  <si>
    <t>It was the least expensive bulb at the store</t>
  </si>
  <si>
    <t>It was all they had at the store where I bought the bulb</t>
  </si>
  <si>
    <t>I prefer this type of bulb over other types/It's what I'm familiar with</t>
  </si>
  <si>
    <t>The bulb type was installed in this fixture previously/It looked like the bulb that had been in the fixture before</t>
  </si>
  <si>
    <t>Would Purchase Halogen again</t>
  </si>
  <si>
    <t>Would you buy a Halogen bulb again?</t>
  </si>
  <si>
    <t>n (# who purchased a Halogen in the past year)</t>
  </si>
  <si>
    <t>Reason for answer to, "Would you buy a Halogen bulb again?"</t>
  </si>
  <si>
    <t>Consumer Survey</t>
  </si>
  <si>
    <t>Familiarity with CFLs</t>
  </si>
  <si>
    <t>Very familiar*</t>
  </si>
  <si>
    <t>Somewhat familiar</t>
  </si>
  <si>
    <t>Not too familiar</t>
  </si>
  <si>
    <t>Not at all familiar</t>
  </si>
  <si>
    <t>* Significantly different between web and phone respondents at the 90% confidence level.</t>
  </si>
  <si>
    <t>Has Used a CFL Screw-in Bulb in Home</t>
  </si>
  <si>
    <t>Yes*</t>
  </si>
  <si>
    <t>No*</t>
  </si>
  <si>
    <t>Question limited to respondents somewhat or very familiar with CFLs</t>
  </si>
  <si>
    <t>Familiarity with LEDs</t>
  </si>
  <si>
    <t>Very familiar</t>
  </si>
  <si>
    <t>Not at all familiar*</t>
  </si>
  <si>
    <t>Has Used an LED Screw-in Bulb in Home</t>
  </si>
  <si>
    <t>Note: Question limited to respondents somewhat or very familiar with LEDs</t>
  </si>
  <si>
    <t>Familiarity with Halogens</t>
  </si>
  <si>
    <t>Somewhat familiar*</t>
  </si>
  <si>
    <t>Has Used a Halogen Screw-in Bulb in Home</t>
  </si>
  <si>
    <t>Relative Preference Between LED and CFL</t>
  </si>
  <si>
    <t>Prefer LEDs over CFLs*</t>
  </si>
  <si>
    <t>Prefer CFLs over LEDs</t>
  </si>
  <si>
    <t>Depends on the situation</t>
  </si>
  <si>
    <t>Not yet sure which you prefer</t>
  </si>
  <si>
    <t>Reasons for Stated LED/CFL Preference</t>
  </si>
  <si>
    <t>Prefer LEDs over CFLs</t>
  </si>
  <si>
    <t>CFLs are less expensive than LEDs/LEDs more expensive than CFLs</t>
  </si>
  <si>
    <t>LEDs are more energy efficient compared to CFLs</t>
  </si>
  <si>
    <t>LEDs produce better light than CFLs</t>
  </si>
  <si>
    <t>CFLs produce better light than LEDs</t>
  </si>
  <si>
    <t>LEDs turn on instantly</t>
  </si>
  <si>
    <t>LEDs have a longer bulb life/CFLs have a shorter bulb life</t>
  </si>
  <si>
    <t>Depends on lighting needs or settings</t>
  </si>
  <si>
    <t>Bulb shape</t>
  </si>
  <si>
    <t>Multiple responses permitted</t>
  </si>
  <si>
    <t>In some cases, respondents preferred one bulb, but acknowledged positive attributes of the other. For example, one respondent preferred CFLs to LEDs because of CFLs’ lower price points, yet the respondent noted that LEDs “give better illumination” than CFLs.</t>
  </si>
  <si>
    <t>Relative Preference Between LED and Halogen</t>
  </si>
  <si>
    <t>Prefer LEDs over halogens</t>
  </si>
  <si>
    <t>Prefer halogens over LEDs</t>
  </si>
  <si>
    <t>Reasons for Stated LED/Halogen Preference</t>
  </si>
  <si>
    <t>Prefer LEDS over halogens</t>
  </si>
  <si>
    <t>Prefer Halogens over LEDs</t>
  </si>
  <si>
    <t>Halogens produce better light than LEDs</t>
  </si>
  <si>
    <t>LEDs produce better light than halogens</t>
  </si>
  <si>
    <t>LEDs are more energy efficient compared to halogens</t>
  </si>
  <si>
    <t>LEDs have a longer bulb life/Halogens have a shorter bulb life</t>
  </si>
  <si>
    <t>Halogens are less expensive than LEDs/LEDs more expensive than halogens</t>
  </si>
  <si>
    <t>Halogens produce a lot of heat/LEDs do not produce a lot of heat</t>
  </si>
  <si>
    <t>Note: Multiple responses permitted</t>
  </si>
  <si>
    <t>Bulb Purchase Responsibility</t>
  </si>
  <si>
    <t>I or someone else who lives here is responsible for purchasing bulbs for my home</t>
  </si>
  <si>
    <t>The landlord/building management is responsible for purchasing bulbs for my home</t>
  </si>
  <si>
    <t>Purchased Bulbs in Past Six Months</t>
  </si>
  <si>
    <t>Types of Bulbs Purchased in the Past Six Months</t>
  </si>
  <si>
    <t>LEDs*</t>
  </si>
  <si>
    <t>Incandescents*</t>
  </si>
  <si>
    <t>Fluorescents</t>
  </si>
  <si>
    <t>Limited to respondents who purchased bulbs in the past six months.</t>
  </si>
  <si>
    <t>Considerations for Recent Lighting Purchase</t>
  </si>
  <si>
    <t>Wattage or wattage equivalency*</t>
  </si>
  <si>
    <t>ENERGY STAR label</t>
  </si>
  <si>
    <t>Lumens or Brightness</t>
  </si>
  <si>
    <t>Bulb Life</t>
  </si>
  <si>
    <t>Dimming</t>
  </si>
  <si>
    <t>Bulb shape*</t>
  </si>
  <si>
    <t>Color appearance</t>
  </si>
  <si>
    <t>Brand or Manufacturer</t>
  </si>
  <si>
    <t>Frequency at Which Respondent Shops at Different Stores</t>
  </si>
  <si>
    <t>Number of respondents</t>
  </si>
  <si>
    <t>Always</t>
  </si>
  <si>
    <t>Almost always</t>
  </si>
  <si>
    <t>Sometimes</t>
  </si>
  <si>
    <t>Rarely</t>
  </si>
  <si>
    <t>Never</t>
  </si>
  <si>
    <t>Where Households Report Shopping for Light Bulbs (Consumer Survey)</t>
  </si>
  <si>
    <t>DATA NOT FOR IMPORT - ONLY FOR GRAPH MAKING</t>
  </si>
  <si>
    <t xml:space="preserve">Home improvement or do-it-yourself </t>
  </si>
  <si>
    <t>Almost Always</t>
  </si>
  <si>
    <t xml:space="preserve">Hardware store </t>
  </si>
  <si>
    <t>Membership</t>
  </si>
  <si>
    <t>Bargain/Dollar</t>
  </si>
  <si>
    <t xml:space="preserve">Grocery store </t>
  </si>
  <si>
    <t>Drug</t>
  </si>
  <si>
    <t>Drug store</t>
  </si>
  <si>
    <t>Club or membership store</t>
  </si>
  <si>
    <t>13%*</t>
  </si>
  <si>
    <t>Bargain or dollar store</t>
  </si>
  <si>
    <t>15%*</t>
  </si>
  <si>
    <t>Mass merchandise store</t>
  </si>
  <si>
    <t>Most Recently Purchased Light Bulb Type</t>
  </si>
  <si>
    <t>Difficulty of Lighting Purchase</t>
  </si>
  <si>
    <t>1 - Not at all difficult*</t>
  </si>
  <si>
    <t>2*</t>
  </si>
  <si>
    <t>5 - Very difficult</t>
  </si>
  <si>
    <t>Reasons Why Lighting Purchase was Difficult</t>
  </si>
  <si>
    <t>Too many choices</t>
  </si>
  <si>
    <t>Bulb I'm used to was not on shelf</t>
  </si>
  <si>
    <t>Bulb that looked like the one I needed to replace was not on the shelf</t>
  </si>
  <si>
    <t>Did not understand the information on the package*</t>
  </si>
  <si>
    <t>Hard to find a bulb to meet desired specifications</t>
  </si>
  <si>
    <t>Difficult to optimize bulb choice given numerous variables (e.g. price, wattage, lumens, bulb type).*</t>
  </si>
  <si>
    <t>Noticed Lighting Signs, Displays, or Other Materials Near Light Bulbs</t>
  </si>
  <si>
    <t>Types of Lighting Signs or Displays Seen when Shopping</t>
  </si>
  <si>
    <t>Told me that the bulb was part of a KCP&amp;L program</t>
  </si>
  <si>
    <t>Told me that the bulb was part of a utility or energy-efficiency program</t>
  </si>
  <si>
    <t>Displayed different types of light bulbs</t>
  </si>
  <si>
    <t>Tried to help me choose the best bulb for my needs</t>
  </si>
  <si>
    <t>Compared energy use or savings of different light bulbs</t>
  </si>
  <si>
    <t>Explained that some bulb types would not be sold anymore</t>
  </si>
  <si>
    <t>Explained lighting terms like lumens, wattage, bulb color*</t>
  </si>
  <si>
    <t>Don't know*</t>
  </si>
  <si>
    <r>
      <t xml:space="preserve">Demographic and Household Characteristics (Exclude </t>
    </r>
    <r>
      <rPr>
        <b/>
        <i/>
        <sz val="11"/>
        <rFont val="Arial"/>
        <family val="2"/>
      </rPr>
      <t>Don't know</t>
    </r>
    <r>
      <rPr>
        <b/>
        <sz val="11"/>
        <rFont val="Arial"/>
        <family val="2"/>
      </rPr>
      <t xml:space="preserve"> and </t>
    </r>
    <r>
      <rPr>
        <b/>
        <i/>
        <sz val="11"/>
        <rFont val="Arial"/>
        <family val="2"/>
      </rPr>
      <t>Refused</t>
    </r>
    <r>
      <rPr>
        <b/>
        <sz val="11"/>
        <rFont val="Arial"/>
        <family val="2"/>
      </rPr>
      <t xml:space="preserve"> responses)</t>
    </r>
  </si>
  <si>
    <t>Size of Home</t>
  </si>
  <si>
    <t>5,000 square feet or more</t>
  </si>
  <si>
    <t>4,000 to less than 5,000 square feet</t>
  </si>
  <si>
    <t>3,500 to less than 4,000 square feet</t>
  </si>
  <si>
    <t>2,500 to less than 3,500 square feet</t>
  </si>
  <si>
    <t>2,000 to less than 2,500 square feet</t>
  </si>
  <si>
    <t>1,400 to less than 2,000 square feet</t>
  </si>
  <si>
    <t>Less than 1,400 square feet</t>
  </si>
  <si>
    <t>Number of Rooms in Home</t>
  </si>
  <si>
    <t>Number of Rooms in Home, Mean and Median</t>
  </si>
  <si>
    <t>Mean</t>
  </si>
  <si>
    <t>Median</t>
  </si>
  <si>
    <t>Respondent Age</t>
  </si>
  <si>
    <t>18-24 years old</t>
  </si>
  <si>
    <t>25-34 years old</t>
  </si>
  <si>
    <t>35-44 years old</t>
  </si>
  <si>
    <t>45-54 years old*</t>
  </si>
  <si>
    <t>55-64 years old</t>
  </si>
  <si>
    <t>65-74 years old</t>
  </si>
  <si>
    <t>75 or older*</t>
  </si>
  <si>
    <t>Highest Level of Education Achieved by Anyone in Household</t>
  </si>
  <si>
    <t>Graduate or Professional Degree</t>
  </si>
  <si>
    <t>Bachelor's Degree</t>
  </si>
  <si>
    <t>Associates Degree</t>
  </si>
  <si>
    <t>Some College, No Degree</t>
  </si>
  <si>
    <t>High School Graduate (includes GED)*</t>
  </si>
  <si>
    <t>Ninth to Twelfth Grade, No Diploma</t>
  </si>
  <si>
    <t>Less than Ninth Grade</t>
  </si>
  <si>
    <t>Size of Household</t>
  </si>
  <si>
    <t>1 Person*</t>
  </si>
  <si>
    <t>2 People</t>
  </si>
  <si>
    <t>3 People</t>
  </si>
  <si>
    <t>4 People</t>
  </si>
  <si>
    <t>5 People</t>
  </si>
  <si>
    <t>6 People</t>
  </si>
  <si>
    <t>7 People</t>
  </si>
  <si>
    <t>8 or more people</t>
  </si>
  <si>
    <t>Total Pre-Tax 2016 Household Income</t>
  </si>
  <si>
    <t>$150,000 or more</t>
  </si>
  <si>
    <t>$100,000 to less than $150,000</t>
  </si>
  <si>
    <t>$75,000 to less than $100,000</t>
  </si>
  <si>
    <t>$50,000 to less than $75,000</t>
  </si>
  <si>
    <t>$40,000 to less than $50,000</t>
  </si>
  <si>
    <t>$30,000 to less than $40,000*</t>
  </si>
  <si>
    <t>$20,000 to less than $30,000</t>
  </si>
  <si>
    <t>$15,000 to less than $20,000*</t>
  </si>
  <si>
    <t>Less than $15,000*</t>
  </si>
  <si>
    <t>Home Energy Report: Data Tables</t>
  </si>
  <si>
    <t>Cohort</t>
  </si>
  <si>
    <t>Mean Program Effect (kWh/Day)</t>
  </si>
  <si>
    <t>Total PY2016 Participant-Days</t>
  </si>
  <si>
    <t>Verified Gross Savings Prior to Uplift Adjustment (kWh)</t>
  </si>
  <si>
    <t>Total Uplift Adjustment (kWh)</t>
  </si>
  <si>
    <t>Verified Savings After Uplift Adjustment (kWh)</t>
  </si>
  <si>
    <t>Verified Coincident Demand Savings (kW)</t>
  </si>
  <si>
    <t>Data Cleaning Steps</t>
  </si>
  <si>
    <t>Cleaning Step</t>
  </si>
  <si>
    <t>Customers</t>
  </si>
  <si>
    <t>Observations</t>
  </si>
  <si>
    <t>Treatment</t>
  </si>
  <si>
    <t>Control</t>
  </si>
  <si>
    <t>Starting</t>
  </si>
  <si>
    <t>After moveout</t>
  </si>
  <si>
    <t>Date of first report</t>
  </si>
  <si>
    <t>Pre-period month not needed for PPR</t>
  </si>
  <si>
    <t>Missing/insufficient pre-period data</t>
  </si>
  <si>
    <t>Zero or insufficient post-period data</t>
  </si>
  <si>
    <t>Short billing duration</t>
  </si>
  <si>
    <t>Net Verified Savings by Wave</t>
  </si>
  <si>
    <t>Savings</t>
  </si>
  <si>
    <t>Treatment and Control Group Monthly Mean Usage in Pre-Program Year KCP&amp;L MO 2016</t>
  </si>
  <si>
    <t>Month and Year</t>
  </si>
  <si>
    <t>Participant Average Daily Consumption</t>
  </si>
  <si>
    <t>Control Average Daily Consumption</t>
  </si>
  <si>
    <t>P-value</t>
  </si>
  <si>
    <t>Apr 2015</t>
  </si>
  <si>
    <t>TRUE</t>
  </si>
  <si>
    <t>May 2015</t>
  </si>
  <si>
    <t>Jun 2015</t>
  </si>
  <si>
    <t>Jul 2015</t>
  </si>
  <si>
    <t>Aug 2015</t>
  </si>
  <si>
    <t>Sep 2015</t>
  </si>
  <si>
    <t>Oct 2015</t>
  </si>
  <si>
    <t>Nov 2015</t>
  </si>
  <si>
    <t>Dec 2015</t>
  </si>
  <si>
    <t>Jan 2016</t>
  </si>
  <si>
    <t>Feb 2016</t>
  </si>
  <si>
    <t>Mar 2016</t>
  </si>
  <si>
    <t>* Equivalency of other waves was verified in the last evaluation</t>
  </si>
  <si>
    <t>Program/Wave</t>
  </si>
  <si>
    <t>Pre-Program Year Treatment Effect</t>
  </si>
  <si>
    <t>Standard Error</t>
  </si>
  <si>
    <t>T Statistic</t>
  </si>
  <si>
    <t>P-Value</t>
  </si>
  <si>
    <t>Development of Estimates of Double-Counted Savings due to Uplift</t>
  </si>
  <si>
    <t>EE Program</t>
  </si>
  <si>
    <t>Calculation Step</t>
  </si>
  <si>
    <t>WHE-Equipment</t>
  </si>
  <si>
    <t>WHE-Weatherization</t>
  </si>
  <si>
    <t>Kits</t>
  </si>
  <si>
    <t>Tstats</t>
  </si>
  <si>
    <t>Median program savings (annual kWh per participant)</t>
  </si>
  <si>
    <t># Treatment Customers in EE Program</t>
  </si>
  <si>
    <t># HER Treatment Customers</t>
  </si>
  <si>
    <t>Rate of Participation, PY2016 (%)</t>
  </si>
  <si>
    <t># Control Customers in EE Program</t>
  </si>
  <si>
    <t># Control Customers</t>
  </si>
  <si>
    <t>POD statistic</t>
  </si>
  <si>
    <t>Change in Participation Due to HER Program</t>
  </si>
  <si>
    <t>Statistically Significant at 90% Confidence Level?</t>
  </si>
  <si>
    <t>no</t>
  </si>
  <si>
    <t>Savings Attributable to Other EE Program (kWh)</t>
  </si>
  <si>
    <t>yes</t>
  </si>
  <si>
    <t>Wave Details</t>
  </si>
  <si>
    <t>Treatment Period</t>
  </si>
  <si>
    <t>Apr 2016 - Mar 2017</t>
  </si>
  <si>
    <t>May 2016 - Mar 2017</t>
  </si>
  <si>
    <t>First Report Date</t>
  </si>
  <si>
    <t>Aug 2013</t>
  </si>
  <si>
    <t>Mar 2015</t>
  </si>
  <si>
    <t>Apr 2016</t>
  </si>
  <si>
    <t>Control n</t>
  </si>
  <si>
    <t>Participant n</t>
  </si>
  <si>
    <t>Total Evaluated Control n</t>
  </si>
  <si>
    <t>Total Evaluated Participant n</t>
  </si>
  <si>
    <t>Modeled Baseline Consumption (kWh)</t>
  </si>
  <si>
    <t>Program Savings</t>
  </si>
  <si>
    <t>Savings from Model (kWh per HH per day)</t>
  </si>
  <si>
    <t>90% Confidence Interval (kWh per HH per day)</t>
  </si>
  <si>
    <t>Participant Days</t>
  </si>
  <si>
    <t>Program Year Savings from Model (all HH)</t>
  </si>
  <si>
    <t>90% Confidence Interval Program Year Savings (all HH)</t>
  </si>
  <si>
    <r>
      <t>Percent Savings from model</t>
    </r>
    <r>
      <rPr>
        <sz val="10"/>
        <color theme="1"/>
        <rFont val="Arial"/>
        <family val="2"/>
      </rPr>
      <t xml:space="preserve"> (% per HH)</t>
    </r>
  </si>
  <si>
    <t>90% Confidence Interval (% per HH)</t>
  </si>
  <si>
    <t>Adjusted Net Savings</t>
  </si>
  <si>
    <t>Program Year Savings from Other EE Programs (all HH)</t>
  </si>
  <si>
    <t>Total Adjusted Program Year Net Savings (kWh)</t>
  </si>
  <si>
    <t>LFER Model Results</t>
  </si>
  <si>
    <t>The graphs to the right are from an Opower presentation. They show all KCP&amp;L respondents and are supporting evidence for responses to the Process Eval questions</t>
  </si>
  <si>
    <t>Home Energy Report Recall</t>
  </si>
  <si>
    <t>Home Energy Report Reading</t>
  </si>
  <si>
    <t>No Recall</t>
  </si>
  <si>
    <t>Read the report thoroughly</t>
  </si>
  <si>
    <t>Aided Recall</t>
  </si>
  <si>
    <t>Read some of the content</t>
  </si>
  <si>
    <t>Unaided Recall</t>
  </si>
  <si>
    <t>Glanced at the pictures or graphs</t>
  </si>
  <si>
    <t>Did not look at the report</t>
  </si>
  <si>
    <t>Source: Navigant analysis of Opower CET survey fielded in September/October 2016</t>
  </si>
  <si>
    <t>Q19. The Home Energy Report is a one-page printed report sent by mail…</t>
  </si>
  <si>
    <t>Q20: Thinking of all the reports you have received, in general, what have you done with them?  Did you…</t>
  </si>
  <si>
    <t>Base: HER recipients who recall report, n=</t>
  </si>
  <si>
    <t>Source: KCP&amp;L and Opower Quarterly Meeting, October 11, 2016</t>
  </si>
  <si>
    <t>Q21. After reviewing your last report, did you…[Select all]</t>
  </si>
  <si>
    <t>Energy Saving Actions</t>
  </si>
  <si>
    <t>Took a specific action after reading report</t>
  </si>
  <si>
    <t>Actions Taken</t>
  </si>
  <si>
    <t>Adjusted lighting habits</t>
  </si>
  <si>
    <t>Adjusted or replaced thermostat</t>
  </si>
  <si>
    <t>Changed to efficient lighting</t>
  </si>
  <si>
    <t>Turn off/unplug appliances</t>
  </si>
  <si>
    <t>Bought new appliances</t>
  </si>
  <si>
    <t>Add insulation</t>
  </si>
  <si>
    <t>Base: HER readers, n=</t>
  </si>
  <si>
    <t>Q22. What action did you take? [open]</t>
  </si>
  <si>
    <t>Base: Customers who took an action, n=</t>
  </si>
  <si>
    <t>Home Energy Report Liking</t>
  </si>
  <si>
    <t>Dislike [strongly disagree or disagree]</t>
  </si>
  <si>
    <t>Neutral [neither agree no disagree]</t>
  </si>
  <si>
    <t>Like [strongly agree or agree]</t>
  </si>
  <si>
    <t xml:space="preserve">Q23. Tell me whether you strongly agree, somewhat agree, neither agree nor disagree, somewhat disagree, or strongly disagree with each of the following statements:
a. I like the Home Energy Reports.
</t>
  </si>
  <si>
    <t>Home Energy Report Impact on KCP&amp;L Satisfaction</t>
  </si>
  <si>
    <t>Less Satisfied</t>
  </si>
  <si>
    <t>Opinion Unchanged</t>
  </si>
  <si>
    <t>More Satisfied</t>
  </si>
  <si>
    <t xml:space="preserve">Q24. Did receiving the report make you more satisfied or less satisfied with Kansas City Power &amp; Light, or did your opinion not change?
</t>
  </si>
  <si>
    <t>Home Energy Report Impact on Brand Perception of KCP&amp;L</t>
  </si>
  <si>
    <t>Control %</t>
  </si>
  <si>
    <t>Treatment n</t>
  </si>
  <si>
    <t>Treatment %</t>
  </si>
  <si>
    <t>KCP&amp;L wants to help me reduce my home energy use</t>
  </si>
  <si>
    <t>KCP&amp;L wants to help me save money</t>
  </si>
  <si>
    <t>KCP&amp;L helps me manage my monthly energy usage</t>
  </si>
  <si>
    <t>KCP&amp;L provides useful suggestions on ways I can reduce my energy usage and lower my monthly bills</t>
  </si>
  <si>
    <t>KCP&amp;L creates messages that get my attention</t>
  </si>
  <si>
    <t>KCP&amp;L provides customers with useful tools to learn about energy usage</t>
  </si>
  <si>
    <t xml:space="preserve">Q2. Thinking about Kansas City Power &amp; Light, tell me whether you strongly agree, somewhat agree, neither agree nor disagree, somewhat disagree, or strongly disagree with each of the following statements
</t>
  </si>
  <si>
    <t>Base: All customers, Treatment n= ;Control n=</t>
  </si>
  <si>
    <t>Home Energy Report impact on Overall Satisfaction with KCP&amp;L</t>
  </si>
  <si>
    <t>Bottom 3 [1-3 rating]</t>
  </si>
  <si>
    <t>Middle [4-7 rating]</t>
  </si>
  <si>
    <t>Top 3 [8-10 rating]</t>
  </si>
  <si>
    <t xml:space="preserve">Q1. Overall, how satisfied are you with Kansas City Power &amp; Light? Please use a one-to-ten scale where one means “Extremely Dissatisfied” and ten means “Extremely Satisfied.”the following statements
</t>
  </si>
  <si>
    <t>Analysis of CET Open-Ended Comments: Like about HER</t>
  </si>
  <si>
    <t>% of Respondents</t>
  </si>
  <si>
    <t>Neighbor Comparison</t>
  </si>
  <si>
    <t>Personal Comparison</t>
  </si>
  <si>
    <t>No opinion</t>
  </si>
  <si>
    <t>Graphs and Charts</t>
  </si>
  <si>
    <t>Tips</t>
  </si>
  <si>
    <t>Entire report</t>
  </si>
  <si>
    <t>Savings specified</t>
  </si>
  <si>
    <t>Useful information, in general</t>
  </si>
  <si>
    <t>Q25. What aspect of the Home Energy Reports do you like the most?following statements</t>
  </si>
  <si>
    <t>Base: HER readers responding 4 or 5 to Q23a; n=</t>
  </si>
  <si>
    <t>Analysis of CET Open-Ended Comments: Dislike about HER</t>
  </si>
  <si>
    <t>Accuracy of neighborhood comparison</t>
  </si>
  <si>
    <t>No aspects</t>
  </si>
  <si>
    <t>Improve tips</t>
  </si>
  <si>
    <t>Do not send/ mail less frequently</t>
  </si>
  <si>
    <t>Energy types</t>
  </si>
  <si>
    <t>Source: Navigant analysis of Opower CET survey, fielded September/October 2016</t>
  </si>
  <si>
    <t>Q26. What aspect of the Home Energy Reports should be improved?</t>
  </si>
  <si>
    <t>Base: HER readers responding 1 to 4 to Q23a; n=</t>
  </si>
  <si>
    <t>Residential Programmable Thermostat: Data Tables</t>
  </si>
  <si>
    <t>Programmable Thermostat's analysis is inherently net</t>
  </si>
  <si>
    <t>Development of Program to Date Peak Demand Savings</t>
  </si>
  <si>
    <t>Direct Install Thermostat</t>
  </si>
  <si>
    <t>Do It Yourself Installations</t>
  </si>
  <si>
    <t>Per-Unit Demand Savings (kW)</t>
  </si>
  <si>
    <t>Verified Energy Savings (kWh)</t>
  </si>
  <si>
    <t>Program Year</t>
  </si>
  <si>
    <t>Event Descriptions</t>
  </si>
  <si>
    <t>Event</t>
  </si>
  <si>
    <t>Start Time</t>
  </si>
  <si>
    <t>End Time</t>
  </si>
  <si>
    <t>Event Length</t>
  </si>
  <si>
    <t>Business Programmable Thermostat: Data Tables</t>
  </si>
  <si>
    <t>Bring Your Own Thermostat</t>
  </si>
  <si>
    <t>Demand Response Incentive: Data Tables</t>
  </si>
  <si>
    <t>Event Length (Hours)</t>
  </si>
  <si>
    <t>Average Temperature</t>
  </si>
  <si>
    <t>June 22nd</t>
  </si>
  <si>
    <t>July 21st</t>
  </si>
  <si>
    <t>July 22nd</t>
  </si>
  <si>
    <t>Energy Analyzer: Data Tables</t>
  </si>
  <si>
    <t>Energy Analyzer Customers by Territory</t>
  </si>
  <si>
    <t>Residential Customers (WUM Completers - July 2015 through Sep 2016)</t>
  </si>
  <si>
    <t>Small Business Customers who logged in (Aug 2015 through Sep 2016)</t>
  </si>
  <si>
    <t>KCP&amp;L MO</t>
  </si>
  <si>
    <t>Source: Navigant analysis of KCP&amp;L Energy Analyzer and program tracking data</t>
  </si>
  <si>
    <t>Cumulative EE Program Participation Relative to MyAccount Enrollment or What Uses Most (WUM) Completion (July 2015 through June 2016) for Customers with No Prior EE Program Participation</t>
  </si>
  <si>
    <t>Number of Months Post-Enrollment</t>
  </si>
  <si>
    <t>WUM Completers  (n=7,464)</t>
  </si>
  <si>
    <t>My Account Customers  (n=33,767)</t>
  </si>
  <si>
    <t>3</t>
  </si>
  <si>
    <t>4</t>
  </si>
  <si>
    <t>5</t>
  </si>
  <si>
    <t>6</t>
  </si>
  <si>
    <t>7</t>
  </si>
  <si>
    <t>8</t>
  </si>
  <si>
    <t>9</t>
  </si>
  <si>
    <t>10</t>
  </si>
  <si>
    <t>11</t>
  </si>
  <si>
    <t>Monthly EE Program Participation Relative to MyAccount Enrollment or What Uses Most (WUM) Completion</t>
  </si>
  <si>
    <t>Number of Months Pre-Enrollment</t>
  </si>
  <si>
    <t>WUM Completers  (n=13,336)</t>
  </si>
  <si>
    <t>My Account Customers  (n=42,310)</t>
  </si>
  <si>
    <t>WUM Completers</t>
  </si>
  <si>
    <t>My Account Customers</t>
  </si>
  <si>
    <t>WHE - Equipment</t>
  </si>
  <si>
    <t>WHE - Insulation/Windows</t>
  </si>
  <si>
    <t>Most Popular Residential Tips (July 2015 to October 2016; n=11,301 customers who marked at least one tip)</t>
  </si>
  <si>
    <t>Most Popular Tips (tip number)</t>
  </si>
  <si>
    <t>Marked tip "Done"</t>
  </si>
  <si>
    <t>Marked tip "Will do"</t>
  </si>
  <si>
    <t>Computer power saving modes (61)</t>
  </si>
  <si>
    <t>Turn off lights (52)</t>
  </si>
  <si>
    <t>Set thermostat wisely summer (92)</t>
  </si>
  <si>
    <t>Use power strips (59)</t>
  </si>
  <si>
    <t>Unplug devices (60)</t>
  </si>
  <si>
    <t>Keep out solar heat (20)</t>
  </si>
  <si>
    <t>Buy ENERGY STAR (1)</t>
  </si>
  <si>
    <t>Use a clothes dryer efficiently (77)</t>
  </si>
  <si>
    <t>Improve window shading (18)</t>
  </si>
  <si>
    <t>Turn off computer at night (62)</t>
  </si>
  <si>
    <t>Least Popular Residential Tips (July 2015 to October 2016; n=11,301 customers who marked at least one tip)</t>
  </si>
  <si>
    <t>Least Popular Tips (tip number)</t>
  </si>
  <si>
    <t>Marked tip "No thanks"</t>
  </si>
  <si>
    <t>Hang dry laundry (10)</t>
  </si>
  <si>
    <t>Recycle second refrigerator (11)</t>
  </si>
  <si>
    <t>The tables below show results from additional survey questions. Results are from all KCP&amp;L customers as there are too few customers who are familiar with Energy Analyzer to look at territories separately.</t>
  </si>
  <si>
    <t>Energy Analyzer Use</t>
  </si>
  <si>
    <t>Daily</t>
  </si>
  <si>
    <t>Weekly</t>
  </si>
  <si>
    <t>Monthly</t>
  </si>
  <si>
    <t>Have only used once or twice</t>
  </si>
  <si>
    <t>Q14. About how frequently would you say you use Kansas City Power &amp; Light’s Energy Analyzer tool?</t>
  </si>
  <si>
    <t>Base: Have used Energy Analyzer, n=83</t>
  </si>
  <si>
    <t>Took a specific action as a result of using Energy Analyzer</t>
  </si>
  <si>
    <t>Q16. Did you take a specific energy-saving action as a result of using the Energy Analyzer tool?</t>
  </si>
  <si>
    <t>Base: Have used Energy Analyzer, n= 83</t>
  </si>
  <si>
    <t>Q17. What action did you take? [open]</t>
  </si>
  <si>
    <t>Base: Customers who took an action, n=25</t>
  </si>
  <si>
    <t>Net of FR</t>
  </si>
  <si>
    <t>Demand Elasticity Modeling - Standard</t>
  </si>
  <si>
    <t>Demand Elasticity Modeling - Specialty</t>
  </si>
  <si>
    <t>Demand Elasticity Modeling - Overall</t>
  </si>
  <si>
    <t>Other/Don't Know</t>
  </si>
  <si>
    <t>NPV</t>
  </si>
  <si>
    <t>Ratio of all first year to delayed scenario</t>
  </si>
  <si>
    <t>NPV not discounting Year 1</t>
  </si>
  <si>
    <t>No Delayed Installs</t>
  </si>
  <si>
    <t>Hallway</t>
  </si>
  <si>
    <t>Garage</t>
  </si>
  <si>
    <t>Basement</t>
  </si>
  <si>
    <t>Closet</t>
  </si>
  <si>
    <t>Utility</t>
  </si>
  <si>
    <t>Foyer</t>
  </si>
  <si>
    <t>Bedroom (n = 100)</t>
  </si>
  <si>
    <t>Bathroom (n = 100)</t>
  </si>
  <si>
    <t>Kitchen (n = 99)</t>
  </si>
  <si>
    <t>Living Space (n = 99)</t>
  </si>
  <si>
    <t>Hallway (n = 90)</t>
  </si>
  <si>
    <t>Exterior (n = 90)</t>
  </si>
  <si>
    <t>Utility (n = 64)</t>
  </si>
  <si>
    <t>Dining Room (n = 73)</t>
  </si>
  <si>
    <t>Foyer (n = 34)</t>
  </si>
  <si>
    <t>Closet (n = 75)</t>
  </si>
  <si>
    <t>Office (n = 36)</t>
  </si>
  <si>
    <t>Garage (n = 58)</t>
  </si>
  <si>
    <t>Basement (n = 49)</t>
  </si>
  <si>
    <t>Other (n = 26)</t>
  </si>
  <si>
    <t>Gifted</t>
  </si>
  <si>
    <t>Menards</t>
  </si>
  <si>
    <t>Sutherlands</t>
  </si>
  <si>
    <t>Dollar store</t>
  </si>
  <si>
    <t>Amazon.com</t>
  </si>
  <si>
    <t>Landlord</t>
  </si>
  <si>
    <t>I wanted the bulb to last longer</t>
  </si>
  <si>
    <t>Bulb was purchased by another person</t>
  </si>
  <si>
    <t>Couldn't locate other bulbs</t>
  </si>
  <si>
    <t>I wanted a better light</t>
  </si>
  <si>
    <t>I want to use a more energy efficient bulb</t>
  </si>
  <si>
    <t>Wanted a better light</t>
  </si>
  <si>
    <t>The last longer</t>
  </si>
  <si>
    <t>If it was on sale/good price</t>
  </si>
  <si>
    <t>Intend to replace all </t>
  </si>
  <si>
    <t>I like halogen bulbs</t>
  </si>
  <si>
    <t>If it was the type available when I need a bulb</t>
  </si>
  <si>
    <t>Would buy LEDs next time</t>
  </si>
  <si>
    <t>Too much heat and light</t>
  </si>
  <si>
    <t>Don't Know</t>
  </si>
  <si>
    <t>(unweighted counts; multiple response)</t>
  </si>
  <si>
    <t>(Multiple Response)</t>
  </si>
  <si>
    <t>39*%</t>
  </si>
  <si>
    <t>35%*</t>
  </si>
  <si>
    <t>48%*</t>
  </si>
  <si>
    <t>75%*</t>
  </si>
  <si>
    <t>33%*</t>
  </si>
  <si>
    <t>36%*</t>
  </si>
  <si>
    <t>56%*</t>
  </si>
  <si>
    <t>Helpfulness of Lighting Signs, Displays, or Other Materials Near Light Bulbs</t>
  </si>
  <si>
    <t>5 - Very helpful</t>
  </si>
  <si>
    <t>3*</t>
  </si>
  <si>
    <t>1 - Not at all helpful*</t>
  </si>
  <si>
    <t>Notes: </t>
  </si>
  <si>
    <t>Limited to respondents who noticed lighting signs, displays, or other materials near light bulbs</t>
  </si>
  <si>
    <t>Participant Web Survey</t>
  </si>
  <si>
    <t>PY2016 Participating End-Use Customers</t>
  </si>
  <si>
    <t>Trade Ally Web Survey</t>
  </si>
  <si>
    <t>Building Type</t>
  </si>
  <si>
    <t>Verified (Navigant Analysis and IL TRM)</t>
  </si>
  <si>
    <t>WHFe</t>
  </si>
  <si>
    <t>WHFd</t>
  </si>
  <si>
    <t>Revised CF</t>
  </si>
  <si>
    <t>Revised HOU</t>
  </si>
  <si>
    <t>Net savings derived from individual Net of FR ratios for standard and specialty LEDs; application of weighted total NTG yields slightly different results due to rounding error</t>
  </si>
  <si>
    <t>Total verified savings includes the application of an in-service rate and adjustments for leakage and C&amp;I installations</t>
  </si>
  <si>
    <t>Number of Homes</t>
  </si>
  <si>
    <t>Number of Sockets</t>
  </si>
  <si>
    <t xml:space="preserve">Could not identify ENERGY STAR Qualification for 273 bulbs due to the inability to locate model numbers. </t>
  </si>
  <si>
    <t>ENERGY STAR qualification based on both Version 1.2 and Version 2.0 bulbs, according to lists from Q3 2015 to Q2 2017</t>
  </si>
  <si>
    <t xml:space="preserve"> Participation in other Energy Efficiency Programs</t>
  </si>
  <si>
    <t>The uplift adjustment accounts for savings due to differences in treatment customer and control group customer participation in other EE programs.</t>
  </si>
  <si>
    <t>It adjusts for any double counting between other EE programs and the HER program.</t>
  </si>
  <si>
    <t xml:space="preserve">Equivalent** </t>
  </si>
  <si>
    <t>Uplift adjustment</t>
  </si>
  <si>
    <t>Detailed Program Results (Based on PPR Model)*</t>
  </si>
  <si>
    <t>* These model results are source of the verified savings.</t>
  </si>
  <si>
    <t>Home Energy Report Interaction: Actions Taken After Receiving Report</t>
  </si>
  <si>
    <t>Talked to members of household about report</t>
  </si>
  <si>
    <t>Saved the report for reference</t>
  </si>
  <si>
    <t>Talked to people outside of  household about the report</t>
  </si>
  <si>
    <t>Went online for more information</t>
  </si>
  <si>
    <t>Relative Precision at 90% Confidence (one-tailed)  Goal</t>
  </si>
  <si>
    <t>Relative Precision at 90% Confidence (one-tailed)  Achieved</t>
  </si>
  <si>
    <t>Rush Hour Rewards</t>
  </si>
  <si>
    <t>Rush Hour Rewards + Seasonal Savings</t>
  </si>
  <si>
    <r>
      <t xml:space="preserve">GMO Evaluation, Measurement, and Verification Report – Appendix </t>
    </r>
    <r>
      <rPr>
        <b/>
        <sz val="18"/>
        <color theme="7"/>
        <rFont val="Arial"/>
        <family val="2"/>
      </rPr>
      <t>Databook</t>
    </r>
  </si>
  <si>
    <t>Data is sourced to Navigant analysis unless otherwise noted.</t>
  </si>
  <si>
    <t>Overall Portfolio: Data Tables</t>
  </si>
  <si>
    <t>Executive Summary</t>
  </si>
  <si>
    <t>Waste heat factors, actual operating hours and coincident factor.</t>
  </si>
  <si>
    <t>Deemed savings too high (no source for reported savings).</t>
  </si>
  <si>
    <t>Reported savings do not account for Heating and Cooling savings</t>
  </si>
  <si>
    <t>Impact Analysis: T3 HVAC Metadata, Averages, and Quantity</t>
  </si>
  <si>
    <t>Impact Analysis: T2 Building Shell Metadata, Averages, and Quantity</t>
  </si>
  <si>
    <t>Tier 2:
Building Shell Measures</t>
  </si>
  <si>
    <t>*Significantly different between web and phone respondents at the 90% confidence level.</t>
  </si>
  <si>
    <t>Note: Question limited to respondents somewhat or very familiar with Halogens.</t>
  </si>
  <si>
    <t>Question limited to respondents somewhat or very familiar with both CFLs and LEDs.</t>
  </si>
  <si>
    <t>Question limited to respondents somewhat or very familiar with both Halogens and LEDs.</t>
  </si>
  <si>
    <t>*Significantly different from web respondents at the 90% confidence level.</t>
  </si>
  <si>
    <t>Limited to respondents who say they are responsible for bulb purchases in their households.</t>
  </si>
  <si>
    <t>Multiple responses permitted.</t>
  </si>
  <si>
    <t>Limited to respondents who said they purchased more than one bulb type.</t>
  </si>
  <si>
    <t>Limited to respondents who rated their purchase difficulty as neutral, somewhat difficult, or very difficult (3 to 5).</t>
  </si>
  <si>
    <t>Limited to respondents who observed signs or displays when shopping for bulbs.</t>
  </si>
  <si>
    <t xml:space="preserve">Q18. In the past three months, do you remember receiving a Home Energy Report from </t>
  </si>
  <si>
    <t>Kansas City Power &amp; Light about your in-home energy use?</t>
  </si>
  <si>
    <t>Base: HER recipients who recall report, n=308</t>
  </si>
  <si>
    <t>Base: HER recipients, n=324</t>
  </si>
  <si>
    <t>Residential Programmable Thermostat: Figures</t>
  </si>
  <si>
    <t>Bus Programmable Thermostat: Figures</t>
  </si>
  <si>
    <t>Demand Response Incentive: Figures</t>
  </si>
  <si>
    <t>The Demand Response Incentive Program did not claim any energy savings.</t>
  </si>
  <si>
    <t>BusEER - Custom</t>
  </si>
  <si>
    <t>BusEER - Standard</t>
  </si>
  <si>
    <t>IEMF</t>
  </si>
  <si>
    <t>IEWx</t>
  </si>
  <si>
    <t>Residential PT</t>
  </si>
  <si>
    <t>Business PT</t>
  </si>
  <si>
    <t>SEM</t>
  </si>
  <si>
    <t>Distribution of Demand Savings by Program (PY2016)</t>
  </si>
  <si>
    <t>DRI</t>
  </si>
  <si>
    <t>Distribution of Net Energy Savings by Program (PY2016)</t>
  </si>
  <si>
    <t>Distribution of Gross  Energy Savings by Program (PY2016)</t>
  </si>
  <si>
    <t>Distribution of Net Demand Savings by Program (PY2016)</t>
  </si>
  <si>
    <t>Energy at Customer Meter (kWh)</t>
  </si>
  <si>
    <t>Coinc Demand at Customer Meter (kW)</t>
  </si>
  <si>
    <t>GMO Business EER Custom - PY 2016 Summary by Measure Type</t>
  </si>
  <si>
    <t>Realization Rate (%)</t>
  </si>
  <si>
    <t>Business EER - Custom</t>
  </si>
  <si>
    <t>Business EER - Standard</t>
  </si>
  <si>
    <t>Benefit-Cost Ratios by Program and Cost Test – PY2016</t>
  </si>
  <si>
    <t>Benefit-Cost Ratios by Program Groups and Cost Test – PY2016</t>
  </si>
  <si>
    <t>Source: Program Tracking Database and Navigant analysis</t>
  </si>
  <si>
    <t>Program Tables and Figures</t>
  </si>
  <si>
    <t>Overall Results</t>
  </si>
  <si>
    <t>Business EER - SEM</t>
  </si>
  <si>
    <t>OEA: Energy Analyzer</t>
  </si>
  <si>
    <t>Res Programmable Thermostat</t>
  </si>
  <si>
    <t>Bus Programmable Thermostat</t>
  </si>
  <si>
    <t>Source: Navigant analysis PY2015</t>
  </si>
  <si>
    <t>Note: Gross realization rates are the ratio of verified gross savings to reported gross savings and indicates the accuracy of deemed savings tracked by GMO.</t>
  </si>
  <si>
    <t>IL TRM v5 deemed savings of 154.2 kWh is higher than reported deemed savings of 74 kWh.</t>
  </si>
  <si>
    <t>IL TRM v5 deemed savings of 0.017 kW is higher than reported deemed savings of 0.008 kW.</t>
  </si>
  <si>
    <t>IL TRM v5 deemed savings of 103 kWh is higher than reported deemed savings of 73.7 kWh.</t>
  </si>
  <si>
    <t>IL TRM v5 deemed savings of 0.011 kW is higher than reported deemed savings of 0.005 kW.</t>
  </si>
  <si>
    <t xml:space="preserve">IL TRM V5 assume 2.56 person per household, versus KCPL's 1.44.  </t>
  </si>
  <si>
    <t xml:space="preserve">IL TRM V5 assumed a CF of 0.022 versus KCPL value of 0.01. IL TRM V5 assume 2.56 person per household, versus KCPL's 1.44.  </t>
  </si>
  <si>
    <t xml:space="preserve">A baseline SEER of 6.71, based on MEEIA Cycle 1 research was used, versus the deemed baseline SEER of 9.2 </t>
  </si>
  <si>
    <t>A baseline SEER of 6.82, based on MEEIA Cycle 1 research was used, versus the deemed baseline SEER of 10. An EFLH of 982 was used to verify savings, versus the deemed value of 629.</t>
  </si>
  <si>
    <t>Source: Program tracking data.</t>
  </si>
  <si>
    <t>Reported Demand Distribution by Measure Tier</t>
  </si>
  <si>
    <t>Reported Energy Distribution by Measure Tier</t>
  </si>
  <si>
    <t>Demand at the Customer Meter: Program Savings Summary</t>
  </si>
  <si>
    <t>IL TRM v5 deemed HOU of 847 was used, versus the KCPL deemed value of 938.</t>
  </si>
  <si>
    <t>Major Reasons for Discrepancy</t>
  </si>
  <si>
    <t>Installed SEER (average from tracking data=22.94 vs. reported value of 21)</t>
  </si>
  <si>
    <t>Installed EER (average from tracking data = 12.71 vs 19.1 reported value).</t>
  </si>
  <si>
    <t>Variations in Heating Full Load Hours (verified of 1376 vs. reported of 2.009), Cooling Full Load Hours (verified of 982 vs. reported of 1,215), and Baseline SEER all contributed to the difference in savings</t>
  </si>
  <si>
    <t>Differences in Baseline EER (verified of 11.8 vs. reported of 9.2).</t>
  </si>
  <si>
    <t>Differences in Baseline EER (verified of 6.7 vs. reported of 8.55).</t>
  </si>
  <si>
    <t>Verified Demand Savings (kW)</t>
  </si>
  <si>
    <t>Total Reported Energy Savings in Sample (kWh)</t>
  </si>
  <si>
    <t>Total Verified Energy Savings in Sample (kWh)</t>
  </si>
  <si>
    <t>Note: Large projects account for at least 75% of total energy savings while total energy savings of all small projects are no more than 25%.</t>
  </si>
  <si>
    <t>PY 2016 Summary by Measure Type</t>
  </si>
  <si>
    <t>Savings by Wave</t>
  </si>
  <si>
    <t>Wave</t>
  </si>
  <si>
    <t>Deemed 1.0</t>
  </si>
  <si>
    <t>Additional Detail</t>
  </si>
  <si>
    <t>Amount of rebate</t>
  </si>
  <si>
    <t>Time it took to receive the rebate</t>
  </si>
  <si>
    <t>Requirements to participate in the program</t>
  </si>
  <si>
    <t>Application process</t>
  </si>
  <si>
    <t>Your installation contractor</t>
  </si>
  <si>
    <t>Overall satisfaction with the program</t>
  </si>
  <si>
    <t>Source: Navigant survey of participants; n=56</t>
  </si>
  <si>
    <t>Programs</t>
  </si>
  <si>
    <t>Average Willingness (1-5)</t>
  </si>
  <si>
    <t>Standard Program</t>
  </si>
  <si>
    <t>Other KCP&amp;L Commercial Rebate Program</t>
  </si>
  <si>
    <t>Other KCP&amp;L Residential Rebate Program</t>
  </si>
  <si>
    <t>Overall Satisfaction with KCP&amp;L</t>
  </si>
  <si>
    <t>Marketing materials provided by the program</t>
  </si>
  <si>
    <t>Amount and type of communication received from the program</t>
  </si>
  <si>
    <t>Amount and type of training provided by the program</t>
  </si>
  <si>
    <t>Project application process</t>
  </si>
  <si>
    <t>On-site verification follow-up visits</t>
  </si>
  <si>
    <t>The amount of the program incentives</t>
  </si>
  <si>
    <t>Source: Navigant survey of trade ally; n=19</t>
  </si>
  <si>
    <t>Trade Ally Satisfaction with Standard Program Elements over Previous Year</t>
  </si>
  <si>
    <t>Percentage response</t>
  </si>
  <si>
    <t>Program component</t>
  </si>
  <si>
    <t>Increased</t>
  </si>
  <si>
    <t>Stayed the same</t>
  </si>
  <si>
    <t>Decreased</t>
  </si>
  <si>
    <t>Average Thoughts (1-5)</t>
  </si>
  <si>
    <t>Useless:Informative</t>
  </si>
  <si>
    <t>Too short:Too long</t>
  </si>
  <si>
    <t>Boring:Interesting</t>
  </si>
  <si>
    <t>Limited:Comprehensive</t>
  </si>
  <si>
    <t>Discouraging:Motivating</t>
  </si>
  <si>
    <t>Overall Satisfaction with Standard Program</t>
  </si>
  <si>
    <t>Source: Program Tracking Database and Navigant analysis and Illinois TRM</t>
  </si>
  <si>
    <t>Trade Ally Thoughts of Training (on a scale of 1 though 5, 1 being the lowest, 5 being the highest)</t>
  </si>
  <si>
    <t>Trade Ally Overall Satisfaction with the Standard Program (on a scale of 1 though 5, 1 being the lowest, 5 being the highest)</t>
  </si>
  <si>
    <t>Trade Ally Satisfaction (on a scale of 1 though 5, 1 being the lowest, 5 being the highest)</t>
  </si>
  <si>
    <t>Participant Satisfaction with KCP&amp;L (on a scale of 1 though 5, 1 being the lowest, 5 being the highest)</t>
  </si>
  <si>
    <t>Participant's Willingness to Participate in KCP&amp;L Rebate Program Again (on a scale of 1 though 5, 1 being the lowest, 5 being the highest)</t>
  </si>
  <si>
    <t>Participant Satisfaction with Standard Program (on a scale of 1 though 5, 1 being the lowest, 5 being the highest)</t>
  </si>
  <si>
    <t>Process Evaluation: Participant Satisfaction with Rebate Programs (on a scale of 1 though 5, 1 being the lowest, 5 being the highest)</t>
  </si>
  <si>
    <t>Process Evaluation: Participant Satisfaction with Energy Savings Kit and Home Energy Assessment (on a scale of 1 though 5, 1 being the lowest, 5 being the highest)</t>
  </si>
  <si>
    <t>Process Evaluation: Participant Satisfaction with Comprehensive Energy Audit (Insulation and Air Sealing Rebate Program Only. On a scale of 1 though 5, 1 being the lowest, 5 being the highest)</t>
  </si>
  <si>
    <t>Process Evaluation: Trade Ally Satisfaction (on a scale of 1 though 5, 1 being the lowest, 5 being the highest)</t>
  </si>
  <si>
    <t>Total Reported Energy Savings value was not broken out by Standard and Specialty</t>
  </si>
  <si>
    <t>Total Reported Demand Savings value was not broken out by Standard and Specialty</t>
  </si>
  <si>
    <t>In-Service Rate - LEDs Obtained in 2016 (Combined GMO and KCP&amp;L-MO)</t>
  </si>
  <si>
    <t>GMO 2013</t>
  </si>
  <si>
    <t>GMO 2015</t>
  </si>
  <si>
    <t>GMO 2016 Expansion</t>
  </si>
  <si>
    <t>Source: Navigant analysis of GMO billing and tracking data</t>
  </si>
  <si>
    <t>Results of RCT T Test Checks: GMO 2016 Expansion*</t>
  </si>
  <si>
    <t>Results of RCT Regression Validation Check, GMO 2016 Expansion</t>
  </si>
  <si>
    <t>KGMO 2015</t>
  </si>
  <si>
    <t>The tables below will show GMO only responses.</t>
  </si>
  <si>
    <t xml:space="preserve">Note: BYOD thermostats not included in energy savings calculations. </t>
  </si>
  <si>
    <t>Energy Analyzer: Figure (below)</t>
  </si>
  <si>
    <t xml:space="preserve">Navigant’s HOU and CF are lower. </t>
  </si>
  <si>
    <t>Higher Persons per Household, higher minutes per day</t>
  </si>
  <si>
    <t>Baseline GPM is lower than efficient</t>
  </si>
  <si>
    <t>Navigant’s HOU and CF are lower.</t>
  </si>
  <si>
    <t xml:space="preserve">Used </t>
  </si>
  <si>
    <t>higher minutes per day</t>
  </si>
  <si>
    <t xml:space="preserve">Common area HOU and CF are higher. </t>
  </si>
  <si>
    <t>Common area HOU is lower and CF is higher.</t>
  </si>
  <si>
    <t xml:space="preserve">Note: Due to the lack of granularity in the program tracking files, the exact reasons for discrepancies were difficult to precisely estimate. The difference in insulation savings is likely due to differences in baseline R-value assumptions between Navigant and the CAPs. Navigant assumed, as detailed in the Illinois TRM V5, that no insulation in either the attic or the walls did not represent an R-value of zero, but represented an R-value of approximately six for attics and 12 for walls. This led to a significant reduction in overall savings, as the savings in switching form an R-value of zero to an R-value of 19, for example, is much greater than the savings in switching form an R-value of six to an R-value of 19. 
The difference in savings due to HVAC replacement, from new AC units and heat pump replacements, is most likely due to baseline assumptions. The NEAT input reports, as submitted to Navigant, did not include any information about the efficiency of the existing heat pumps, and often did not include information about the existing AC unit. In these cases, Navigant used the deemed baseline for these measures, which may have affected the verified savings. 
</t>
  </si>
  <si>
    <t>Tier NTG</t>
  </si>
  <si>
    <t>-- SO and NPSO are not provided through the DEM approach</t>
  </si>
  <si>
    <t>Billing analysis is inherently net</t>
  </si>
  <si>
    <t>MEEIA 3-Year Target</t>
  </si>
  <si>
    <t>Source: Navigant survey of participants; n=21</t>
  </si>
  <si>
    <t>Source: Navigant survey of trade ally; n=12</t>
  </si>
  <si>
    <t>Participant Satisfaction with SBL Program (on a scale of 1 though 5, 1 being the lowest, 5 being the highest)</t>
  </si>
  <si>
    <t>Verified Inputs for Lighting Projects</t>
  </si>
  <si>
    <t xml:space="preserve">          1.02 </t>
  </si>
  <si>
    <t xml:space="preserve">          1.04 </t>
  </si>
  <si>
    <t xml:space="preserve">          0.62 </t>
  </si>
  <si>
    <t xml:space="preserve">        5,144 </t>
  </si>
  <si>
    <t xml:space="preserve">          1.21 </t>
  </si>
  <si>
    <t xml:space="preserve">          1.44 </t>
  </si>
  <si>
    <t xml:space="preserve">          0.75 </t>
  </si>
  <si>
    <t xml:space="preserve">        4,484 </t>
  </si>
  <si>
    <t xml:space="preserve">          1.09 </t>
  </si>
  <si>
    <t xml:space="preserve">          1.36 </t>
  </si>
  <si>
    <t xml:space="preserve">          0.67 </t>
  </si>
  <si>
    <t xml:space="preserve">        5,280 </t>
  </si>
  <si>
    <t xml:space="preserve">          1.12 </t>
  </si>
  <si>
    <t xml:space="preserve">          1.29 </t>
  </si>
  <si>
    <t xml:space="preserve">          0.83 </t>
  </si>
  <si>
    <t xml:space="preserve">        5,662 </t>
  </si>
  <si>
    <t xml:space="preserve">          1.18 </t>
  </si>
  <si>
    <t xml:space="preserve">          1.35 </t>
  </si>
  <si>
    <t xml:space="preserve">          0.59 </t>
  </si>
  <si>
    <t xml:space="preserve">        4,074 </t>
  </si>
  <si>
    <t xml:space="preserve">          1.00 </t>
  </si>
  <si>
    <t xml:space="preserve">          1.22 </t>
  </si>
  <si>
    <t xml:space="preserve">          0.64 </t>
  </si>
  <si>
    <t xml:space="preserve">        4,110 </t>
  </si>
  <si>
    <t xml:space="preserve">          1.00 </t>
  </si>
  <si>
    <t xml:space="preserve">          1.00 </t>
  </si>
  <si>
    <t xml:space="preserve">               -   </t>
  </si>
  <si>
    <t xml:space="preserve">        4,702 </t>
  </si>
  <si>
    <t>Measures with 3% or more program level savings and their effect on Program Level Realization Rate</t>
  </si>
  <si>
    <t>Measure name</t>
  </si>
  <si>
    <t>Primary Key</t>
  </si>
  <si>
    <t>RR kWh</t>
  </si>
  <si>
    <t>RR kW</t>
  </si>
  <si>
    <t>Effect on Energy RR</t>
  </si>
  <si>
    <t>Effect on Demand RR</t>
  </si>
  <si>
    <t>0217</t>
  </si>
  <si>
    <t>0201</t>
  </si>
  <si>
    <t>0187</t>
  </si>
  <si>
    <t>0216</t>
  </si>
  <si>
    <t>0195</t>
  </si>
  <si>
    <t>0179</t>
  </si>
  <si>
    <t>0207</t>
  </si>
  <si>
    <t>0072</t>
  </si>
  <si>
    <t>0186</t>
  </si>
  <si>
    <t>Rest of the measures</t>
  </si>
  <si>
    <t>TOTAL</t>
  </si>
  <si>
    <t>LED High Bay 176-350W</t>
  </si>
  <si>
    <t>LED linear replacement lamp replacing a 4' T8, T12, or T5 lamp (Eligible for lighting optimization if applicable to project)</t>
  </si>
  <si>
    <t>Omnidirectional LED Bulb (&lt;10W)</t>
  </si>
  <si>
    <t>LED High Bay 111-175W</t>
  </si>
  <si>
    <t>Exterior LED replacing 251-400W HID</t>
  </si>
  <si>
    <t>Directional LED Bulb (&lt;15W)</t>
  </si>
  <si>
    <t>LED 2X4 Troffer or Linear Ambient replacing T8, T12 or T5/T5HO</t>
  </si>
  <si>
    <t>Lighting Optimization - Remove 4ft Lamp from T8 System</t>
  </si>
  <si>
    <t>Lighting Optimization - Remove 8ft Lamp from T8 System</t>
  </si>
  <si>
    <t>Demand (kW) Impact By Event</t>
  </si>
  <si>
    <t>INF*</t>
  </si>
  <si>
    <t>Home Lighting Rebate***</t>
  </si>
  <si>
    <t>** Navigant did not perform benefit-cost calculations for the Online Home Energy Audit, Online Business Energy Audit, Block Bidding, Strategic Energy Management, or Income-Eligible Weatherization programs because GMO does not claim savings for these programs and therefore Navigant did not verify savings.</t>
  </si>
  <si>
    <t>Benefit-Cost Ratios by Program and Cost Test – PY2016-PY2018</t>
  </si>
  <si>
    <t>*Inclusive of administrative costs for educational program costs, market research, software development, and EM&amp;V.</t>
  </si>
  <si>
    <t>MEEIA 3-Year Target (kWh)</t>
  </si>
  <si>
    <t>MEEIA 3-Year Target (kW)</t>
  </si>
  <si>
    <t>Total Number of Loggers Installed</t>
  </si>
  <si>
    <t>Percentage of Reported savings kWh</t>
  </si>
  <si>
    <t>Percentage of Reported savings kW</t>
  </si>
  <si>
    <t>Verified Energy at Customer Meter (kWh)</t>
  </si>
  <si>
    <t>Per-Unit Energy Savings (kWh)</t>
  </si>
  <si>
    <t>Measure Name</t>
  </si>
  <si>
    <t>IL TRM v5 CF of 7.10% was used to calculate verified savings, versus the KCPL deemed value of 9.5%</t>
  </si>
  <si>
    <t>Total Free Ridership and Net of FR equals the savings weighted sum of standard and specialty values</t>
  </si>
  <si>
    <t>Scale 0 = extremely dissatisfied to 10 = extremely satisfied</t>
  </si>
  <si>
    <t>Wal-Mart</t>
  </si>
  <si>
    <t>**TRUE indicates that the treatment and control groups have equivalent energy usage in that month.</t>
  </si>
  <si>
    <t>% of Total Program kW Savings</t>
  </si>
  <si>
    <t>Small (&lt;4,000 kWh)</t>
  </si>
  <si>
    <t>Medium (4,000 kWh &lt;=savings &lt; 12,000 kWh)</t>
  </si>
  <si>
    <t>Large (&gt;=12,000 kWh)</t>
  </si>
  <si>
    <t>Measures Included</t>
  </si>
  <si>
    <t>Lighting, Pipe Insulation, Insulation, Air Sealing, HVAC, HW Tank Insulation, Duct Insulation</t>
  </si>
  <si>
    <t>Pipe Insulation, Insulation, Air Sealing, Door Replacement</t>
  </si>
  <si>
    <t>Lighting, Pipe Insulation, Insulation, Air Sealing, HVAC, HW Tank Insulation, Window Replacement</t>
  </si>
  <si>
    <t>Lighting, Pipe Insulation, Insulation, HVAC, Thermostat, HW Tank Insulation</t>
  </si>
  <si>
    <t>Pipe Insulation, Insulation, HW Tank Insulation</t>
  </si>
  <si>
    <t>Lighting, Pipe Insulation, Insulation, Air Sealing, HVAC, HW Tank Insulation</t>
  </si>
  <si>
    <t>Pipe Insulation, Insulation, Air Sealing, HW Tank Insulation</t>
  </si>
  <si>
    <t>Lighting, Pipe Insulation, Insulation, Air Sealing, Duct Insulation</t>
  </si>
  <si>
    <t>Lighting, Pipe Insulation, Insulation, Air Sealing, HVAC, HW Tank Insulation, Door Replacement</t>
  </si>
  <si>
    <t xml:space="preserve">Home Online Energy Audit </t>
  </si>
  <si>
    <t xml:space="preserve">Business Online Energy Audit </t>
  </si>
  <si>
    <t>Income-Eligible Multifamily</t>
  </si>
  <si>
    <t>Replace on Burnout</t>
  </si>
  <si>
    <t>An EFLH of 982 was used to verify savings, versus the deemed value of 1,215. N-Factor verified as 22.5 vs. claimed 18.5.   Latent Multiplier verified as 3.6 vs. claimed 5.8.</t>
  </si>
  <si>
    <t>An EFLH of 982 was used to verify savings, versus the deemed value of 1,215.   Claimed algorithm, values, and units differ from IL TRM v5 algorithm. Other differences include heating efficiency and Adjustment values.</t>
  </si>
  <si>
    <t xml:space="preserve">An efficient EER of 12, based on the IL TRM v5, versus the deemed baseline EER of 12.5. </t>
  </si>
  <si>
    <t>An EFLH of 982 was used to verify savings, versus the deemed value of 1,215.</t>
  </si>
  <si>
    <t xml:space="preserve">Tracking Data consistently verified higher installed SEER and installed HSPF than claimed.  Verified heating capacity lower than claimed.  </t>
  </si>
  <si>
    <t>Reported savings include demand savings due to both EER and HSPF change.  IL TRM v5 demand algorithm only includes savings due to EER change.</t>
  </si>
  <si>
    <t>Baseline SEER and HSPF reported values very low as this is not actually an early retirement measure.  (Verified SEERbase 14, reported 10.  Verified HSPFbase 8.2, reported 3.41.) Additionally, variations in Heating Full Load Hours (verified 1376 vs. reported 2.009) and Cooling Full Load Hours (verified 982 vs. reported 1,215) contributed to the difference in savings</t>
  </si>
  <si>
    <t>Daily hot water usage reported 50 gallons vs. verified 45 gallons.</t>
  </si>
  <si>
    <t>Air Conditioner, Replace on Burnout</t>
  </si>
  <si>
    <t>Heat Pump, Replace on Burnout</t>
  </si>
  <si>
    <t>Heating Capacity assigned by using a representative sample then normalized to cooling capacity in order to assign heating capacity for each unit.</t>
  </si>
  <si>
    <t>HVAC FR</t>
  </si>
  <si>
    <t>LED Linear replacement lamp replacing a 4' T8, T12, or T5 Lamp</t>
  </si>
  <si>
    <t>Exterior LED replacing 251 -400W Fixture</t>
  </si>
  <si>
    <t>Exterior LED replacing &gt; 400W Fixture</t>
  </si>
  <si>
    <t>Wall-Mount Occupancy Sensor</t>
  </si>
  <si>
    <t>Measures with 2% or more program level savings and their effect on Program Level Realization Rate</t>
  </si>
  <si>
    <t>Reference No.: 185775</t>
  </si>
  <si>
    <t xml:space="preserve">Note: The NTG ratio is rounded to the nearest 100th. </t>
  </si>
  <si>
    <t>PPR Detailed Model Results</t>
  </si>
  <si>
    <t>Coefficient</t>
  </si>
  <si>
    <t>treatmentTRUE</t>
  </si>
  <si>
    <t>adc_pre</t>
  </si>
  <si>
    <t>month1</t>
  </si>
  <si>
    <t>month2</t>
  </si>
  <si>
    <t>month3</t>
  </si>
  <si>
    <t>month4</t>
  </si>
  <si>
    <t>month5</t>
  </si>
  <si>
    <t>month6</t>
  </si>
  <si>
    <t>month7</t>
  </si>
  <si>
    <t>month8</t>
  </si>
  <si>
    <t>month9</t>
  </si>
  <si>
    <t>month10</t>
  </si>
  <si>
    <t>month11</t>
  </si>
  <si>
    <t>month12</t>
  </si>
  <si>
    <t>adc_pre:month2</t>
  </si>
  <si>
    <t>adc_pre:month3</t>
  </si>
  <si>
    <t>adc_pre:month4</t>
  </si>
  <si>
    <t>adc_pre:month5</t>
  </si>
  <si>
    <t>adc_pre:month6</t>
  </si>
  <si>
    <t>adc_pre:month7</t>
  </si>
  <si>
    <t>adc_pre:month8</t>
  </si>
  <si>
    <t>adc_pre:month9</t>
  </si>
  <si>
    <t>adc_pre:month10</t>
  </si>
  <si>
    <t>adc_pre:month11</t>
  </si>
  <si>
    <t>adc_pre:month12</t>
  </si>
  <si>
    <t>LFER Detailed Model Results</t>
  </si>
  <si>
    <t>post</t>
  </si>
  <si>
    <t>post:treatmentTRUE</t>
  </si>
  <si>
    <t>*Difference in Reported energy of 85,158 kWh and demand of 9 kW is due to "Other" measure categories</t>
  </si>
  <si>
    <t>Rebate Costs</t>
  </si>
  <si>
    <t>Indirect Program Admin Costs</t>
  </si>
  <si>
    <t>Total Costs</t>
  </si>
  <si>
    <t>Benefits from Energy Savings</t>
  </si>
  <si>
    <t>Benefits from Demand Savings</t>
  </si>
  <si>
    <t>Total Benefits</t>
  </si>
  <si>
    <t>Total Net Benefits</t>
  </si>
  <si>
    <t>BUSINESS EER - Custom</t>
  </si>
  <si>
    <t>*</t>
  </si>
  <si>
    <t>BUSINESS EER - Standard</t>
  </si>
  <si>
    <t>Portfolio Total</t>
  </si>
  <si>
    <t>*KCP&amp;L allocates indirect program adminstrative costs to programs as a percentage of total budget. These costs are not tracked separatly from direct program adminstative costs and are therefore included in that total.</t>
  </si>
  <si>
    <t>N/A - Savings not claimed in PY2016</t>
  </si>
  <si>
    <t>1.0 based on analysis approach generating net results</t>
  </si>
  <si>
    <t>Population</t>
  </si>
  <si>
    <t>Sample</t>
  </si>
  <si>
    <t>Year-End Population</t>
  </si>
  <si>
    <t>Reported kWh Savings</t>
  </si>
  <si>
    <t>Sample Size</t>
  </si>
  <si>
    <t>Standard &amp; SBL Program Sampling for GMO and KMO Combined - Energy Savings</t>
  </si>
  <si>
    <t>Reported kW Savings</t>
  </si>
  <si>
    <t>Standard &amp; SBL</t>
  </si>
  <si>
    <t>Standard &amp; SBL Program Sampling for GMO and KMO Combined - Demand Savings</t>
  </si>
  <si>
    <t>Source: C&amp;I Standard and SBL Program Tracking Databases and Navigant analysis</t>
  </si>
  <si>
    <t>Mid-Year Population and Sample Sizes - Residential Sales</t>
  </si>
  <si>
    <t>Counts include application of leakage and C&amp;I installations, savings also adjust for an in-service rate</t>
  </si>
  <si>
    <t>Source: Home Lighting Rebate Tracking Database, adjusted for leakage and cross-sector sales</t>
  </si>
  <si>
    <t>End-of-Year Population and Sample Sizes - Residential Sales</t>
  </si>
  <si>
    <t>Mid-Year Population and Sample Sizes - Cross Sector Sales</t>
  </si>
  <si>
    <t>Based on a 4% cross-sector sales rate; savings also adjust for an in-service rate</t>
  </si>
  <si>
    <t>Source: Home Lighting Rebate Tracking Database</t>
  </si>
  <si>
    <t>End-of-Year Population and Sample Sizes - Cross Sector Sales</t>
  </si>
  <si>
    <t>Mid-Year Residential Leakage Sales</t>
  </si>
  <si>
    <t>Leaked Energy Savings (kWh)</t>
  </si>
  <si>
    <t>Based on a 12% leakage rate; savings also adjust for an in-service rate</t>
  </si>
  <si>
    <t>End-of-Year Residential Leakage Sales</t>
  </si>
  <si>
    <t>Direct Program Admin Costs**</t>
  </si>
  <si>
    <t>** Portfolio Total Direct Program Admin Costs include a Portfolio cost of $1644.69 which represents costs that are not allocated to a specific program.</t>
  </si>
  <si>
    <r>
      <rPr>
        <b/>
        <sz val="10"/>
        <rFont val="Arial"/>
        <family val="2"/>
      </rPr>
      <t>Copyright</t>
    </r>
    <r>
      <rPr>
        <sz val="10"/>
        <rFont val="Arial"/>
        <family val="2"/>
      </rPr>
      <t xml:space="preserve">
This report is protected by copyright. Any copying, reproduction, publication, dissemination or transmittal in any form without the express written consent of Navigant Consulting, Inc. (Navigant) and KCP&amp;L is prohibited.
</t>
    </r>
    <r>
      <rPr>
        <b/>
        <sz val="10"/>
        <rFont val="Arial"/>
        <family val="2"/>
      </rPr>
      <t>Disclaimer</t>
    </r>
    <r>
      <rPr>
        <sz val="10"/>
        <rFont val="Arial"/>
        <family val="2"/>
      </rPr>
      <t xml:space="preserve">
This report (“report”) was prepared for KCP&amp;L on terms specifically limiting the liability of Navigant Consulting, Inc. (Navigant), and is not to be distributed without Navigant’s prior written consent. Navigant’s conclusions are the results of the exercise of its reasonable professional judgment. By the reader’s acceptance of this report, you hereby agree and acknowledge that (a) your use of the report will be limited solely for internal purpose, (b) you will not distribute a copy of this report to any third party without Navigant’s express prior written consent, and (c) you are bound by the disclaimers and/or limitations on liability otherwise set forth in the report. Navigant does not make any representations or warranties of any kind with respect to (i) the accuracy or completeness of the information contained in the report, (ii) the presence or absence of any errors or omissions contained in the report, (iii) any work performed by Navigant in connection with or using the report, or (iv) any conclusions reached by Navigant as a result of the report. Any use of or reliance on the report, or decisions to be made based on it, are the reader’s responsibility. Navigant accepts no duty of care or liability of any kind whatsoever to you, and all parties waive and release Navigant from all claims, liabilities and damages, if any, suffered as a result of decisions made, or not made, or actions taken, or not taken, based on this report.
</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</si>
</sst>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_(* #,##0.0_);_(* \(#,##0.0\);_(* &quot;-&quot;?_);_(@_)"/>
    <numFmt numFmtId="176" formatCode="_(* #,##0.0_);_(* \(#,##0.0\);_(* &quot;-&quot;??_);_(@_)"/>
    <numFmt numFmtId="177" formatCode="0.000"/>
    <numFmt numFmtId="178" formatCode="[$-409]mmm\-yy;@"/>
    <numFmt numFmtId="179" formatCode="[$-409]h:mm\ AM/PM;@"/>
    <numFmt numFmtId="180" formatCode="_(* #,##0.00_);_(* \(#,##0.00\);_(* &quot;-&quot;?_);_(@_)"/>
    <numFmt numFmtId="181" formatCode="0.000%"/>
    <numFmt numFmtId="182" formatCode="#,##0.000"/>
    <numFmt numFmtId="183" formatCode="_(* #,##0_);_(* \(#,##0\);_(* &quot;-&quot;?_);_(@_)"/>
  </numFmts>
  <fonts count="142">
    <font>
      <sz val="10"/>
      <name val="Arial"/>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b/>
      <sz val="10"/>
      <color indexed="9"/>
      <name val="Arial"/>
      <family val="2"/>
    </font>
    <font>
      <b/>
      <sz val="16"/>
      <color indexed="9"/>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u/>
      <sz val="10"/>
      <color rgb="FF95D600"/>
      <name val="Arial"/>
      <family val="2"/>
    </font>
    <font>
      <b/>
      <sz val="18"/>
      <color rgb="FF555759"/>
      <name val="Arial"/>
      <family val="2"/>
    </font>
    <font>
      <b/>
      <sz val="10"/>
      <color rgb="FF555759"/>
      <name val="Arial"/>
      <family val="2"/>
    </font>
    <font>
      <b/>
      <sz val="12"/>
      <color theme="4"/>
      <name val="Arial"/>
      <family val="2"/>
    </font>
    <font>
      <u/>
      <sz val="10"/>
      <name val="Arial"/>
      <family val="2"/>
    </font>
    <font>
      <b/>
      <sz val="10"/>
      <color theme="0"/>
      <name val="Arial"/>
      <family val="2"/>
    </font>
    <font>
      <b/>
      <sz val="18"/>
      <color theme="7"/>
      <name val="Arial"/>
      <family val="2"/>
    </font>
    <font>
      <b/>
      <i/>
      <sz val="10"/>
      <color theme="5"/>
      <name val="Arial"/>
      <family val="2"/>
    </font>
    <font>
      <b/>
      <sz val="10"/>
      <color rgb="FFFFFFFF"/>
      <name val="Arial"/>
      <family val="2"/>
    </font>
    <font>
      <b/>
      <sz val="10"/>
      <color rgb="FF000000"/>
      <name val="Arial"/>
      <family val="2"/>
    </font>
    <font>
      <sz val="10"/>
      <color rgb="FFFFFFFF"/>
      <name val="Arial"/>
      <family val="2"/>
    </font>
    <font>
      <b/>
      <sz val="11"/>
      <name val="Arial"/>
      <family val="2"/>
    </font>
    <font>
      <b/>
      <i/>
      <sz val="11"/>
      <name val="Arial"/>
      <family val="2"/>
    </font>
    <font>
      <sz val="10"/>
      <color rgb="FFFF0000"/>
      <name val="Arial"/>
      <family val="2"/>
    </font>
    <font>
      <sz val="11"/>
      <color rgb="FFFFFFFF"/>
      <name val="Arial"/>
      <family val="2"/>
    </font>
    <font>
      <b/>
      <i/>
      <sz val="11"/>
      <color rgb="FFFFFFFF"/>
      <name val="Arial"/>
      <family val="2"/>
    </font>
    <font>
      <b/>
      <i/>
      <sz val="10"/>
      <color theme="0"/>
      <name val="Arial"/>
      <family val="2"/>
    </font>
    <font>
      <b/>
      <sz val="10"/>
      <color rgb="FFFF0000"/>
      <name val="Arial"/>
      <family val="2"/>
    </font>
    <font>
      <sz val="10"/>
      <color theme="0"/>
      <name val="Arial"/>
      <family val="2"/>
    </font>
    <font>
      <sz val="10"/>
      <color theme="4"/>
      <name val="Arial"/>
      <family val="2"/>
    </font>
    <font>
      <sz val="11"/>
      <color rgb="FFFF0000"/>
      <name val="Arial"/>
      <family val="2"/>
    </font>
    <font>
      <b/>
      <sz val="10"/>
      <color theme="4"/>
      <name val="Arial"/>
      <family val="2"/>
    </font>
    <font>
      <sz val="8"/>
      <color rgb="FF000000"/>
      <name val="Arial"/>
      <family val="2"/>
    </font>
    <font>
      <b/>
      <sz val="26"/>
      <color rgb="FFFF0000"/>
      <name val="Arial"/>
      <family val="2"/>
    </font>
    <font>
      <b/>
      <i/>
      <sz val="10"/>
      <color theme="8" tint="-0.249977111117893"/>
      <name val="Arial"/>
      <family val="2"/>
    </font>
    <font>
      <b/>
      <sz val="9"/>
      <color rgb="FFFFFFFF"/>
      <name val="Arial"/>
      <family val="2"/>
    </font>
    <font>
      <sz val="9"/>
      <color rgb="FF000000"/>
      <name val="Arial"/>
      <family val="2"/>
    </font>
    <font>
      <b/>
      <sz val="10"/>
      <color theme="1"/>
      <name val="Arial"/>
      <family val="2"/>
    </font>
    <font>
      <sz val="10"/>
      <color theme="1"/>
      <name val="Times New Roman"/>
      <family val="2"/>
    </font>
    <font>
      <sz val="10"/>
      <color rgb="FF3F3F76"/>
      <name val="Arial"/>
      <family val="2"/>
    </font>
    <font>
      <sz val="10"/>
      <name val="Arial Unicode MS"/>
      <family val="2"/>
    </font>
    <font>
      <sz val="11"/>
      <color rgb="FF000000"/>
      <name val="Calibri"/>
      <family val="2"/>
    </font>
    <font>
      <b/>
      <sz val="11"/>
      <color rgb="FF000000"/>
      <name val="Calibri"/>
      <family val="2"/>
    </font>
    <font>
      <b/>
      <sz val="10"/>
      <color theme="1" tint="0.499984740745262"/>
      <name val="Arial"/>
      <family val="2"/>
    </font>
    <font>
      <sz val="10"/>
      <color theme="1" tint="0.499984740745262"/>
      <name val="Arial"/>
      <family val="2"/>
    </font>
    <font>
      <sz val="10"/>
      <color rgb="FF000000"/>
      <name val="Segoe UI"/>
      <family val="2"/>
    </font>
    <font>
      <sz val="9"/>
      <color rgb="FFFFFFFF"/>
      <name val="Arial"/>
      <family val="2"/>
    </font>
    <font>
      <b/>
      <sz val="8"/>
      <color rgb="FFFFFFFF"/>
      <name val="Arial"/>
      <family val="2"/>
    </font>
    <font>
      <sz val="9"/>
      <name val="Arial"/>
      <family val="2"/>
    </font>
  </fonts>
  <fills count="8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rgb="FF555759"/>
        <bgColor indexed="64"/>
      </patternFill>
    </fill>
    <fill>
      <patternFill patternType="solid">
        <fgColor theme="5"/>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rgb="FF666666"/>
        <bgColor indexed="64"/>
      </patternFill>
    </fill>
    <fill>
      <patternFill patternType="solid">
        <fgColor rgb="FF00B0F0"/>
        <bgColor indexed="64"/>
      </patternFill>
    </fill>
    <fill>
      <patternFill patternType="solid">
        <fgColor theme="2"/>
        <bgColor indexed="64"/>
      </patternFill>
    </fill>
    <fill>
      <patternFill patternType="solid">
        <fgColor rgb="FFD9D9D9"/>
        <bgColor indexed="64"/>
      </patternFill>
    </fill>
    <fill>
      <patternFill patternType="solid">
        <fgColor theme="6" tint="0.39997558519241921"/>
        <bgColor indexed="64"/>
      </patternFill>
    </fill>
    <fill>
      <patternFill patternType="solid">
        <fgColor rgb="FF92D050"/>
        <bgColor indexed="64"/>
      </patternFill>
    </fill>
    <fill>
      <patternFill patternType="solid">
        <fgColor theme="4"/>
        <bgColor indexed="64"/>
      </patternFill>
    </fill>
  </fills>
  <borders count="10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style="medium">
        <color rgb="FFDCDDDE"/>
      </top>
      <bottom/>
      <diagonal/>
    </border>
    <border>
      <left/>
      <right/>
      <top/>
      <bottom style="medium">
        <color rgb="FFFFFFFF"/>
      </bottom>
      <diagonal/>
    </border>
    <border>
      <left style="medium">
        <color indexed="64"/>
      </left>
      <right/>
      <top/>
      <bottom style="medium">
        <color rgb="FFFFFFFF"/>
      </bottom>
      <diagonal/>
    </border>
    <border>
      <left style="medium">
        <color indexed="64"/>
      </left>
      <right/>
      <top/>
      <bottom style="medium">
        <color rgb="FFDCDDDE"/>
      </bottom>
      <diagonal/>
    </border>
    <border>
      <left style="medium">
        <color indexed="64"/>
      </left>
      <right/>
      <top style="medium">
        <color rgb="FFFFFFFF"/>
      </top>
      <bottom style="thick">
        <color rgb="FF95D600"/>
      </bottom>
      <diagonal/>
    </border>
    <border>
      <left/>
      <right/>
      <top style="medium">
        <color rgb="FFFFFFFF"/>
      </top>
      <bottom style="thick">
        <color rgb="FF95D600"/>
      </bottom>
      <diagonal/>
    </border>
    <border>
      <left/>
      <right/>
      <top style="thick">
        <color rgb="FF95D600"/>
      </top>
      <bottom/>
      <diagonal/>
    </border>
    <border>
      <left style="thin">
        <color theme="2" tint="-9.9978637043366805E-2"/>
      </left>
      <right/>
      <top/>
      <bottom/>
      <diagonal/>
    </border>
    <border>
      <left/>
      <right style="medium">
        <color indexed="64"/>
      </right>
      <top style="medium">
        <color rgb="FFDCDDDE"/>
      </top>
      <bottom style="medium">
        <color rgb="FFDCDDDE"/>
      </bottom>
      <diagonal/>
    </border>
    <border>
      <left/>
      <right/>
      <top style="medium">
        <color rgb="FFDCDDDE"/>
      </top>
      <bottom style="medium">
        <color theme="5"/>
      </bottom>
      <diagonal/>
    </border>
    <border>
      <left/>
      <right/>
      <top style="medium">
        <color theme="5"/>
      </top>
      <bottom/>
      <diagonal/>
    </border>
    <border>
      <left style="medium">
        <color indexed="64"/>
      </left>
      <right/>
      <top style="medium">
        <color rgb="FFDCDDDE"/>
      </top>
      <bottom style="medium">
        <color theme="5"/>
      </bottom>
      <diagonal/>
    </border>
    <border>
      <left style="medium">
        <color indexed="64"/>
      </left>
      <right/>
      <top/>
      <bottom style="medium">
        <color theme="4"/>
      </bottom>
      <diagonal/>
    </border>
    <border>
      <left style="medium">
        <color indexed="64"/>
      </left>
      <right/>
      <top/>
      <bottom/>
      <diagonal/>
    </border>
    <border>
      <left style="medium">
        <color indexed="64"/>
      </left>
      <right/>
      <top/>
      <bottom style="thick">
        <color rgb="FF95D600"/>
      </bottom>
      <diagonal/>
    </border>
    <border>
      <left style="thin">
        <color theme="4"/>
      </left>
      <right/>
      <top/>
      <bottom/>
      <diagonal/>
    </border>
    <border>
      <left style="thin">
        <color theme="4"/>
      </left>
      <right/>
      <top/>
      <bottom style="medium">
        <color theme="4"/>
      </bottom>
      <diagonal/>
    </border>
    <border>
      <left/>
      <right/>
      <top/>
      <bottom style="thin">
        <color theme="4"/>
      </bottom>
      <diagonal/>
    </border>
    <border>
      <left style="thin">
        <color theme="4"/>
      </left>
      <right/>
      <top/>
      <bottom style="thin">
        <color theme="4"/>
      </bottom>
      <diagonal/>
    </border>
    <border>
      <left/>
      <right style="thin">
        <color theme="4"/>
      </right>
      <top/>
      <bottom/>
      <diagonal/>
    </border>
    <border>
      <left/>
      <right/>
      <top style="thin">
        <color auto="1"/>
      </top>
      <bottom style="double">
        <color auto="1"/>
      </bottom>
      <diagonal/>
    </border>
    <border>
      <left/>
      <right/>
      <top style="medium">
        <color theme="4"/>
      </top>
      <bottom/>
      <diagonal/>
    </border>
    <border>
      <left/>
      <right style="medium">
        <color theme="5" tint="0.39997558519241921"/>
      </right>
      <top/>
      <bottom/>
      <diagonal/>
    </border>
    <border>
      <left/>
      <right style="medium">
        <color theme="5" tint="0.39997558519241921"/>
      </right>
      <top style="medium">
        <color theme="4"/>
      </top>
      <bottom/>
      <diagonal/>
    </border>
    <border>
      <left style="medium">
        <color indexed="64"/>
      </left>
      <right style="medium">
        <color theme="5" tint="0.39997558519241921"/>
      </right>
      <top/>
      <bottom/>
      <diagonal/>
    </border>
    <border>
      <left/>
      <right style="medium">
        <color theme="5" tint="0.39997558519241921"/>
      </right>
      <top/>
      <bottom style="medium">
        <color theme="4"/>
      </bottom>
      <diagonal/>
    </border>
    <border>
      <left style="medium">
        <color indexed="64"/>
      </left>
      <right style="medium">
        <color theme="5" tint="0.39997558519241921"/>
      </right>
      <top/>
      <bottom style="medium">
        <color theme="4"/>
      </bottom>
      <diagonal/>
    </border>
    <border>
      <left/>
      <right/>
      <top/>
      <bottom style="medium">
        <color theme="5" tint="0.39997558519241921"/>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style="medium">
        <color indexed="64"/>
      </left>
      <right/>
      <top/>
      <bottom style="thin">
        <color indexed="64"/>
      </bottom>
      <diagonal/>
    </border>
    <border>
      <left/>
      <right/>
      <top style="thin">
        <color theme="0" tint="-0.34998626667073579"/>
      </top>
      <bottom/>
      <diagonal/>
    </border>
    <border>
      <left/>
      <right style="thin">
        <color theme="4"/>
      </right>
      <top/>
      <bottom style="medium">
        <color theme="4"/>
      </bottom>
      <diagonal/>
    </border>
    <border>
      <left/>
      <right/>
      <top/>
      <bottom style="thin">
        <color theme="0" tint="-0.34998626667073579"/>
      </bottom>
      <diagonal/>
    </border>
    <border>
      <left/>
      <right/>
      <top style="thin">
        <color auto="1"/>
      </top>
      <bottom/>
      <diagonal/>
    </border>
    <border>
      <left/>
      <right/>
      <top/>
      <bottom style="medium">
        <color auto="1"/>
      </bottom>
      <diagonal/>
    </border>
    <border>
      <left/>
      <right/>
      <top/>
      <bottom style="thick">
        <color rgb="FF92D050"/>
      </bottom>
      <diagonal/>
    </border>
    <border>
      <left/>
      <right/>
      <top/>
      <bottom style="double">
        <color auto="1"/>
      </bottom>
      <diagonal/>
    </border>
    <border>
      <left/>
      <right/>
      <top style="medium">
        <color rgb="FFD9D9D9"/>
      </top>
      <bottom style="medium">
        <color rgb="FFD9D9D9"/>
      </bottom>
      <diagonal/>
    </border>
    <border>
      <left/>
      <right/>
      <top/>
      <bottom style="medium">
        <color rgb="FFD9D9D9"/>
      </bottom>
      <diagonal/>
    </border>
    <border>
      <left/>
      <right/>
      <top style="thick">
        <color rgb="FF92D050"/>
      </top>
      <bottom style="medium">
        <color rgb="FFD9D9D9"/>
      </bottom>
      <diagonal/>
    </border>
    <border>
      <left/>
      <right/>
      <top style="medium">
        <color theme="4"/>
      </top>
      <bottom style="thin">
        <color indexed="64"/>
      </bottom>
      <diagonal/>
    </border>
    <border>
      <left style="medium">
        <color indexed="64"/>
      </left>
      <right/>
      <top style="thick">
        <color rgb="FF95D600"/>
      </top>
      <bottom/>
      <diagonal/>
    </border>
    <border>
      <left/>
      <right/>
      <top style="medium">
        <color theme="5" tint="0.39997558519241921"/>
      </top>
      <bottom/>
      <diagonal/>
    </border>
    <border>
      <left/>
      <right/>
      <top/>
      <bottom style="medium">
        <color theme="5"/>
      </bottom>
      <diagonal/>
    </border>
    <border>
      <left/>
      <right/>
      <top style="thin">
        <color auto="1"/>
      </top>
      <bottom style="thin">
        <color theme="0" tint="-0.34998626667073579"/>
      </bottom>
      <diagonal/>
    </border>
    <border>
      <left/>
      <right/>
      <top style="thin">
        <color theme="0" tint="-0.34998626667073579"/>
      </top>
      <bottom style="thin">
        <color indexed="64"/>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theme="5" tint="0.39997558519241921"/>
      </left>
      <right/>
      <top/>
      <bottom style="medium">
        <color theme="5" tint="0.39994506668294322"/>
      </bottom>
      <diagonal/>
    </border>
    <border>
      <left/>
      <right/>
      <top/>
      <bottom style="medium">
        <color theme="5" tint="0.39994506668294322"/>
      </bottom>
      <diagonal/>
    </border>
    <border>
      <left style="medium">
        <color theme="5" tint="0.39994506668294322"/>
      </left>
      <right/>
      <top style="medium">
        <color theme="5" tint="0.39997558519241921"/>
      </top>
      <bottom style="medium">
        <color theme="4"/>
      </bottom>
      <diagonal/>
    </border>
    <border>
      <left/>
      <right/>
      <top style="thin">
        <color indexed="64"/>
      </top>
      <bottom/>
      <diagonal/>
    </border>
    <border>
      <left style="medium">
        <color theme="5" tint="0.39994506668294322"/>
      </left>
      <right/>
      <top/>
      <bottom style="medium">
        <color theme="5" tint="0.39994506668294322"/>
      </bottom>
      <diagonal/>
    </border>
    <border>
      <left/>
      <right/>
      <top style="thick">
        <color rgb="FF92D050"/>
      </top>
      <bottom style="medium">
        <color indexed="64"/>
      </bottom>
      <diagonal/>
    </border>
    <border>
      <left/>
      <right/>
      <top style="medium">
        <color rgb="FFDCDDDE"/>
      </top>
      <bottom style="medium">
        <color rgb="FFDCDDDE"/>
      </bottom>
      <diagonal/>
    </border>
    <border>
      <left/>
      <right/>
      <top/>
      <bottom style="medium">
        <color rgb="FF95D600"/>
      </bottom>
      <diagonal/>
    </border>
    <border>
      <left/>
      <right/>
      <top style="medium">
        <color rgb="FFDCDDDE"/>
      </top>
      <bottom style="medium">
        <color indexed="64"/>
      </bottom>
      <diagonal/>
    </border>
    <border>
      <left style="medium">
        <color indexed="64"/>
      </left>
      <right/>
      <top style="medium">
        <color rgb="FFDCDDDE"/>
      </top>
      <bottom style="medium">
        <color indexed="64"/>
      </bottom>
      <diagonal/>
    </border>
    <border>
      <left/>
      <right/>
      <top style="medium">
        <color indexed="64"/>
      </top>
      <bottom/>
      <diagonal/>
    </border>
    <border>
      <left/>
      <right style="medium">
        <color indexed="64"/>
      </right>
      <top/>
      <bottom style="thick">
        <color theme="4"/>
      </bottom>
      <diagonal/>
    </border>
  </borders>
  <cellStyleXfs count="1044">
    <xf numFmtId="0" fontId="0" fillId="0" borderId="0"/>
    <xf numFmtId="43" fontId="8" fillId="0" borderId="0" applyFont="0" applyFill="0" applyBorder="0" applyAlignment="0" applyProtection="0"/>
    <xf numFmtId="44" fontId="8" fillId="0" borderId="0" applyFont="0" applyFill="0" applyBorder="0" applyAlignment="0" applyProtection="0"/>
    <xf numFmtId="0" fontId="20" fillId="0" borderId="0" applyNumberFormat="0" applyFill="0" applyBorder="0" applyAlignment="0" applyProtection="0">
      <alignment vertical="top"/>
      <protection locked="0"/>
    </xf>
    <xf numFmtId="0" fontId="8" fillId="0" borderId="0"/>
    <xf numFmtId="0" fontId="14" fillId="0" borderId="0"/>
    <xf numFmtId="0" fontId="13" fillId="0" borderId="0"/>
    <xf numFmtId="9" fontId="8" fillId="0" borderId="0" applyFon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4" applyNumberFormat="0" applyAlignment="0" applyProtection="0"/>
    <xf numFmtId="0" fontId="36" fillId="0" borderId="6" applyNumberFormat="0" applyFill="0" applyAlignment="0" applyProtection="0"/>
    <xf numFmtId="0" fontId="37" fillId="10" borderId="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7" fillId="33" borderId="0" applyNumberFormat="0" applyBorder="0" applyAlignment="0" applyProtection="0"/>
    <xf numFmtId="0" fontId="7" fillId="36" borderId="0" applyNumberFormat="0" applyBorder="0" applyAlignment="0" applyProtection="0"/>
    <xf numFmtId="0" fontId="7" fillId="13" borderId="0" applyNumberFormat="0" applyBorder="0" applyAlignment="0" applyProtection="0"/>
    <xf numFmtId="0" fontId="7" fillId="37" borderId="0" applyNumberFormat="0" applyBorder="0" applyAlignment="0" applyProtection="0"/>
    <xf numFmtId="0" fontId="7" fillId="17" borderId="0" applyNumberFormat="0" applyBorder="0" applyAlignment="0" applyProtection="0"/>
    <xf numFmtId="0" fontId="7" fillId="38" borderId="0" applyNumberFormat="0" applyBorder="0" applyAlignment="0" applyProtection="0"/>
    <xf numFmtId="0" fontId="7" fillId="21" borderId="0" applyNumberFormat="0" applyBorder="0" applyAlignment="0" applyProtection="0"/>
    <xf numFmtId="0" fontId="7" fillId="39" borderId="0" applyNumberFormat="0" applyBorder="0" applyAlignment="0" applyProtection="0"/>
    <xf numFmtId="0" fontId="7" fillId="25" borderId="0" applyNumberFormat="0" applyBorder="0" applyAlignment="0" applyProtection="0"/>
    <xf numFmtId="0" fontId="7" fillId="40" borderId="0" applyNumberFormat="0" applyBorder="0" applyAlignment="0" applyProtection="0"/>
    <xf numFmtId="0" fontId="7" fillId="29" borderId="0" applyNumberFormat="0" applyBorder="0" applyAlignment="0" applyProtection="0"/>
    <xf numFmtId="0" fontId="7" fillId="41" borderId="0" applyNumberFormat="0" applyBorder="0" applyAlignment="0" applyProtection="0"/>
    <xf numFmtId="0" fontId="7" fillId="14" borderId="0" applyNumberFormat="0" applyBorder="0" applyAlignment="0" applyProtection="0"/>
    <xf numFmtId="0" fontId="7" fillId="42" borderId="0" applyNumberFormat="0" applyBorder="0" applyAlignment="0" applyProtection="0"/>
    <xf numFmtId="0" fontId="7" fillId="18" borderId="0" applyNumberFormat="0" applyBorder="0" applyAlignment="0" applyProtection="0"/>
    <xf numFmtId="0" fontId="7" fillId="43" borderId="0" applyNumberFormat="0" applyBorder="0" applyAlignment="0" applyProtection="0"/>
    <xf numFmtId="0" fontId="7" fillId="22" borderId="0" applyNumberFormat="0" applyBorder="0" applyAlignment="0" applyProtection="0"/>
    <xf numFmtId="0" fontId="7" fillId="39" borderId="0" applyNumberFormat="0" applyBorder="0" applyAlignment="0" applyProtection="0"/>
    <xf numFmtId="0" fontId="7" fillId="26" borderId="0" applyNumberFormat="0" applyBorder="0" applyAlignment="0" applyProtection="0"/>
    <xf numFmtId="0" fontId="7" fillId="41" borderId="0" applyNumberFormat="0" applyBorder="0" applyAlignment="0" applyProtection="0"/>
    <xf numFmtId="0" fontId="7" fillId="30" borderId="0" applyNumberFormat="0" applyBorder="0" applyAlignment="0" applyProtection="0"/>
    <xf numFmtId="0" fontId="7" fillId="44" borderId="0" applyNumberFormat="0" applyBorder="0" applyAlignment="0" applyProtection="0"/>
    <xf numFmtId="0" fontId="7" fillId="34" borderId="0" applyNumberFormat="0" applyBorder="0" applyAlignment="0" applyProtection="0"/>
    <xf numFmtId="0" fontId="41" fillId="45" borderId="0" applyNumberFormat="0" applyBorder="0" applyAlignment="0" applyProtection="0"/>
    <xf numFmtId="0" fontId="41" fillId="15" borderId="0" applyNumberFormat="0" applyBorder="0" applyAlignment="0" applyProtection="0"/>
    <xf numFmtId="0" fontId="41" fillId="42" borderId="0" applyNumberFormat="0" applyBorder="0" applyAlignment="0" applyProtection="0"/>
    <xf numFmtId="0" fontId="41" fillId="19" borderId="0" applyNumberFormat="0" applyBorder="0" applyAlignment="0" applyProtection="0"/>
    <xf numFmtId="0" fontId="41" fillId="43" borderId="0" applyNumberFormat="0" applyBorder="0" applyAlignment="0" applyProtection="0"/>
    <xf numFmtId="0" fontId="41" fillId="23" borderId="0" applyNumberFormat="0" applyBorder="0" applyAlignment="0" applyProtection="0"/>
    <xf numFmtId="0" fontId="41" fillId="46" borderId="0" applyNumberFormat="0" applyBorder="0" applyAlignment="0" applyProtection="0"/>
    <xf numFmtId="0" fontId="41" fillId="27" borderId="0" applyNumberFormat="0" applyBorder="0" applyAlignment="0" applyProtection="0"/>
    <xf numFmtId="0" fontId="41" fillId="47" borderId="0" applyNumberFormat="0" applyBorder="0" applyAlignment="0" applyProtection="0"/>
    <xf numFmtId="0" fontId="41" fillId="31" borderId="0" applyNumberFormat="0" applyBorder="0" applyAlignment="0" applyProtection="0"/>
    <xf numFmtId="0" fontId="41" fillId="48" borderId="0" applyNumberFormat="0" applyBorder="0" applyAlignment="0" applyProtection="0"/>
    <xf numFmtId="0" fontId="41" fillId="35" borderId="0" applyNumberFormat="0" applyBorder="0" applyAlignment="0" applyProtection="0"/>
    <xf numFmtId="0" fontId="41" fillId="49" borderId="0" applyNumberFormat="0" applyBorder="0" applyAlignment="0" applyProtection="0"/>
    <xf numFmtId="0" fontId="41" fillId="12" borderId="0" applyNumberFormat="0" applyBorder="0" applyAlignment="0" applyProtection="0"/>
    <xf numFmtId="0" fontId="41" fillId="50" borderId="0" applyNumberFormat="0" applyBorder="0" applyAlignment="0" applyProtection="0"/>
    <xf numFmtId="0" fontId="41" fillId="16" borderId="0" applyNumberFormat="0" applyBorder="0" applyAlignment="0" applyProtection="0"/>
    <xf numFmtId="0" fontId="41" fillId="51" borderId="0" applyNumberFormat="0" applyBorder="0" applyAlignment="0" applyProtection="0"/>
    <xf numFmtId="0" fontId="41" fillId="20" borderId="0" applyNumberFormat="0" applyBorder="0" applyAlignment="0" applyProtection="0"/>
    <xf numFmtId="0" fontId="41" fillId="46" borderId="0" applyNumberFormat="0" applyBorder="0" applyAlignment="0" applyProtection="0"/>
    <xf numFmtId="0" fontId="41" fillId="24" borderId="0" applyNumberFormat="0" applyBorder="0" applyAlignment="0" applyProtection="0"/>
    <xf numFmtId="0" fontId="41" fillId="47" borderId="0" applyNumberFormat="0" applyBorder="0" applyAlignment="0" applyProtection="0"/>
    <xf numFmtId="0" fontId="41" fillId="28" borderId="0" applyNumberFormat="0" applyBorder="0" applyAlignment="0" applyProtection="0"/>
    <xf numFmtId="0" fontId="41" fillId="53" borderId="0" applyNumberFormat="0" applyBorder="0" applyAlignment="0" applyProtection="0"/>
    <xf numFmtId="0" fontId="41" fillId="32" borderId="0" applyNumberFormat="0" applyBorder="0" applyAlignment="0" applyProtection="0"/>
    <xf numFmtId="0" fontId="35" fillId="54" borderId="4" applyNumberFormat="0" applyAlignment="0" applyProtection="0"/>
    <xf numFmtId="0" fontId="35" fillId="9" borderId="4" applyNumberFormat="0" applyAlignment="0" applyProtection="0"/>
    <xf numFmtId="168" fontId="43" fillId="55" borderId="10">
      <alignment horizontal="right" vertical="center" indent="1"/>
    </xf>
    <xf numFmtId="168" fontId="43" fillId="55" borderId="10">
      <alignment horizontal="right" vertical="center" indent="1"/>
    </xf>
    <xf numFmtId="0" fontId="44" fillId="55" borderId="10">
      <alignment horizontal="left" vertical="center" indent="1"/>
    </xf>
    <xf numFmtId="0" fontId="8" fillId="56" borderId="11"/>
    <xf numFmtId="0" fontId="45" fillId="57" borderId="10">
      <alignment horizontal="center" vertical="center"/>
    </xf>
    <xf numFmtId="0" fontId="46" fillId="56" borderId="10">
      <alignment horizontal="center" vertical="center"/>
    </xf>
    <xf numFmtId="0" fontId="46" fillId="56" borderId="10">
      <alignment horizontal="center" vertical="center"/>
    </xf>
    <xf numFmtId="168" fontId="43" fillId="56" borderId="10">
      <alignment horizontal="right" vertical="center" indent="1"/>
    </xf>
    <xf numFmtId="0" fontId="8" fillId="56" borderId="0"/>
    <xf numFmtId="0" fontId="46" fillId="56" borderId="12">
      <alignment horizontal="left" vertical="center" indent="1"/>
    </xf>
    <xf numFmtId="0" fontId="47" fillId="56" borderId="13">
      <alignment horizontal="left" vertical="center" indent="1"/>
    </xf>
    <xf numFmtId="0" fontId="48" fillId="56" borderId="10">
      <alignment horizontal="left" vertical="center" indent="1"/>
    </xf>
    <xf numFmtId="168" fontId="43" fillId="56" borderId="10">
      <alignment horizontal="right" vertical="center" indent="1"/>
    </xf>
    <xf numFmtId="0" fontId="47" fillId="58" borderId="10">
      <alignment horizontal="left" vertical="center" indent="1"/>
    </xf>
    <xf numFmtId="0" fontId="49" fillId="57" borderId="10">
      <alignment horizontal="left" vertical="center" indent="1"/>
    </xf>
    <xf numFmtId="0" fontId="48" fillId="56" borderId="10">
      <alignment horizontal="left" vertical="center" indent="1"/>
    </xf>
    <xf numFmtId="0" fontId="44" fillId="56" borderId="10">
      <alignment horizontal="left" vertical="center" indent="1"/>
    </xf>
    <xf numFmtId="0" fontId="44" fillId="56" borderId="10">
      <alignment horizontal="left" vertical="center" wrapText="1" indent="1"/>
    </xf>
    <xf numFmtId="0" fontId="47" fillId="58" borderId="10">
      <alignment horizontal="left" vertical="center" indent="1"/>
    </xf>
    <xf numFmtId="0" fontId="47" fillId="58" borderId="10">
      <alignment horizontal="left" vertical="center" indent="1"/>
    </xf>
    <xf numFmtId="43" fontId="42"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4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50" fillId="0" borderId="0" applyFont="0" applyFill="0" applyBorder="0" applyAlignment="0" applyProtection="0"/>
    <xf numFmtId="0" fontId="52" fillId="0" borderId="0" applyNumberFormat="0" applyFill="0" applyBorder="0" applyAlignment="0" applyProtection="0">
      <alignment vertical="top"/>
      <protection locked="0"/>
    </xf>
    <xf numFmtId="0" fontId="30" fillId="38" borderId="0" applyNumberFormat="0" applyBorder="0" applyAlignment="0" applyProtection="0"/>
    <xf numFmtId="0" fontId="30" fillId="5" borderId="0" applyNumberFormat="0" applyBorder="0" applyAlignment="0" applyProtection="0"/>
    <xf numFmtId="0" fontId="53" fillId="0" borderId="14" applyNumberFormat="0" applyFill="0" applyAlignment="0" applyProtection="0"/>
    <xf numFmtId="0" fontId="27" fillId="0" borderId="1" applyNumberFormat="0" applyFill="0" applyAlignment="0" applyProtection="0"/>
    <xf numFmtId="0" fontId="54" fillId="0" borderId="15" applyNumberFormat="0" applyFill="0" applyAlignment="0" applyProtection="0"/>
    <xf numFmtId="0" fontId="28" fillId="0" borderId="2" applyNumberFormat="0" applyFill="0" applyAlignment="0" applyProtection="0"/>
    <xf numFmtId="0" fontId="55" fillId="0" borderId="16" applyNumberFormat="0" applyFill="0" applyAlignment="0" applyProtection="0"/>
    <xf numFmtId="0" fontId="29" fillId="0" borderId="3" applyNumberFormat="0" applyFill="0" applyAlignment="0" applyProtection="0"/>
    <xf numFmtId="0" fontId="55"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xf numFmtId="0" fontId="50"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8" fillId="0" borderId="0"/>
    <xf numFmtId="0" fontId="8" fillId="0" borderId="0"/>
    <xf numFmtId="0" fontId="50" fillId="0" borderId="0"/>
    <xf numFmtId="0" fontId="8" fillId="0" borderId="0"/>
    <xf numFmtId="0" fontId="8" fillId="0" borderId="0"/>
    <xf numFmtId="0" fontId="7" fillId="0" borderId="0"/>
    <xf numFmtId="0" fontId="7" fillId="0" borderId="0"/>
    <xf numFmtId="0" fontId="7" fillId="0" borderId="0"/>
    <xf numFmtId="0" fontId="42" fillId="52" borderId="8" applyNumberFormat="0" applyFont="0" applyAlignment="0" applyProtection="0"/>
    <xf numFmtId="0" fontId="7" fillId="11" borderId="8" applyNumberFormat="0" applyFont="0" applyAlignment="0" applyProtection="0"/>
    <xf numFmtId="0" fontId="34" fillId="54" borderId="5" applyNumberFormat="0" applyAlignment="0" applyProtection="0"/>
    <xf numFmtId="0" fontId="34" fillId="9" borderId="5" applyNumberFormat="0" applyAlignment="0" applyProtection="0"/>
    <xf numFmtId="9" fontId="42" fillId="0" borderId="0" applyFont="0" applyFill="0" applyBorder="0" applyAlignment="0" applyProtection="0"/>
    <xf numFmtId="9" fontId="8" fillId="0" borderId="0" applyFont="0" applyFill="0" applyBorder="0" applyAlignment="0" applyProtection="0"/>
    <xf numFmtId="9" fontId="42"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42" fillId="0" borderId="0" applyFont="0" applyFill="0" applyBorder="0" applyAlignment="0" applyProtection="0"/>
    <xf numFmtId="9" fontId="7" fillId="0" borderId="0" applyFont="0" applyFill="0" applyBorder="0" applyAlignment="0" applyProtection="0"/>
    <xf numFmtId="0" fontId="57" fillId="0" borderId="0" applyNumberFormat="0" applyFill="0" applyBorder="0" applyAlignment="0" applyProtection="0"/>
    <xf numFmtId="0" fontId="26" fillId="0" borderId="0" applyNumberFormat="0" applyFill="0" applyBorder="0" applyAlignment="0" applyProtection="0"/>
    <xf numFmtId="0" fontId="40" fillId="0" borderId="17" applyNumberFormat="0" applyFill="0" applyAlignment="0" applyProtection="0"/>
    <xf numFmtId="0" fontId="40" fillId="0" borderId="9" applyNumberFormat="0" applyFill="0" applyAlignment="0" applyProtection="0"/>
    <xf numFmtId="169" fontId="51" fillId="59" borderId="0" applyNumberFormat="0" applyBorder="0">
      <protection locked="0"/>
    </xf>
    <xf numFmtId="169" fontId="51" fillId="59" borderId="0" applyNumberFormat="0" applyBorder="0">
      <protection locked="0"/>
    </xf>
    <xf numFmtId="0" fontId="6" fillId="0" borderId="0"/>
    <xf numFmtId="170" fontId="60" fillId="0" borderId="0" applyFont="0" applyFill="0" applyBorder="0" applyAlignment="0" applyProtection="0"/>
    <xf numFmtId="2" fontId="60" fillId="0" borderId="0" applyFont="0" applyFill="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49" fontId="61" fillId="0" borderId="10" applyNumberFormat="0" applyFont="0" applyFill="0" applyBorder="0" applyProtection="0">
      <alignment horizontal="left" vertical="center" indent="2"/>
    </xf>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9" fontId="61" fillId="0" borderId="18" applyNumberFormat="0" applyFont="0" applyFill="0" applyBorder="0" applyProtection="0">
      <alignment horizontal="left" vertical="center" indent="5"/>
    </xf>
    <xf numFmtId="4" fontId="62" fillId="0" borderId="19" applyFill="0" applyBorder="0" applyProtection="0">
      <alignment horizontal="right" vertical="center"/>
    </xf>
    <xf numFmtId="0" fontId="63" fillId="0" borderId="0"/>
    <xf numFmtId="0" fontId="64" fillId="0" borderId="0"/>
    <xf numFmtId="0" fontId="63" fillId="0" borderId="0"/>
    <xf numFmtId="0" fontId="64" fillId="0" borderId="0"/>
    <xf numFmtId="0" fontId="63" fillId="0" borderId="0"/>
    <xf numFmtId="0" fontId="64"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0"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3" fillId="0" borderId="0"/>
    <xf numFmtId="0" fontId="64" fillId="0" borderId="0"/>
    <xf numFmtId="0" fontId="63" fillId="0" borderId="0"/>
    <xf numFmtId="0" fontId="64" fillId="0" borderId="0"/>
    <xf numFmtId="44" fontId="8" fillId="0" borderId="0" applyFont="0" applyFill="0" applyBorder="0" applyAlignment="0" applyProtection="0"/>
    <xf numFmtId="44" fontId="5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5"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8" fillId="0" borderId="0" applyFont="0" applyFill="0" applyBorder="0" applyAlignment="0" applyProtection="0"/>
    <xf numFmtId="171" fontId="66" fillId="0" borderId="20" applyNumberFormat="0" applyFill="0">
      <alignment horizontal="right"/>
    </xf>
    <xf numFmtId="169" fontId="67" fillId="60" borderId="0" applyNumberFormat="0" applyBorder="0">
      <protection locked="0"/>
    </xf>
    <xf numFmtId="0" fontId="68" fillId="0" borderId="16" applyNumberFormat="0" applyFill="0" applyAlignment="0" applyProtection="0"/>
    <xf numFmtId="0" fontId="69" fillId="0" borderId="20">
      <alignment horizontal="left"/>
    </xf>
    <xf numFmtId="0" fontId="70" fillId="0" borderId="0" applyNumberFormat="0" applyFill="0" applyBorder="0" applyAlignment="0" applyProtection="0">
      <alignment vertical="top"/>
      <protection locked="0"/>
    </xf>
    <xf numFmtId="0" fontId="56" fillId="0" borderId="0" applyNumberFormat="0" applyFill="0" applyBorder="0" applyAlignment="0" applyProtection="0"/>
    <xf numFmtId="0" fontId="7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169" fontId="74" fillId="59" borderId="0" applyNumberFormat="0" applyBorder="0">
      <alignment horizontal="left"/>
      <protection locked="0"/>
    </xf>
    <xf numFmtId="0" fontId="22"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69" fontId="67" fillId="61" borderId="0" applyNumberFormat="0" applyBorder="0">
      <alignment horizontal="right"/>
      <protection locked="0"/>
    </xf>
    <xf numFmtId="169" fontId="67" fillId="62" borderId="0" applyNumberFormat="0" applyBorder="0">
      <alignment horizontal="right"/>
      <protection locked="0"/>
    </xf>
    <xf numFmtId="169" fontId="76" fillId="63" borderId="0" applyNumberFormat="0" applyBorder="0">
      <alignment horizontal="right"/>
      <protection locked="0"/>
    </xf>
    <xf numFmtId="169" fontId="77" fillId="61" borderId="0" applyNumberFormat="0" applyBorder="0">
      <alignment horizontal="right"/>
      <protection locked="0"/>
    </xf>
    <xf numFmtId="169" fontId="78" fillId="61" borderId="0" applyNumberFormat="0" applyBorder="0">
      <alignment horizontal="right"/>
      <protection locked="0"/>
    </xf>
    <xf numFmtId="169" fontId="79" fillId="64" borderId="0" applyNumberFormat="0" applyBorder="0">
      <alignment horizontal="right" vertical="center"/>
      <protection locked="0"/>
    </xf>
    <xf numFmtId="172" fontId="80" fillId="0" borderId="0"/>
    <xf numFmtId="172" fontId="81" fillId="0" borderId="0"/>
    <xf numFmtId="173" fontId="66" fillId="0" borderId="0"/>
    <xf numFmtId="173" fontId="66" fillId="0" borderId="0"/>
    <xf numFmtId="173" fontId="82" fillId="0" borderId="0"/>
    <xf numFmtId="173" fontId="82" fillId="0" borderId="0"/>
    <xf numFmtId="173" fontId="83" fillId="0" borderId="0"/>
    <xf numFmtId="173" fontId="66" fillId="0" borderId="0"/>
    <xf numFmtId="173"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37" fontId="85" fillId="0" borderId="0"/>
    <xf numFmtId="0" fontId="59" fillId="0" borderId="0"/>
    <xf numFmtId="37" fontId="85"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59"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58" fillId="0" borderId="0"/>
    <xf numFmtId="0" fontId="6" fillId="0" borderId="0"/>
    <xf numFmtId="0" fontId="8" fillId="0" borderId="0"/>
    <xf numFmtId="0" fontId="8" fillId="0" borderId="0"/>
    <xf numFmtId="0" fontId="6" fillId="0" borderId="0"/>
    <xf numFmtId="0" fontId="6" fillId="0" borderId="0"/>
    <xf numFmtId="169" fontId="86" fillId="0" borderId="0" applyBorder="0"/>
    <xf numFmtId="0" fontId="6" fillId="0" borderId="0"/>
    <xf numFmtId="0" fontId="6" fillId="0" borderId="0"/>
    <xf numFmtId="0" fontId="8" fillId="0" borderId="0"/>
    <xf numFmtId="0" fontId="8" fillId="0" borderId="0"/>
    <xf numFmtId="0" fontId="6" fillId="0" borderId="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5" fillId="0" borderId="0"/>
    <xf numFmtId="0" fontId="8" fillId="0" borderId="0"/>
    <xf numFmtId="0" fontId="59" fillId="0" borderId="0"/>
    <xf numFmtId="0" fontId="87" fillId="0" borderId="0"/>
    <xf numFmtId="0" fontId="8" fillId="0" borderId="0"/>
    <xf numFmtId="174" fontId="8" fillId="0" borderId="0"/>
    <xf numFmtId="0" fontId="6" fillId="0" borderId="0"/>
    <xf numFmtId="0" fontId="6" fillId="0" borderId="0"/>
    <xf numFmtId="0" fontId="8" fillId="0" borderId="0"/>
    <xf numFmtId="0" fontId="65" fillId="0" borderId="0"/>
    <xf numFmtId="0" fontId="8" fillId="0" borderId="0"/>
    <xf numFmtId="0" fontId="6" fillId="0" borderId="0"/>
    <xf numFmtId="0" fontId="6" fillId="0" borderId="0"/>
    <xf numFmtId="0" fontId="6" fillId="0" borderId="0"/>
    <xf numFmtId="0" fontId="6" fillId="0" borderId="0"/>
    <xf numFmtId="0" fontId="6" fillId="0" borderId="0"/>
    <xf numFmtId="4" fontId="61" fillId="0" borderId="10" applyFill="0" applyBorder="0" applyProtection="0">
      <alignment horizontal="right" vertical="center"/>
    </xf>
    <xf numFmtId="0" fontId="88" fillId="2" borderId="0" applyNumberFormat="0" applyFont="0" applyBorder="0" applyAlignment="0" applyProtection="0"/>
    <xf numFmtId="0" fontId="89" fillId="2" borderId="0" applyNumberFormat="0" applyFont="0" applyBorder="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42" fillId="52"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42" fillId="0" borderId="0" applyFont="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6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0"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4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 fillId="0" borderId="0"/>
    <xf numFmtId="168" fontId="90" fillId="65" borderId="21">
      <alignment vertical="center"/>
    </xf>
    <xf numFmtId="166" fontId="91" fillId="65" borderId="21">
      <alignment vertical="center"/>
    </xf>
    <xf numFmtId="168" fontId="92" fillId="66" borderId="21">
      <alignment vertical="center"/>
    </xf>
    <xf numFmtId="0" fontId="8" fillId="67" borderId="22" applyBorder="0">
      <alignment horizontal="left" vertical="center"/>
    </xf>
    <xf numFmtId="49" fontId="8" fillId="68" borderId="10">
      <alignment vertical="center" wrapText="1"/>
    </xf>
    <xf numFmtId="0" fontId="8" fillId="69" borderId="23">
      <alignment horizontal="left" vertical="center" wrapText="1"/>
    </xf>
    <xf numFmtId="0" fontId="93" fillId="70" borderId="10">
      <alignment horizontal="left" vertical="center" wrapText="1"/>
    </xf>
    <xf numFmtId="0" fontId="8" fillId="71" borderId="10">
      <alignment horizontal="left" vertical="center" wrapText="1"/>
    </xf>
    <xf numFmtId="0" fontId="8" fillId="72" borderId="10">
      <alignment horizontal="left" vertical="center" wrapText="1"/>
    </xf>
    <xf numFmtId="169" fontId="94" fillId="73" borderId="0" applyNumberFormat="0" applyBorder="0">
      <alignment horizontal="center"/>
      <protection locked="0"/>
    </xf>
    <xf numFmtId="169" fontId="51" fillId="61"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5" fillId="60" borderId="0" applyNumberFormat="0" applyBorder="0">
      <alignment horizontal="center"/>
      <protection locked="0"/>
    </xf>
    <xf numFmtId="169" fontId="95" fillId="61" borderId="0" applyNumberFormat="0" applyBorder="0">
      <alignment horizontal="left"/>
      <protection locked="0"/>
    </xf>
    <xf numFmtId="169" fontId="96" fillId="60" borderId="0" applyNumberFormat="0" applyBorder="0">
      <protection locked="0"/>
    </xf>
    <xf numFmtId="169" fontId="51" fillId="62"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7" fillId="62" borderId="0" applyNumberFormat="0" applyBorder="0">
      <alignment horizontal="left" vertical="center"/>
      <protection locked="0"/>
    </xf>
    <xf numFmtId="169" fontId="98" fillId="60" borderId="0" applyNumberFormat="0" applyBorder="0">
      <protection locked="0"/>
    </xf>
    <xf numFmtId="0" fontId="40" fillId="0" borderId="9" applyNumberFormat="0" applyFill="0" applyAlignment="0" applyProtection="0"/>
    <xf numFmtId="169" fontId="51" fillId="62" borderId="0" applyNumberFormat="0" applyBorder="0">
      <alignment horizontal="right"/>
      <protection locked="0"/>
    </xf>
    <xf numFmtId="169" fontId="99" fillId="74" borderId="0" applyNumberFormat="0" applyBorder="0">
      <protection locked="0"/>
    </xf>
    <xf numFmtId="169" fontId="100" fillId="74" borderId="0" applyNumberFormat="0" applyBorder="0">
      <protection locked="0"/>
    </xf>
    <xf numFmtId="169" fontId="51" fillId="59" borderId="0" applyNumberFormat="0" applyBorder="0">
      <protection locked="0"/>
    </xf>
    <xf numFmtId="169" fontId="51" fillId="61" borderId="0" applyNumberFormat="0" applyBorder="0">
      <protection locked="0"/>
    </xf>
    <xf numFmtId="169" fontId="51" fillId="61" borderId="0" applyNumberFormat="0" applyBorder="0">
      <protection locked="0"/>
    </xf>
    <xf numFmtId="169" fontId="101" fillId="75" borderId="0" applyNumberFormat="0" applyBorder="0">
      <protection locked="0"/>
    </xf>
    <xf numFmtId="0" fontId="5" fillId="0" borderId="0"/>
    <xf numFmtId="0" fontId="59" fillId="0" borderId="0"/>
    <xf numFmtId="43" fontId="59" fillId="0" borderId="0" applyFont="0" applyFill="0" applyBorder="0" applyAlignment="0" applyProtection="0"/>
    <xf numFmtId="44" fontId="59" fillId="0" borderId="0" applyFont="0" applyFill="0" applyBorder="0" applyAlignment="0" applyProtection="0"/>
    <xf numFmtId="0" fontId="59" fillId="0" borderId="0"/>
    <xf numFmtId="9" fontId="131" fillId="0" borderId="0" applyFont="0" applyFill="0" applyBorder="0" applyAlignment="0" applyProtection="0"/>
    <xf numFmtId="178" fontId="131" fillId="0" borderId="0"/>
    <xf numFmtId="44" fontId="131" fillId="0" borderId="0" applyFont="0" applyFill="0" applyBorder="0" applyAlignment="0" applyProtection="0"/>
    <xf numFmtId="43" fontId="131" fillId="0" borderId="0" applyFont="0" applyFill="0" applyBorder="0" applyAlignment="0" applyProtection="0"/>
    <xf numFmtId="0" fontId="132" fillId="8" borderId="4" applyNumberFormat="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21" fillId="35" borderId="0" applyNumberFormat="0" applyBorder="0" applyAlignment="0" applyProtection="0"/>
    <xf numFmtId="0" fontId="59" fillId="34" borderId="0" applyNumberFormat="0" applyBorder="0" applyAlignment="0" applyProtection="0"/>
    <xf numFmtId="0" fontId="133" fillId="0" borderId="0"/>
    <xf numFmtId="43" fontId="59" fillId="0" borderId="0" applyFont="0" applyFill="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13" borderId="0" applyNumberFormat="0" applyBorder="0" applyAlignment="0" applyProtection="0"/>
    <xf numFmtId="0" fontId="3" fillId="37" borderId="0" applyNumberFormat="0" applyBorder="0" applyAlignment="0" applyProtection="0"/>
    <xf numFmtId="0" fontId="3" fillId="17" borderId="0" applyNumberFormat="0" applyBorder="0" applyAlignment="0" applyProtection="0"/>
    <xf numFmtId="0" fontId="3" fillId="38" borderId="0" applyNumberFormat="0" applyBorder="0" applyAlignment="0" applyProtection="0"/>
    <xf numFmtId="0" fontId="3" fillId="21" borderId="0" applyNumberFormat="0" applyBorder="0" applyAlignment="0" applyProtection="0"/>
    <xf numFmtId="0" fontId="3" fillId="39" borderId="0" applyNumberFormat="0" applyBorder="0" applyAlignment="0" applyProtection="0"/>
    <xf numFmtId="0" fontId="3" fillId="25" borderId="0" applyNumberFormat="0" applyBorder="0" applyAlignment="0" applyProtection="0"/>
    <xf numFmtId="0" fontId="3" fillId="40" borderId="0" applyNumberFormat="0" applyBorder="0" applyAlignment="0" applyProtection="0"/>
    <xf numFmtId="0" fontId="3" fillId="29" borderId="0" applyNumberFormat="0" applyBorder="0" applyAlignment="0" applyProtection="0"/>
    <xf numFmtId="0" fontId="3" fillId="41" borderId="0" applyNumberFormat="0" applyBorder="0" applyAlignment="0" applyProtection="0"/>
    <xf numFmtId="0" fontId="3" fillId="14" borderId="0" applyNumberFormat="0" applyBorder="0" applyAlignment="0" applyProtection="0"/>
    <xf numFmtId="0" fontId="3" fillId="42" borderId="0" applyNumberFormat="0" applyBorder="0" applyAlignment="0" applyProtection="0"/>
    <xf numFmtId="0" fontId="3" fillId="18" borderId="0" applyNumberFormat="0" applyBorder="0" applyAlignment="0" applyProtection="0"/>
    <xf numFmtId="0" fontId="3" fillId="43" borderId="0" applyNumberFormat="0" applyBorder="0" applyAlignment="0" applyProtection="0"/>
    <xf numFmtId="0" fontId="3" fillId="22" borderId="0" applyNumberFormat="0" applyBorder="0" applyAlignment="0" applyProtection="0"/>
    <xf numFmtId="0" fontId="3" fillId="39" borderId="0" applyNumberFormat="0" applyBorder="0" applyAlignment="0" applyProtection="0"/>
    <xf numFmtId="0" fontId="3" fillId="26" borderId="0" applyNumberFormat="0" applyBorder="0" applyAlignment="0" applyProtection="0"/>
    <xf numFmtId="0" fontId="3" fillId="41" borderId="0" applyNumberFormat="0" applyBorder="0" applyAlignment="0" applyProtection="0"/>
    <xf numFmtId="0" fontId="3" fillId="30" borderId="0" applyNumberFormat="0" applyBorder="0" applyAlignment="0" applyProtection="0"/>
    <xf numFmtId="0" fontId="3" fillId="44" borderId="0" applyNumberFormat="0" applyBorder="0" applyAlignment="0" applyProtection="0"/>
    <xf numFmtId="0" fontId="3" fillId="34" borderId="0" applyNumberFormat="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8" applyNumberFormat="0" applyFont="0" applyAlignment="0" applyProtection="0"/>
    <xf numFmtId="9" fontId="3" fillId="0" borderId="0" applyFont="0" applyFill="0" applyBorder="0" applyAlignment="0" applyProtection="0"/>
    <xf numFmtId="0" fontId="3" fillId="0" borderId="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36"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3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38"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39"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4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41"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42"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43"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9"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41"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4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0" fontId="3" fillId="11" borderId="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 fillId="0" borderId="0"/>
    <xf numFmtId="9" fontId="3" fillId="0" borderId="0" applyFont="0" applyFill="0" applyBorder="0" applyAlignment="0" applyProtection="0"/>
    <xf numFmtId="0" fontId="8"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8" fillId="0" borderId="0"/>
    <xf numFmtId="0" fontId="8"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9" fontId="61" fillId="0" borderId="84" applyNumberFormat="0" applyFont="0" applyFill="0" applyBorder="0" applyProtection="0">
      <alignment horizontal="left" vertical="center" indent="5"/>
    </xf>
    <xf numFmtId="0" fontId="48" fillId="56" borderId="82">
      <alignment horizontal="left" vertical="center" indent="1"/>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83"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4" fillId="56" borderId="82">
      <alignment horizontal="left" vertical="center" wrapText="1" indent="1"/>
    </xf>
    <xf numFmtId="0" fontId="48" fillId="56" borderId="82">
      <alignment horizontal="left" vertical="center" indent="1"/>
    </xf>
    <xf numFmtId="43" fontId="2" fillId="0" borderId="0" applyFont="0" applyFill="0" applyBorder="0" applyAlignment="0" applyProtection="0"/>
    <xf numFmtId="0" fontId="46" fillId="56" borderId="82">
      <alignment horizontal="center" vertical="center"/>
    </xf>
    <xf numFmtId="43" fontId="2" fillId="0" borderId="0" applyFont="0" applyFill="0" applyBorder="0" applyAlignment="0" applyProtection="0"/>
    <xf numFmtId="43" fontId="2" fillId="0" borderId="0" applyFont="0" applyFill="0" applyBorder="0" applyAlignment="0" applyProtection="0"/>
    <xf numFmtId="0" fontId="46" fillId="56" borderId="82">
      <alignment horizontal="center" vertical="center"/>
    </xf>
    <xf numFmtId="43" fontId="2" fillId="0" borderId="0" applyFont="0" applyFill="0" applyBorder="0" applyAlignment="0" applyProtection="0"/>
    <xf numFmtId="0" fontId="44" fillId="55" borderId="82">
      <alignment horizontal="left" vertical="center" indent="1"/>
    </xf>
    <xf numFmtId="168" fontId="43" fillId="55" borderId="82">
      <alignment horizontal="righ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8" fillId="0" borderId="0"/>
    <xf numFmtId="4" fontId="61" fillId="0" borderId="82" applyFill="0" applyBorder="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61" fillId="0" borderId="82" applyNumberFormat="0" applyFont="0" applyFill="0" applyBorder="0" applyProtection="0">
      <alignment horizontal="left" vertical="center" indent="2"/>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56" borderId="82">
      <alignment horizontal="left" vertical="center" indent="1"/>
    </xf>
    <xf numFmtId="0" fontId="45" fillId="57" borderId="82">
      <alignment horizontal="center" vertical="center"/>
    </xf>
    <xf numFmtId="168" fontId="43" fillId="56" borderId="82">
      <alignment horizontal="right" vertical="center" indent="1"/>
    </xf>
    <xf numFmtId="0" fontId="2" fillId="0" borderId="0"/>
    <xf numFmtId="0" fontId="49" fillId="57" borderId="82">
      <alignment horizontal="left" vertical="center" indent="1"/>
    </xf>
    <xf numFmtId="0" fontId="47" fillId="58" borderId="82">
      <alignment horizontal="left" vertical="center" indent="1"/>
    </xf>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7" fillId="58" borderId="82">
      <alignment horizontal="left" vertical="center" indent="1"/>
    </xf>
    <xf numFmtId="168" fontId="90" fillId="65" borderId="85">
      <alignment vertical="center"/>
    </xf>
    <xf numFmtId="166" fontId="91" fillId="65" borderId="85">
      <alignment vertical="center"/>
    </xf>
    <xf numFmtId="168" fontId="92" fillId="66" borderId="85">
      <alignment vertical="center"/>
    </xf>
    <xf numFmtId="49" fontId="8" fillId="68" borderId="82">
      <alignment vertical="center" wrapText="1"/>
    </xf>
    <xf numFmtId="0" fontId="8" fillId="69" borderId="87">
      <alignment horizontal="left" vertical="center" wrapText="1"/>
    </xf>
    <xf numFmtId="0" fontId="93" fillId="70" borderId="82">
      <alignment horizontal="left" vertical="center" wrapText="1"/>
    </xf>
    <xf numFmtId="0" fontId="8" fillId="72" borderId="82">
      <alignment horizontal="left" vertical="center" wrapText="1"/>
    </xf>
    <xf numFmtId="0" fontId="8" fillId="0" borderId="0"/>
    <xf numFmtId="168" fontId="43" fillId="55" borderId="82">
      <alignment horizontal="right" vertical="center" indent="1"/>
    </xf>
    <xf numFmtId="168" fontId="43" fillId="56" borderId="82">
      <alignment horizontal="right" vertical="center" indent="1"/>
    </xf>
    <xf numFmtId="0" fontId="47" fillId="58" borderId="82">
      <alignment horizontal="left" vertical="center" indent="1"/>
    </xf>
    <xf numFmtId="0" fontId="8" fillId="71" borderId="82">
      <alignment horizontal="left" vertical="center" wrapText="1"/>
    </xf>
    <xf numFmtId="0" fontId="8" fillId="67" borderId="86" applyBorder="0">
      <alignment horizontal="left" vertical="center"/>
    </xf>
    <xf numFmtId="43" fontId="8" fillId="0" borderId="0" applyFont="0" applyFill="0" applyBorder="0" applyAlignment="0" applyProtection="0"/>
  </cellStyleXfs>
  <cellXfs count="1607">
    <xf numFmtId="0" fontId="0" fillId="0" borderId="0" xfId="0"/>
    <xf numFmtId="0" fontId="8" fillId="0" borderId="0" xfId="0" applyFont="1"/>
    <xf numFmtId="0" fontId="0" fillId="0" borderId="0" xfId="0" applyAlignment="1">
      <alignment horizontal="center"/>
    </xf>
    <xf numFmtId="0" fontId="8" fillId="0" borderId="0" xfId="0" applyFont="1" applyAlignment="1">
      <alignment horizontal="center"/>
    </xf>
    <xf numFmtId="0" fontId="9" fillId="0" borderId="0" xfId="1" applyNumberFormat="1" applyFont="1" applyFill="1" applyBorder="1"/>
    <xf numFmtId="0" fontId="0" fillId="0" borderId="0" xfId="0" applyFill="1" applyBorder="1"/>
    <xf numFmtId="0" fontId="8" fillId="0" borderId="0" xfId="0" applyFont="1" applyFill="1" applyBorder="1" applyAlignment="1">
      <alignment horizontal="center"/>
    </xf>
    <xf numFmtId="0" fontId="9" fillId="0" borderId="0" xfId="1" applyNumberFormat="1" applyFont="1" applyFill="1" applyBorder="1" applyAlignment="1">
      <alignment horizontal="right"/>
    </xf>
    <xf numFmtId="0" fontId="0" fillId="0" borderId="0" xfId="0" applyFill="1" applyBorder="1" applyAlignment="1">
      <alignment horizontal="center"/>
    </xf>
    <xf numFmtId="0" fontId="9" fillId="0" borderId="0" xfId="0" applyFont="1" applyFill="1" applyBorder="1"/>
    <xf numFmtId="164" fontId="0" fillId="0" borderId="0" xfId="0" applyNumberFormat="1" applyFill="1" applyBorder="1"/>
    <xf numFmtId="9" fontId="10" fillId="0" borderId="0" xfId="7" applyFont="1" applyFill="1" applyBorder="1"/>
    <xf numFmtId="0" fontId="8" fillId="0" borderId="0" xfId="0" applyFont="1" applyFill="1" applyBorder="1"/>
    <xf numFmtId="164" fontId="9" fillId="0" borderId="0" xfId="0" applyNumberFormat="1" applyFont="1" applyFill="1" applyBorder="1"/>
    <xf numFmtId="0" fontId="9" fillId="0" borderId="0" xfId="0" applyFont="1" applyFill="1" applyBorder="1" applyAlignment="1">
      <alignment horizontal="center" wrapText="1"/>
    </xf>
    <xf numFmtId="9" fontId="0" fillId="0" borderId="0" xfId="0" applyNumberFormat="1" applyFill="1" applyBorder="1"/>
    <xf numFmtId="164" fontId="11" fillId="0" borderId="0" xfId="0" applyNumberFormat="1" applyFont="1" applyFill="1" applyBorder="1"/>
    <xf numFmtId="164" fontId="11" fillId="0" borderId="0" xfId="1" applyNumberFormat="1" applyFont="1" applyFill="1" applyBorder="1"/>
    <xf numFmtId="9" fontId="9" fillId="0" borderId="0" xfId="7" applyFont="1" applyFill="1" applyBorder="1" applyAlignment="1">
      <alignment horizontal="center"/>
    </xf>
    <xf numFmtId="166" fontId="10" fillId="0" borderId="0" xfId="7" applyNumberFormat="1" applyFont="1" applyFill="1" applyBorder="1" applyAlignment="1">
      <alignment horizontal="center"/>
    </xf>
    <xf numFmtId="166" fontId="0" fillId="0" borderId="0" xfId="0" applyNumberFormat="1" applyFill="1" applyBorder="1"/>
    <xf numFmtId="0" fontId="10" fillId="0" borderId="0" xfId="0" applyFont="1" applyFill="1" applyBorder="1" applyAlignment="1">
      <alignment horizontal="center"/>
    </xf>
    <xf numFmtId="165" fontId="9" fillId="0" borderId="0" xfId="2" applyNumberFormat="1" applyFont="1" applyFill="1" applyBorder="1"/>
    <xf numFmtId="0" fontId="8" fillId="3" borderId="0" xfId="5" applyFont="1" applyFill="1"/>
    <xf numFmtId="0" fontId="18" fillId="3" borderId="0" xfId="5" applyFont="1" applyFill="1"/>
    <xf numFmtId="0" fontId="19" fillId="3" borderId="0" xfId="5" applyFont="1" applyFill="1" applyAlignment="1">
      <alignment horizontal="left"/>
    </xf>
    <xf numFmtId="0" fontId="8" fillId="3" borderId="0" xfId="0" applyFont="1" applyFill="1" applyAlignment="1">
      <alignment horizontal="center"/>
    </xf>
    <xf numFmtId="0" fontId="21" fillId="3" borderId="0" xfId="5" applyFont="1" applyFill="1" applyAlignment="1">
      <alignment horizontal="left"/>
    </xf>
    <xf numFmtId="0" fontId="0" fillId="0" borderId="0" xfId="0" applyFill="1"/>
    <xf numFmtId="9" fontId="0" fillId="0" borderId="0" xfId="7" applyFont="1" applyFill="1" applyBorder="1"/>
    <xf numFmtId="166" fontId="0" fillId="0" borderId="0" xfId="7" applyNumberFormat="1" applyFont="1" applyFill="1" applyBorder="1"/>
    <xf numFmtId="0" fontId="23" fillId="0" borderId="0" xfId="0" applyFont="1" applyFill="1" applyBorder="1" applyAlignment="1"/>
    <xf numFmtId="0" fontId="9" fillId="0" borderId="0" xfId="0" applyFont="1" applyBorder="1" applyAlignment="1">
      <alignment horizontal="center"/>
    </xf>
    <xf numFmtId="41" fontId="10" fillId="0" borderId="0" xfId="7" applyNumberFormat="1" applyFont="1" applyAlignment="1">
      <alignment horizontal="right"/>
    </xf>
    <xf numFmtId="41" fontId="0" fillId="0" borderId="0" xfId="0" applyNumberFormat="1" applyBorder="1" applyAlignment="1">
      <alignment horizontal="right"/>
    </xf>
    <xf numFmtId="41" fontId="10" fillId="0" borderId="0" xfId="7" applyNumberFormat="1" applyFont="1" applyBorder="1" applyAlignment="1">
      <alignment horizontal="right"/>
    </xf>
    <xf numFmtId="0" fontId="0" fillId="0" borderId="0" xfId="0" applyFill="1" applyBorder="1" applyAlignment="1">
      <alignment horizontal="right"/>
    </xf>
    <xf numFmtId="0" fontId="9" fillId="0" borderId="0" xfId="0" quotePrefix="1" applyFont="1" applyFill="1" applyBorder="1" applyAlignment="1">
      <alignment horizontal="right"/>
    </xf>
    <xf numFmtId="164" fontId="0" fillId="0" borderId="0" xfId="1" applyNumberFormat="1" applyFont="1" applyFill="1" applyBorder="1" applyAlignment="1">
      <alignment horizontal="right"/>
    </xf>
    <xf numFmtId="9" fontId="0" fillId="0" borderId="0" xfId="7" applyFont="1" applyFill="1" applyBorder="1" applyAlignment="1">
      <alignment horizontal="right"/>
    </xf>
    <xf numFmtId="164" fontId="11" fillId="0" borderId="0" xfId="1" applyNumberFormat="1" applyFont="1" applyFill="1" applyBorder="1" applyAlignment="1">
      <alignment horizontal="right"/>
    </xf>
    <xf numFmtId="164" fontId="0" fillId="0" borderId="0" xfId="0" applyNumberFormat="1" applyFill="1" applyBorder="1" applyAlignment="1">
      <alignment horizontal="right"/>
    </xf>
    <xf numFmtId="164" fontId="9" fillId="0" borderId="0" xfId="0" applyNumberFormat="1" applyFont="1" applyFill="1" applyBorder="1" applyAlignment="1">
      <alignment horizontal="right"/>
    </xf>
    <xf numFmtId="9" fontId="9" fillId="0" borderId="0" xfId="7" applyFont="1" applyFill="1" applyBorder="1" applyAlignment="1">
      <alignment horizontal="right"/>
    </xf>
    <xf numFmtId="0" fontId="9" fillId="0" borderId="0" xfId="0" applyFont="1" applyFill="1" applyBorder="1" applyAlignment="1">
      <alignment horizontal="right"/>
    </xf>
    <xf numFmtId="0" fontId="9" fillId="0" borderId="0" xfId="0" applyFont="1" applyFill="1" applyBorder="1" applyAlignment="1">
      <alignment horizontal="right" wrapText="1"/>
    </xf>
    <xf numFmtId="165" fontId="10" fillId="0" borderId="0" xfId="2" applyNumberFormat="1" applyFont="1" applyFill="1" applyBorder="1" applyAlignment="1">
      <alignment horizontal="right"/>
    </xf>
    <xf numFmtId="166" fontId="10" fillId="0" borderId="0" xfId="7" applyNumberFormat="1" applyFont="1" applyFill="1" applyBorder="1" applyAlignment="1">
      <alignment horizontal="right"/>
    </xf>
    <xf numFmtId="0" fontId="10" fillId="0" borderId="0" xfId="0" applyFont="1" applyFill="1" applyBorder="1" applyAlignment="1">
      <alignment horizontal="right"/>
    </xf>
    <xf numFmtId="165" fontId="0" fillId="0" borderId="0" xfId="2" applyNumberFormat="1" applyFont="1" applyFill="1" applyBorder="1" applyAlignment="1">
      <alignment horizontal="right"/>
    </xf>
    <xf numFmtId="165" fontId="9" fillId="0" borderId="0" xfId="2" applyNumberFormat="1" applyFont="1" applyFill="1" applyBorder="1" applyAlignment="1">
      <alignment horizontal="right"/>
    </xf>
    <xf numFmtId="0" fontId="0" fillId="0" borderId="0" xfId="0" applyAlignment="1">
      <alignment horizontal="right"/>
    </xf>
    <xf numFmtId="0" fontId="25" fillId="0" borderId="0" xfId="0" applyFont="1" applyFill="1" applyBorder="1" applyAlignment="1"/>
    <xf numFmtId="166" fontId="0" fillId="0" borderId="0" xfId="0" applyNumberFormat="1" applyFill="1" applyBorder="1" applyAlignment="1">
      <alignment horizontal="right"/>
    </xf>
    <xf numFmtId="0" fontId="8" fillId="3" borderId="0" xfId="5" applyFont="1" applyFill="1" applyAlignment="1">
      <alignment horizontal="center"/>
    </xf>
    <xf numFmtId="0" fontId="102" fillId="3" borderId="0" xfId="5" applyFont="1" applyFill="1"/>
    <xf numFmtId="0" fontId="102" fillId="3" borderId="0" xfId="5" applyFont="1" applyFill="1" applyAlignment="1">
      <alignment horizontal="center"/>
    </xf>
    <xf numFmtId="0" fontId="103" fillId="3" borderId="0" xfId="3" applyFont="1" applyFill="1" applyAlignment="1" applyProtection="1">
      <alignment horizontal="center"/>
    </xf>
    <xf numFmtId="0" fontId="22" fillId="0" borderId="0" xfId="3" applyFont="1" applyFill="1" applyBorder="1" applyAlignment="1" applyProtection="1">
      <alignment horizontal="center"/>
    </xf>
    <xf numFmtId="0" fontId="0" fillId="0" borderId="0" xfId="0" applyAlignment="1">
      <alignment horizontal="center"/>
    </xf>
    <xf numFmtId="0" fontId="0" fillId="0" borderId="0" xfId="0" applyFill="1" applyBorder="1" applyAlignment="1">
      <alignment horizontal="left"/>
    </xf>
    <xf numFmtId="0" fontId="107" fillId="0" borderId="0" xfId="3" applyFont="1" applyFill="1" applyBorder="1" applyAlignment="1" applyProtection="1">
      <alignment horizontal="center"/>
    </xf>
    <xf numFmtId="164" fontId="8" fillId="0" borderId="0" xfId="0" applyNumberFormat="1" applyFont="1" applyFill="1" applyBorder="1"/>
    <xf numFmtId="164" fontId="8" fillId="0" borderId="0" xfId="1" applyNumberFormat="1" applyFont="1" applyFill="1" applyBorder="1"/>
    <xf numFmtId="9" fontId="8" fillId="0" borderId="0" xfId="7" applyFont="1" applyFill="1" applyBorder="1" applyAlignment="1">
      <alignment horizontal="center"/>
    </xf>
    <xf numFmtId="9" fontId="8" fillId="0" borderId="0" xfId="0" applyNumberFormat="1" applyFont="1" applyFill="1" applyBorder="1"/>
    <xf numFmtId="9" fontId="8" fillId="0" borderId="0" xfId="7" applyFont="1" applyFill="1" applyBorder="1"/>
    <xf numFmtId="165" fontId="8" fillId="0" borderId="0" xfId="2" applyNumberFormat="1" applyFont="1" applyFill="1" applyBorder="1"/>
    <xf numFmtId="166" fontId="8" fillId="0" borderId="0" xfId="7" applyNumberFormat="1" applyFont="1" applyFill="1" applyBorder="1" applyAlignment="1">
      <alignment horizontal="center"/>
    </xf>
    <xf numFmtId="41" fontId="0" fillId="0" borderId="0" xfId="0" applyNumberFormat="1" applyFill="1" applyBorder="1" applyAlignment="1">
      <alignment horizontal="right"/>
    </xf>
    <xf numFmtId="41" fontId="10" fillId="0" borderId="0" xfId="7" applyNumberFormat="1" applyFont="1" applyFill="1" applyBorder="1" applyAlignment="1">
      <alignment horizontal="right"/>
    </xf>
    <xf numFmtId="0" fontId="8" fillId="0" borderId="0" xfId="0" applyFont="1" applyAlignment="1">
      <alignment horizontal="left"/>
    </xf>
    <xf numFmtId="0" fontId="0" fillId="0" borderId="0" xfId="0" applyBorder="1" applyAlignment="1">
      <alignment horizontal="left"/>
    </xf>
    <xf numFmtId="0" fontId="8" fillId="0" borderId="0" xfId="0" applyFont="1" applyBorder="1" applyAlignment="1">
      <alignment horizontal="left"/>
    </xf>
    <xf numFmtId="0" fontId="0" fillId="0" borderId="0" xfId="0" applyNumberFormat="1" applyBorder="1" applyAlignment="1">
      <alignment horizontal="center"/>
    </xf>
    <xf numFmtId="0" fontId="8" fillId="0" borderId="0" xfId="0" applyNumberFormat="1" applyFont="1" applyBorder="1" applyAlignment="1">
      <alignment horizontal="center"/>
    </xf>
    <xf numFmtId="0" fontId="0" fillId="0" borderId="0" xfId="7" applyNumberFormat="1" applyFont="1" applyBorder="1" applyAlignment="1">
      <alignment horizontal="center"/>
    </xf>
    <xf numFmtId="0" fontId="0" fillId="0" borderId="0" xfId="7" applyNumberFormat="1" applyFont="1" applyFill="1" applyAlignment="1">
      <alignment horizontal="center"/>
    </xf>
    <xf numFmtId="0" fontId="25" fillId="0" borderId="0" xfId="0" applyFont="1" applyFill="1" applyBorder="1" applyAlignment="1">
      <alignment horizontal="left" indent="1"/>
    </xf>
    <xf numFmtId="0" fontId="12" fillId="0" borderId="0" xfId="0" applyFont="1" applyFill="1" applyBorder="1"/>
    <xf numFmtId="0" fontId="12" fillId="0" borderId="0" xfId="0" applyFont="1"/>
    <xf numFmtId="3" fontId="8" fillId="0" borderId="0" xfId="0" applyNumberFormat="1" applyFont="1" applyAlignment="1">
      <alignment horizontal="center"/>
    </xf>
    <xf numFmtId="3" fontId="0" fillId="0" borderId="0" xfId="0" applyNumberFormat="1" applyBorder="1" applyAlignment="1">
      <alignment horizontal="center"/>
    </xf>
    <xf numFmtId="3" fontId="8" fillId="0" borderId="0" xfId="0" applyNumberFormat="1" applyFont="1" applyBorder="1" applyAlignment="1">
      <alignment horizontal="center"/>
    </xf>
    <xf numFmtId="3" fontId="0" fillId="0" borderId="0" xfId="0" applyNumberFormat="1" applyFill="1" applyBorder="1" applyAlignment="1">
      <alignment horizontal="center"/>
    </xf>
    <xf numFmtId="3" fontId="0" fillId="0" borderId="0" xfId="7" applyNumberFormat="1" applyFont="1" applyFill="1" applyAlignment="1">
      <alignment horizontal="center"/>
    </xf>
    <xf numFmtId="3" fontId="0" fillId="0" borderId="0" xfId="7" applyNumberFormat="1" applyFont="1" applyBorder="1" applyAlignment="1">
      <alignment horizontal="center"/>
    </xf>
    <xf numFmtId="3" fontId="8" fillId="0" borderId="0" xfId="1" applyNumberFormat="1" applyFont="1" applyFill="1" applyBorder="1" applyAlignment="1">
      <alignment horizontal="center"/>
    </xf>
    <xf numFmtId="164" fontId="8" fillId="0" borderId="0" xfId="0" applyNumberFormat="1" applyFont="1" applyFill="1" applyBorder="1" applyAlignment="1">
      <alignment horizontal="right"/>
    </xf>
    <xf numFmtId="9" fontId="0" fillId="0" borderId="0" xfId="7" applyNumberFormat="1" applyFont="1" applyFill="1" applyAlignment="1">
      <alignment horizontal="center"/>
    </xf>
    <xf numFmtId="3" fontId="8" fillId="0" borderId="0" xfId="7" applyNumberFormat="1" applyFont="1" applyFill="1" applyAlignment="1">
      <alignment horizontal="center"/>
    </xf>
    <xf numFmtId="9" fontId="0" fillId="0" borderId="0" xfId="0" applyNumberFormat="1" applyFill="1" applyBorder="1" applyAlignment="1">
      <alignment horizontal="right"/>
    </xf>
    <xf numFmtId="164" fontId="8" fillId="0" borderId="0" xfId="1" applyNumberFormat="1" applyFont="1" applyFill="1" applyBorder="1" applyAlignment="1">
      <alignment horizontal="right"/>
    </xf>
    <xf numFmtId="9" fontId="8" fillId="0" borderId="0" xfId="7" applyFont="1" applyFill="1" applyBorder="1" applyAlignment="1">
      <alignment horizontal="right"/>
    </xf>
    <xf numFmtId="0" fontId="8" fillId="0" borderId="0" xfId="0" applyFont="1" applyFill="1" applyBorder="1" applyAlignment="1">
      <alignment horizontal="right"/>
    </xf>
    <xf numFmtId="165" fontId="8" fillId="0" borderId="0" xfId="2" applyNumberFormat="1" applyFont="1" applyFill="1" applyBorder="1" applyAlignment="1">
      <alignment horizontal="right"/>
    </xf>
    <xf numFmtId="0" fontId="108" fillId="78" borderId="24" xfId="0" applyFont="1" applyFill="1" applyBorder="1" applyAlignment="1">
      <alignment horizontal="left" wrapText="1"/>
    </xf>
    <xf numFmtId="0" fontId="25" fillId="0" borderId="0" xfId="0" applyFont="1" applyFill="1" applyBorder="1" applyAlignment="1">
      <alignment horizontal="left"/>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41" fontId="8" fillId="0" borderId="0" xfId="1" applyNumberFormat="1" applyFont="1" applyFill="1" applyBorder="1" applyAlignment="1">
      <alignment horizontal="right" vertical="center"/>
    </xf>
    <xf numFmtId="9" fontId="8" fillId="0" borderId="0" xfId="1" applyNumberFormat="1" applyFont="1" applyFill="1" applyBorder="1" applyAlignment="1">
      <alignment horizontal="right" vertical="center"/>
    </xf>
    <xf numFmtId="175" fontId="8" fillId="0" borderId="0" xfId="1" applyNumberFormat="1" applyFont="1" applyFill="1" applyBorder="1" applyAlignment="1">
      <alignment horizontal="right" vertical="center"/>
    </xf>
    <xf numFmtId="41" fontId="8" fillId="0" borderId="0" xfId="0" applyNumberFormat="1" applyFont="1" applyFill="1" applyBorder="1" applyAlignment="1">
      <alignment horizontal="right" vertical="center"/>
    </xf>
    <xf numFmtId="9" fontId="8" fillId="0" borderId="0" xfId="0" applyNumberFormat="1" applyFont="1" applyFill="1" applyBorder="1" applyAlignment="1">
      <alignment horizontal="right" vertical="center"/>
    </xf>
    <xf numFmtId="41" fontId="8" fillId="0" borderId="0" xfId="2" applyNumberFormat="1" applyFont="1" applyFill="1" applyBorder="1" applyAlignment="1">
      <alignment horizontal="right" vertical="center"/>
    </xf>
    <xf numFmtId="9" fontId="8" fillId="0" borderId="0" xfId="2" applyNumberFormat="1" applyFont="1" applyFill="1" applyBorder="1" applyAlignment="1">
      <alignment horizontal="right" vertical="center"/>
    </xf>
    <xf numFmtId="175" fontId="8" fillId="0" borderId="0" xfId="2" applyNumberFormat="1" applyFont="1" applyFill="1" applyBorder="1" applyAlignment="1">
      <alignment horizontal="right" vertical="center"/>
    </xf>
    <xf numFmtId="0" fontId="19" fillId="78" borderId="0" xfId="5" applyFont="1" applyFill="1" applyAlignment="1">
      <alignment horizontal="left"/>
    </xf>
    <xf numFmtId="0" fontId="18" fillId="78" borderId="0" xfId="5" applyFont="1" applyFill="1"/>
    <xf numFmtId="0" fontId="8" fillId="78" borderId="0" xfId="5" applyFont="1" applyFill="1"/>
    <xf numFmtId="0" fontId="110" fillId="3" borderId="0" xfId="5" applyFont="1" applyFill="1" applyAlignment="1">
      <alignment horizontal="center"/>
    </xf>
    <xf numFmtId="0" fontId="106" fillId="3" borderId="0" xfId="5" applyFont="1" applyFill="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wrapText="1"/>
    </xf>
    <xf numFmtId="0" fontId="0" fillId="0" borderId="0" xfId="0" applyNumberFormat="1" applyFill="1" applyBorder="1" applyAlignment="1">
      <alignment horizontal="center" vertical="center"/>
    </xf>
    <xf numFmtId="0" fontId="9" fillId="0" borderId="0" xfId="0" applyFont="1" applyFill="1" applyBorder="1" applyAlignment="1">
      <alignment horizontal="right" vertical="center"/>
    </xf>
    <xf numFmtId="3" fontId="0" fillId="0" borderId="0" xfId="0" applyNumberFormat="1" applyFill="1" applyBorder="1" applyAlignment="1">
      <alignment horizontal="center" vertical="center"/>
    </xf>
    <xf numFmtId="9" fontId="0" fillId="0" borderId="0" xfId="0" applyNumberFormat="1" applyAlignment="1">
      <alignment horizontal="right"/>
    </xf>
    <xf numFmtId="9" fontId="0" fillId="0" borderId="0" xfId="0" applyNumberFormat="1" applyAlignment="1">
      <alignment horizontal="center"/>
    </xf>
    <xf numFmtId="0" fontId="0" fillId="0" borderId="0" xfId="0" applyAlignment="1">
      <alignment horizontal="right" vertical="center"/>
    </xf>
    <xf numFmtId="44" fontId="0" fillId="0" borderId="0" xfId="0" applyNumberFormat="1" applyAlignment="1">
      <alignment horizontal="center"/>
    </xf>
    <xf numFmtId="44" fontId="0" fillId="0" borderId="0" xfId="0" applyNumberFormat="1" applyAlignment="1">
      <alignment horizontal="right"/>
    </xf>
    <xf numFmtId="0" fontId="9" fillId="78" borderId="0" xfId="0" applyFont="1" applyFill="1" applyAlignment="1"/>
    <xf numFmtId="0" fontId="9" fillId="78" borderId="0" xfId="1" applyNumberFormat="1" applyFont="1" applyFill="1" applyBorder="1" applyAlignment="1">
      <alignment horizontal="right"/>
    </xf>
    <xf numFmtId="41" fontId="10" fillId="78" borderId="0" xfId="7" applyNumberFormat="1" applyFont="1" applyFill="1" applyBorder="1" applyAlignment="1">
      <alignment horizontal="right"/>
    </xf>
    <xf numFmtId="41" fontId="0" fillId="78" borderId="0" xfId="0" applyNumberFormat="1" applyFill="1" applyBorder="1" applyAlignment="1">
      <alignment horizontal="right"/>
    </xf>
    <xf numFmtId="0" fontId="0" fillId="78" borderId="0" xfId="0" applyFill="1" applyBorder="1" applyAlignment="1">
      <alignment horizontal="right"/>
    </xf>
    <xf numFmtId="0" fontId="9" fillId="78" borderId="0" xfId="0" applyFont="1" applyFill="1" applyBorder="1" applyAlignment="1">
      <alignment horizontal="right"/>
    </xf>
    <xf numFmtId="165" fontId="10" fillId="78" borderId="0" xfId="2" applyNumberFormat="1" applyFont="1" applyFill="1" applyBorder="1" applyAlignment="1">
      <alignment horizontal="right"/>
    </xf>
    <xf numFmtId="164" fontId="0" fillId="78" borderId="0" xfId="0" applyNumberFormat="1" applyFill="1" applyBorder="1" applyAlignment="1">
      <alignment horizontal="right"/>
    </xf>
    <xf numFmtId="164" fontId="9" fillId="78" borderId="0" xfId="0" applyNumberFormat="1" applyFont="1" applyFill="1" applyBorder="1" applyAlignment="1">
      <alignment horizontal="right"/>
    </xf>
    <xf numFmtId="165" fontId="0" fillId="78" borderId="0" xfId="2" applyNumberFormat="1" applyFont="1" applyFill="1" applyBorder="1" applyAlignment="1">
      <alignment horizontal="right"/>
    </xf>
    <xf numFmtId="164" fontId="0" fillId="78" borderId="0" xfId="1" applyNumberFormat="1" applyFont="1" applyFill="1" applyBorder="1" applyAlignment="1">
      <alignment horizontal="right"/>
    </xf>
    <xf numFmtId="164" fontId="11" fillId="78" borderId="0" xfId="1" applyNumberFormat="1" applyFont="1" applyFill="1" applyBorder="1" applyAlignment="1">
      <alignment horizontal="right"/>
    </xf>
    <xf numFmtId="164" fontId="8" fillId="78" borderId="0" xfId="1" applyNumberFormat="1" applyFont="1" applyFill="1" applyBorder="1" applyAlignment="1">
      <alignment horizontal="right"/>
    </xf>
    <xf numFmtId="164" fontId="8" fillId="78" borderId="0" xfId="0" applyNumberFormat="1" applyFont="1" applyFill="1" applyBorder="1" applyAlignment="1">
      <alignment horizontal="right"/>
    </xf>
    <xf numFmtId="0" fontId="8" fillId="78" borderId="0" xfId="0" applyFont="1" applyFill="1" applyBorder="1" applyAlignment="1">
      <alignment horizontal="right"/>
    </xf>
    <xf numFmtId="165" fontId="8" fillId="78" borderId="0" xfId="2" applyNumberFormat="1" applyFont="1" applyFill="1" applyBorder="1" applyAlignment="1">
      <alignment horizontal="right"/>
    </xf>
    <xf numFmtId="165" fontId="9" fillId="78" borderId="0" xfId="2" applyNumberFormat="1" applyFont="1" applyFill="1" applyBorder="1" applyAlignment="1">
      <alignment horizontal="right"/>
    </xf>
    <xf numFmtId="0" fontId="0" fillId="78" borderId="0" xfId="0" applyFill="1" applyBorder="1" applyAlignment="1">
      <alignment horizontal="right" vertical="center"/>
    </xf>
    <xf numFmtId="0" fontId="0" fillId="78" borderId="0" xfId="0" applyFill="1" applyAlignment="1">
      <alignment horizontal="right"/>
    </xf>
    <xf numFmtId="0" fontId="0" fillId="78" borderId="0" xfId="0" applyFill="1" applyAlignment="1">
      <alignment horizontal="right" vertical="center"/>
    </xf>
    <xf numFmtId="0" fontId="9" fillId="0" borderId="0" xfId="0" applyFont="1" applyFill="1" applyBorder="1" applyAlignment="1">
      <alignment horizontal="center" vertical="center"/>
    </xf>
    <xf numFmtId="0" fontId="108" fillId="0" borderId="0" xfId="1" applyNumberFormat="1" applyFont="1" applyFill="1" applyBorder="1" applyAlignment="1">
      <alignment horizontal="right" wrapText="1"/>
    </xf>
    <xf numFmtId="0" fontId="108" fillId="0" borderId="0" xfId="1" applyNumberFormat="1" applyFont="1" applyFill="1" applyBorder="1" applyAlignment="1">
      <alignment horizontal="left" wrapText="1"/>
    </xf>
    <xf numFmtId="9" fontId="0" fillId="0" borderId="0" xfId="0" applyNumberFormat="1" applyFill="1" applyBorder="1" applyAlignment="1">
      <alignment vertical="center"/>
    </xf>
    <xf numFmtId="0" fontId="108" fillId="0" borderId="0" xfId="1" applyNumberFormat="1" applyFont="1" applyFill="1" applyBorder="1" applyAlignment="1">
      <alignment horizontal="center" wrapText="1"/>
    </xf>
    <xf numFmtId="0" fontId="25" fillId="0" borderId="0" xfId="0" applyFont="1" applyAlignment="1">
      <alignment vertical="center"/>
    </xf>
    <xf numFmtId="0" fontId="9" fillId="79" borderId="0" xfId="0" applyFont="1" applyFill="1" applyBorder="1" applyAlignment="1">
      <alignment horizontal="left"/>
    </xf>
    <xf numFmtId="0" fontId="20" fillId="0" borderId="0" xfId="3" applyAlignment="1" applyProtection="1">
      <alignment vertical="center"/>
    </xf>
    <xf numFmtId="0" fontId="111" fillId="77" borderId="26" xfId="0" applyFont="1" applyFill="1" applyBorder="1" applyAlignment="1">
      <alignment horizontal="center" vertical="center" wrapText="1"/>
    </xf>
    <xf numFmtId="0" fontId="8" fillId="0" borderId="0" xfId="0" applyFont="1" applyAlignment="1">
      <alignment horizontal="center" vertical="center" wrapText="1"/>
    </xf>
    <xf numFmtId="0" fontId="111" fillId="77" borderId="31" xfId="0" applyFont="1" applyFill="1" applyBorder="1" applyAlignment="1">
      <alignment horizontal="center" vertical="center" wrapText="1"/>
    </xf>
    <xf numFmtId="0" fontId="111" fillId="77" borderId="32" xfId="0" applyFont="1" applyFill="1" applyBorder="1" applyAlignment="1">
      <alignment horizontal="center" vertical="center" wrapText="1"/>
    </xf>
    <xf numFmtId="0" fontId="111" fillId="77" borderId="26" xfId="0" applyFont="1" applyFill="1" applyBorder="1" applyAlignment="1">
      <alignment vertical="center" wrapText="1"/>
    </xf>
    <xf numFmtId="0" fontId="113" fillId="77" borderId="26" xfId="0" applyFont="1" applyFill="1" applyBorder="1" applyAlignment="1">
      <alignment horizontal="center" vertical="center" wrapText="1"/>
    </xf>
    <xf numFmtId="0" fontId="112" fillId="0" borderId="25" xfId="0" applyFont="1" applyBorder="1" applyAlignment="1">
      <alignment horizontal="left" vertical="center"/>
    </xf>
    <xf numFmtId="0" fontId="112" fillId="0" borderId="29" xfId="0" applyFont="1" applyBorder="1" applyAlignment="1">
      <alignment horizontal="left" vertical="center"/>
    </xf>
    <xf numFmtId="0" fontId="0" fillId="0" borderId="40" xfId="0" applyBorder="1"/>
    <xf numFmtId="0" fontId="108" fillId="78" borderId="42" xfId="0" applyFont="1" applyFill="1" applyBorder="1" applyAlignment="1">
      <alignment horizontal="left" wrapText="1"/>
    </xf>
    <xf numFmtId="0" fontId="19" fillId="0" borderId="0" xfId="0" applyFont="1" applyFill="1" applyBorder="1" applyAlignment="1">
      <alignment vertical="center"/>
    </xf>
    <xf numFmtId="3" fontId="8" fillId="0" borderId="0" xfId="0" applyNumberFormat="1" applyFont="1" applyBorder="1" applyAlignment="1">
      <alignment horizontal="left" vertical="center" wrapText="1"/>
    </xf>
    <xf numFmtId="9" fontId="0" fillId="0" borderId="0" xfId="7" applyFont="1" applyBorder="1" applyAlignment="1">
      <alignment horizontal="center"/>
    </xf>
    <xf numFmtId="0" fontId="111" fillId="77" borderId="27" xfId="0" applyFont="1" applyFill="1" applyBorder="1" applyAlignment="1">
      <alignment horizontal="center" vertical="center" wrapText="1"/>
    </xf>
    <xf numFmtId="0" fontId="111" fillId="77" borderId="44" xfId="0" applyFont="1" applyFill="1" applyBorder="1" applyAlignment="1">
      <alignment horizontal="center" vertical="center" wrapText="1"/>
    </xf>
    <xf numFmtId="0" fontId="8" fillId="0" borderId="0" xfId="0" applyFont="1" applyBorder="1" applyAlignment="1">
      <alignment horizontal="center" vertical="center" wrapText="1"/>
    </xf>
    <xf numFmtId="0" fontId="0" fillId="0" borderId="0" xfId="0" applyFill="1" applyAlignment="1"/>
    <xf numFmtId="0" fontId="0" fillId="0" borderId="40" xfId="0" applyFill="1" applyBorder="1"/>
    <xf numFmtId="0" fontId="0" fillId="0" borderId="40" xfId="0" applyFill="1" applyBorder="1" applyAlignment="1">
      <alignment horizontal="center"/>
    </xf>
    <xf numFmtId="0" fontId="0" fillId="0" borderId="40" xfId="0" applyFill="1" applyBorder="1" applyAlignment="1">
      <alignment horizontal="right"/>
    </xf>
    <xf numFmtId="0" fontId="5" fillId="0" borderId="0" xfId="523"/>
    <xf numFmtId="0" fontId="0" fillId="0" borderId="0" xfId="0" applyAlignment="1">
      <alignment horizontal="center"/>
    </xf>
    <xf numFmtId="0" fontId="108" fillId="78" borderId="24" xfId="0" applyFont="1" applyFill="1" applyBorder="1" applyAlignment="1">
      <alignment horizontal="center" wrapText="1"/>
    </xf>
    <xf numFmtId="0" fontId="9" fillId="0" borderId="0" xfId="0" applyFont="1" applyFill="1" applyBorder="1"/>
    <xf numFmtId="9" fontId="0" fillId="0" borderId="0" xfId="0" applyNumberFormat="1" applyFill="1" applyBorder="1" applyAlignment="1">
      <alignment horizontal="right" vertical="center"/>
    </xf>
    <xf numFmtId="0" fontId="0" fillId="0" borderId="0" xfId="0" applyFill="1" applyBorder="1" applyAlignment="1">
      <alignment horizontal="right" vertical="center"/>
    </xf>
    <xf numFmtId="9" fontId="76" fillId="0" borderId="0" xfId="0" applyNumberFormat="1" applyFont="1" applyFill="1" applyBorder="1" applyAlignment="1">
      <alignment horizontal="center" vertical="center" wrapText="1"/>
    </xf>
    <xf numFmtId="0" fontId="76" fillId="0" borderId="0" xfId="0" applyFont="1" applyFill="1" applyBorder="1" applyAlignment="1">
      <alignment vertical="center" wrapText="1"/>
    </xf>
    <xf numFmtId="0" fontId="76" fillId="0" borderId="0" xfId="0" applyNumberFormat="1" applyFont="1" applyFill="1" applyBorder="1" applyAlignment="1">
      <alignment horizontal="center" vertical="center" wrapText="1"/>
    </xf>
    <xf numFmtId="0" fontId="76" fillId="0" borderId="0" xfId="0" applyFont="1" applyFill="1" applyBorder="1" applyAlignment="1">
      <alignment horizontal="left" vertical="center" wrapText="1"/>
    </xf>
    <xf numFmtId="0" fontId="8" fillId="0" borderId="0" xfId="0" applyFont="1" applyAlignment="1">
      <alignment horizontal="right"/>
    </xf>
    <xf numFmtId="0" fontId="114" fillId="0" borderId="0" xfId="0" applyFont="1"/>
    <xf numFmtId="0" fontId="12" fillId="0" borderId="0" xfId="0" applyFont="1" applyFill="1" applyBorder="1" applyAlignment="1"/>
    <xf numFmtId="9" fontId="0" fillId="0" borderId="0" xfId="0" applyNumberFormat="1"/>
    <xf numFmtId="0" fontId="116" fillId="0" borderId="0" xfId="0" applyFont="1" applyFill="1"/>
    <xf numFmtId="1" fontId="0" fillId="0" borderId="0" xfId="0" applyNumberFormat="1" applyAlignment="1">
      <alignment horizontal="right"/>
    </xf>
    <xf numFmtId="0" fontId="8" fillId="0" borderId="0" xfId="0" applyFont="1" applyAlignment="1">
      <alignment horizontal="left" indent="1"/>
    </xf>
    <xf numFmtId="0" fontId="119" fillId="78" borderId="0" xfId="1" applyNumberFormat="1" applyFont="1" applyFill="1" applyBorder="1" applyAlignment="1">
      <alignment horizontal="left" wrapText="1"/>
    </xf>
    <xf numFmtId="0" fontId="8" fillId="0" borderId="0" xfId="0" applyFont="1" applyAlignment="1">
      <alignment wrapText="1"/>
    </xf>
    <xf numFmtId="0" fontId="25" fillId="0" borderId="0" xfId="0" applyFont="1"/>
    <xf numFmtId="0" fontId="0" fillId="0" borderId="0" xfId="0" applyAlignment="1">
      <alignment horizontal="left"/>
    </xf>
    <xf numFmtId="0" fontId="8" fillId="0" borderId="0" xfId="0" applyFont="1" applyBorder="1" applyAlignment="1">
      <alignment horizontal="center"/>
    </xf>
    <xf numFmtId="0" fontId="8" fillId="0" borderId="45" xfId="0" applyFont="1" applyBorder="1" applyAlignment="1">
      <alignment horizontal="center"/>
    </xf>
    <xf numFmtId="0" fontId="108" fillId="78" borderId="46" xfId="1" applyNumberFormat="1" applyFont="1" applyFill="1" applyBorder="1" applyAlignment="1">
      <alignment horizontal="center" wrapText="1"/>
    </xf>
    <xf numFmtId="0" fontId="0" fillId="0" borderId="0" xfId="0" applyFill="1" applyAlignment="1">
      <alignment horizontal="right"/>
    </xf>
    <xf numFmtId="0" fontId="8" fillId="0" borderId="47" xfId="0" applyFont="1" applyBorder="1"/>
    <xf numFmtId="0" fontId="8" fillId="0" borderId="0" xfId="0" applyFont="1" applyFill="1" applyAlignment="1">
      <alignment horizontal="left"/>
    </xf>
    <xf numFmtId="0" fontId="8" fillId="0" borderId="29" xfId="0" applyFont="1" applyBorder="1" applyAlignment="1">
      <alignment horizontal="center" vertical="center" wrapText="1"/>
    </xf>
    <xf numFmtId="0" fontId="8" fillId="0" borderId="29" xfId="0" applyFont="1" applyBorder="1" applyAlignment="1">
      <alignment horizontal="left" vertical="center" wrapText="1"/>
    </xf>
    <xf numFmtId="3" fontId="9" fillId="0" borderId="0" xfId="0" applyNumberFormat="1" applyFont="1" applyFill="1" applyBorder="1" applyAlignment="1">
      <alignment horizontal="center"/>
    </xf>
    <xf numFmtId="168" fontId="9" fillId="0" borderId="50" xfId="0" applyNumberFormat="1" applyFont="1" applyFill="1" applyBorder="1" applyAlignment="1">
      <alignment horizontal="center"/>
    </xf>
    <xf numFmtId="3" fontId="9" fillId="0" borderId="50" xfId="0" applyNumberFormat="1" applyFont="1" applyFill="1" applyBorder="1" applyAlignment="1">
      <alignment horizontal="center"/>
    </xf>
    <xf numFmtId="0" fontId="9" fillId="0" borderId="50" xfId="0" applyFont="1" applyFill="1" applyBorder="1" applyAlignment="1">
      <alignment horizontal="left" indent="1"/>
    </xf>
    <xf numFmtId="0" fontId="8" fillId="0" borderId="0" xfId="0" applyFont="1" applyFill="1" applyBorder="1" applyAlignment="1">
      <alignment vertical="center"/>
    </xf>
    <xf numFmtId="0" fontId="8" fillId="0" borderId="51" xfId="0" applyFont="1" applyFill="1" applyBorder="1" applyAlignment="1">
      <alignment vertical="center"/>
    </xf>
    <xf numFmtId="0" fontId="0" fillId="0" borderId="0" xfId="0" applyFill="1" applyBorder="1" applyAlignment="1">
      <alignment horizontal="left" wrapText="1"/>
    </xf>
    <xf numFmtId="0" fontId="0" fillId="0" borderId="0" xfId="0" applyFill="1" applyAlignment="1">
      <alignment horizontal="center"/>
    </xf>
    <xf numFmtId="4" fontId="9" fillId="0" borderId="0" xfId="0" applyNumberFormat="1" applyFont="1" applyFill="1" applyBorder="1" applyAlignment="1">
      <alignment horizontal="center"/>
    </xf>
    <xf numFmtId="0" fontId="9" fillId="0" borderId="0" xfId="0" applyNumberFormat="1" applyFont="1" applyFill="1" applyBorder="1" applyAlignment="1">
      <alignment horizontal="center"/>
    </xf>
    <xf numFmtId="9" fontId="9" fillId="0" borderId="0" xfId="0" applyNumberFormat="1" applyFont="1" applyFill="1" applyBorder="1" applyAlignment="1">
      <alignment horizontal="center"/>
    </xf>
    <xf numFmtId="0" fontId="9" fillId="0" borderId="50" xfId="0" applyNumberFormat="1" applyFont="1" applyFill="1" applyBorder="1" applyAlignment="1">
      <alignment horizontal="center"/>
    </xf>
    <xf numFmtId="0" fontId="21" fillId="0" borderId="0" xfId="1" applyNumberFormat="1" applyFont="1" applyFill="1" applyBorder="1" applyAlignment="1">
      <alignment horizontal="center" wrapText="1"/>
    </xf>
    <xf numFmtId="0" fontId="21" fillId="0" borderId="45" xfId="1" applyNumberFormat="1" applyFont="1" applyFill="1" applyBorder="1" applyAlignment="1">
      <alignment horizontal="center" wrapText="1"/>
    </xf>
    <xf numFmtId="0" fontId="21" fillId="0" borderId="0" xfId="1" applyNumberFormat="1" applyFont="1" applyFill="1" applyBorder="1" applyAlignment="1">
      <alignment horizontal="left" wrapText="1"/>
    </xf>
    <xf numFmtId="4" fontId="9" fillId="0" borderId="50" xfId="0" applyNumberFormat="1" applyFont="1" applyFill="1" applyBorder="1" applyAlignment="1">
      <alignment horizontal="center"/>
    </xf>
    <xf numFmtId="0" fontId="9" fillId="0" borderId="50" xfId="0" applyFont="1" applyFill="1" applyBorder="1" applyAlignment="1">
      <alignment horizontal="center"/>
    </xf>
    <xf numFmtId="9" fontId="9" fillId="0" borderId="50" xfId="0" applyNumberFormat="1" applyFont="1" applyFill="1" applyBorder="1" applyAlignment="1">
      <alignment horizontal="center"/>
    </xf>
    <xf numFmtId="1" fontId="76" fillId="0" borderId="0" xfId="0" applyNumberFormat="1" applyFont="1" applyFill="1" applyBorder="1" applyAlignment="1">
      <alignment horizontal="center" vertical="center" wrapText="1"/>
    </xf>
    <xf numFmtId="0" fontId="21" fillId="0" borderId="0" xfId="0" applyFont="1" applyAlignment="1">
      <alignment horizontal="center"/>
    </xf>
    <xf numFmtId="0" fontId="116" fillId="83" borderId="0" xfId="0" applyFont="1" applyFill="1"/>
    <xf numFmtId="9" fontId="8" fillId="0" borderId="0" xfId="0" applyNumberFormat="1" applyFont="1" applyAlignment="1">
      <alignment horizontal="center"/>
    </xf>
    <xf numFmtId="9" fontId="8" fillId="0" borderId="47" xfId="0" applyNumberFormat="1" applyFont="1" applyBorder="1" applyAlignment="1">
      <alignment horizontal="center"/>
    </xf>
    <xf numFmtId="10" fontId="0" fillId="0" borderId="0" xfId="0" applyNumberFormat="1" applyAlignment="1">
      <alignment horizontal="right"/>
    </xf>
    <xf numFmtId="9" fontId="0" fillId="0" borderId="0" xfId="0" applyNumberFormat="1" applyFill="1" applyBorder="1" applyAlignment="1">
      <alignment horizontal="center" vertical="center"/>
    </xf>
    <xf numFmtId="0" fontId="111" fillId="77" borderId="24" xfId="0" applyFont="1" applyFill="1" applyBorder="1" applyAlignment="1">
      <alignment horizontal="center" vertical="center" wrapText="1"/>
    </xf>
    <xf numFmtId="9" fontId="0" fillId="0" borderId="52" xfId="7" applyFont="1" applyBorder="1" applyAlignment="1">
      <alignment horizontal="center"/>
    </xf>
    <xf numFmtId="3" fontId="8" fillId="0" borderId="52" xfId="0" applyNumberFormat="1" applyFont="1" applyBorder="1" applyAlignment="1">
      <alignment horizontal="left" vertical="center" wrapText="1"/>
    </xf>
    <xf numFmtId="9" fontId="0" fillId="0" borderId="51" xfId="7" applyFont="1" applyBorder="1" applyAlignment="1">
      <alignment horizontal="center"/>
    </xf>
    <xf numFmtId="9" fontId="0" fillId="0" borderId="53" xfId="7" applyFont="1" applyBorder="1" applyAlignment="1">
      <alignment horizontal="center"/>
    </xf>
    <xf numFmtId="3" fontId="8" fillId="0" borderId="54" xfId="0" applyNumberFormat="1" applyFont="1" applyBorder="1" applyAlignment="1">
      <alignment horizontal="left" vertical="center" wrapText="1"/>
    </xf>
    <xf numFmtId="0" fontId="108" fillId="78" borderId="55" xfId="0" applyFont="1" applyFill="1" applyBorder="1" applyAlignment="1">
      <alignment horizontal="center" wrapText="1"/>
    </xf>
    <xf numFmtId="0" fontId="108" fillId="78" borderId="56" xfId="0" applyFont="1" applyFill="1" applyBorder="1" applyAlignment="1">
      <alignment horizontal="left" wrapText="1"/>
    </xf>
    <xf numFmtId="0" fontId="9" fillId="78" borderId="52" xfId="0" applyFont="1" applyFill="1" applyBorder="1" applyAlignment="1"/>
    <xf numFmtId="0" fontId="25" fillId="0" borderId="0" xfId="0" applyFont="1" applyFill="1" applyBorder="1" applyAlignment="1">
      <alignment vertical="center"/>
    </xf>
    <xf numFmtId="9" fontId="9" fillId="0" borderId="50" xfId="0" applyNumberFormat="1" applyFont="1" applyFill="1" applyBorder="1" applyAlignment="1">
      <alignment horizontal="right" vertical="center"/>
    </xf>
    <xf numFmtId="0" fontId="0" fillId="0" borderId="0" xfId="0" applyAlignment="1">
      <alignment horizontal="center" vertical="center"/>
    </xf>
    <xf numFmtId="0" fontId="9" fillId="0" borderId="0" xfId="0" applyFont="1" applyFill="1" applyBorder="1" applyAlignment="1">
      <alignment horizontal="center" vertical="center" wrapText="1"/>
    </xf>
    <xf numFmtId="0" fontId="9" fillId="78" borderId="0" xfId="1" applyNumberFormat="1" applyFont="1" applyFill="1" applyBorder="1" applyAlignment="1">
      <alignment horizontal="center" vertical="center"/>
    </xf>
    <xf numFmtId="0" fontId="9" fillId="0" borderId="0" xfId="0" applyFont="1" applyFill="1" applyAlignment="1">
      <alignment horizontal="center" vertical="center"/>
    </xf>
    <xf numFmtId="0" fontId="108" fillId="78" borderId="24" xfId="0" applyFont="1" applyFill="1" applyBorder="1" applyAlignment="1">
      <alignment horizontal="center" vertical="center" wrapText="1"/>
    </xf>
    <xf numFmtId="0" fontId="8" fillId="0" borderId="0" xfId="0" applyFont="1" applyFill="1" applyBorder="1" applyAlignment="1">
      <alignment horizontal="center" vertical="center" wrapText="1"/>
    </xf>
    <xf numFmtId="4" fontId="0" fillId="0" borderId="0" xfId="0" applyNumberFormat="1" applyBorder="1" applyAlignment="1">
      <alignment horizontal="center"/>
    </xf>
    <xf numFmtId="3" fontId="8" fillId="0" borderId="53" xfId="0" applyNumberFormat="1" applyFont="1" applyBorder="1" applyAlignment="1">
      <alignment horizontal="left" vertical="center" wrapText="1"/>
    </xf>
    <xf numFmtId="14" fontId="8" fillId="0" borderId="0" xfId="0" applyNumberFormat="1" applyFont="1" applyFill="1" applyBorder="1"/>
    <xf numFmtId="0" fontId="116" fillId="0" borderId="0" xfId="0" applyFont="1" applyFill="1" applyBorder="1" applyAlignment="1">
      <alignment horizontal="left"/>
    </xf>
    <xf numFmtId="0" fontId="8" fillId="0" borderId="0" xfId="7" applyNumberFormat="1" applyFont="1" applyBorder="1" applyAlignment="1">
      <alignment horizontal="center"/>
    </xf>
    <xf numFmtId="0" fontId="8" fillId="0" borderId="0" xfId="7" applyNumberFormat="1" applyFont="1" applyFill="1" applyAlignment="1">
      <alignment horizontal="center"/>
    </xf>
    <xf numFmtId="4" fontId="0" fillId="0" borderId="0" xfId="7" applyNumberFormat="1" applyFont="1" applyFill="1" applyAlignment="1">
      <alignment horizontal="center"/>
    </xf>
    <xf numFmtId="0" fontId="108" fillId="78" borderId="55" xfId="0" applyFont="1" applyFill="1" applyBorder="1" applyAlignment="1">
      <alignment horizontal="left" wrapText="1"/>
    </xf>
    <xf numFmtId="9" fontId="9" fillId="0" borderId="50" xfId="7" applyFont="1" applyFill="1" applyBorder="1" applyAlignment="1">
      <alignment horizontal="center"/>
    </xf>
    <xf numFmtId="0" fontId="108" fillId="78" borderId="24" xfId="0" applyFont="1" applyFill="1" applyBorder="1" applyAlignment="1">
      <alignment horizontal="left" vertical="center" wrapText="1"/>
    </xf>
    <xf numFmtId="0" fontId="0" fillId="0" borderId="0" xfId="0" applyBorder="1" applyAlignment="1">
      <alignment horizontal="right"/>
    </xf>
    <xf numFmtId="0" fontId="0" fillId="0" borderId="0" xfId="0" applyBorder="1" applyAlignment="1">
      <alignment horizontal="center"/>
    </xf>
    <xf numFmtId="0" fontId="0" fillId="0" borderId="0" xfId="0" applyBorder="1"/>
    <xf numFmtId="44" fontId="0" fillId="0" borderId="0" xfId="0" applyNumberFormat="1" applyFill="1" applyBorder="1" applyAlignment="1">
      <alignment horizontal="right"/>
    </xf>
    <xf numFmtId="44" fontId="0" fillId="0" borderId="0" xfId="0" applyNumberFormat="1" applyFill="1" applyBorder="1" applyAlignment="1">
      <alignment horizontal="center"/>
    </xf>
    <xf numFmtId="0" fontId="0" fillId="0" borderId="64" xfId="0" applyBorder="1"/>
    <xf numFmtId="166" fontId="8" fillId="0" borderId="0" xfId="7" applyNumberFormat="1" applyFont="1" applyBorder="1" applyAlignment="1">
      <alignment horizontal="center" vertical="center" wrapText="1"/>
    </xf>
    <xf numFmtId="0" fontId="0" fillId="0" borderId="43" xfId="0" applyBorder="1"/>
    <xf numFmtId="0" fontId="8" fillId="0" borderId="43" xfId="0" applyFont="1" applyBorder="1"/>
    <xf numFmtId="0" fontId="9" fillId="78" borderId="43" xfId="0" applyFont="1" applyFill="1" applyBorder="1" applyAlignment="1"/>
    <xf numFmtId="0" fontId="8" fillId="0" borderId="0" xfId="0" applyFont="1" applyBorder="1" applyAlignment="1">
      <alignment horizontal="left" vertical="center" wrapText="1"/>
    </xf>
    <xf numFmtId="0" fontId="8" fillId="0" borderId="0" xfId="0" applyFont="1" applyFill="1" applyBorder="1" applyAlignment="1">
      <alignment horizontal="left" vertical="center" wrapText="1"/>
    </xf>
    <xf numFmtId="0" fontId="121" fillId="0" borderId="0" xfId="1" applyNumberFormat="1" applyFont="1" applyFill="1" applyBorder="1" applyAlignment="1">
      <alignment horizontal="center" wrapText="1"/>
    </xf>
    <xf numFmtId="43" fontId="8" fillId="0" borderId="0" xfId="0" applyNumberFormat="1" applyFont="1" applyFill="1" applyBorder="1" applyAlignment="1">
      <alignment horizontal="right" vertical="center"/>
    </xf>
    <xf numFmtId="0" fontId="121" fillId="0" borderId="0" xfId="1" applyNumberFormat="1" applyFont="1" applyFill="1" applyBorder="1" applyAlignment="1">
      <alignment horizontal="right" wrapText="1"/>
    </xf>
    <xf numFmtId="0" fontId="8" fillId="0" borderId="0" xfId="0" applyFont="1" applyBorder="1" applyAlignment="1">
      <alignment vertical="center" wrapText="1"/>
    </xf>
    <xf numFmtId="3" fontId="8" fillId="0" borderId="0" xfId="0" applyNumberFormat="1" applyFont="1" applyFill="1" applyBorder="1" applyAlignment="1">
      <alignment horizontal="center"/>
    </xf>
    <xf numFmtId="0" fontId="9" fillId="0" borderId="0" xfId="0" applyFont="1" applyAlignment="1">
      <alignment horizontal="right"/>
    </xf>
    <xf numFmtId="9" fontId="8" fillId="0" borderId="0" xfId="0" applyNumberFormat="1" applyFont="1"/>
    <xf numFmtId="0" fontId="0" fillId="78" borderId="0" xfId="0" applyFill="1" applyAlignment="1"/>
    <xf numFmtId="9" fontId="9" fillId="0" borderId="0" xfId="7" applyFont="1" applyAlignment="1">
      <alignment horizontal="right"/>
    </xf>
    <xf numFmtId="9" fontId="0" fillId="0" borderId="0" xfId="1" applyNumberFormat="1" applyFont="1" applyAlignment="1">
      <alignment horizontal="right"/>
    </xf>
    <xf numFmtId="9" fontId="0" fillId="0" borderId="0" xfId="7" applyFont="1" applyAlignment="1">
      <alignment horizontal="right"/>
    </xf>
    <xf numFmtId="9" fontId="0" fillId="0" borderId="0" xfId="7" applyFont="1" applyAlignment="1">
      <alignment horizontal="center"/>
    </xf>
    <xf numFmtId="9" fontId="8" fillId="0" borderId="0" xfId="0" applyNumberFormat="1" applyFont="1" applyAlignment="1">
      <alignment horizontal="right"/>
    </xf>
    <xf numFmtId="0" fontId="122" fillId="0" borderId="0" xfId="0" applyFont="1" applyFill="1" applyBorder="1"/>
    <xf numFmtId="0" fontId="122" fillId="0" borderId="0" xfId="0" applyFont="1" applyFill="1" applyBorder="1" applyAlignment="1">
      <alignment horizontal="right"/>
    </xf>
    <xf numFmtId="0" fontId="122" fillId="78" borderId="0" xfId="0" applyFont="1" applyFill="1" applyBorder="1" applyAlignment="1">
      <alignment horizontal="right"/>
    </xf>
    <xf numFmtId="2" fontId="11" fillId="0" borderId="0" xfId="1" applyNumberFormat="1" applyFont="1" applyFill="1" applyBorder="1" applyAlignment="1">
      <alignment horizontal="right"/>
    </xf>
    <xf numFmtId="3" fontId="10" fillId="0" borderId="0" xfId="2" applyNumberFormat="1" applyFont="1" applyFill="1" applyBorder="1" applyAlignment="1">
      <alignment horizontal="right"/>
    </xf>
    <xf numFmtId="2" fontId="0" fillId="0" borderId="0" xfId="7" applyNumberFormat="1" applyFont="1" applyFill="1" applyAlignment="1">
      <alignment horizontal="center"/>
    </xf>
    <xf numFmtId="176" fontId="0" fillId="0" borderId="0" xfId="1" applyNumberFormat="1" applyFont="1" applyAlignment="1">
      <alignment horizontal="center"/>
    </xf>
    <xf numFmtId="0" fontId="122" fillId="0" borderId="0" xfId="0" applyFont="1" applyFill="1" applyBorder="1" applyAlignment="1"/>
    <xf numFmtId="0" fontId="123" fillId="0" borderId="0" xfId="0" applyFont="1" applyFill="1" applyBorder="1" applyAlignment="1"/>
    <xf numFmtId="164" fontId="0" fillId="0" borderId="0" xfId="1" applyNumberFormat="1" applyFont="1" applyFill="1" applyAlignment="1">
      <alignment horizontal="center"/>
    </xf>
    <xf numFmtId="0" fontId="124" fillId="0" borderId="0" xfId="0" applyFont="1" applyFill="1" applyBorder="1" applyAlignment="1"/>
    <xf numFmtId="9" fontId="124" fillId="0" borderId="0" xfId="7" applyFont="1" applyFill="1" applyBorder="1" applyAlignment="1">
      <alignment horizontal="right"/>
    </xf>
    <xf numFmtId="165" fontId="124" fillId="0" borderId="0" xfId="2" applyNumberFormat="1" applyFont="1" applyFill="1" applyBorder="1" applyAlignment="1">
      <alignment horizontal="right"/>
    </xf>
    <xf numFmtId="165" fontId="124" fillId="78" borderId="0" xfId="2" applyNumberFormat="1" applyFont="1" applyFill="1" applyBorder="1" applyAlignment="1">
      <alignment horizontal="right"/>
    </xf>
    <xf numFmtId="9" fontId="8" fillId="0" borderId="0" xfId="1" applyNumberFormat="1" applyFont="1" applyFill="1" applyBorder="1" applyAlignment="1">
      <alignment horizontal="center" vertical="center"/>
    </xf>
    <xf numFmtId="175" fontId="8" fillId="0" borderId="0" xfId="1" applyNumberFormat="1" applyFont="1" applyFill="1" applyBorder="1" applyAlignment="1">
      <alignment horizontal="center" vertical="center"/>
    </xf>
    <xf numFmtId="41" fontId="8" fillId="0" borderId="0" xfId="1" applyNumberFormat="1" applyFont="1" applyFill="1" applyBorder="1" applyAlignment="1">
      <alignment horizontal="center" vertical="center"/>
    </xf>
    <xf numFmtId="0" fontId="12" fillId="0" borderId="0" xfId="0" applyFont="1" applyBorder="1"/>
    <xf numFmtId="0" fontId="9" fillId="0" borderId="0" xfId="0" applyFont="1" applyFill="1" applyBorder="1" applyAlignment="1">
      <alignment horizontal="left" wrapText="1"/>
    </xf>
    <xf numFmtId="0" fontId="8" fillId="84" borderId="0" xfId="0" applyFont="1" applyFill="1" applyBorder="1" applyAlignment="1">
      <alignment horizontal="center"/>
    </xf>
    <xf numFmtId="41" fontId="8" fillId="84" borderId="0" xfId="1" applyNumberFormat="1" applyFont="1" applyFill="1" applyBorder="1" applyAlignment="1">
      <alignment horizontal="center"/>
    </xf>
    <xf numFmtId="0" fontId="8" fillId="84" borderId="0" xfId="0" applyFont="1" applyFill="1" applyBorder="1" applyAlignment="1">
      <alignment horizontal="right"/>
    </xf>
    <xf numFmtId="41" fontId="8" fillId="0" borderId="0" xfId="0" applyNumberFormat="1" applyFont="1" applyFill="1" applyBorder="1" applyAlignment="1">
      <alignment vertical="center"/>
    </xf>
    <xf numFmtId="0" fontId="116" fillId="0" borderId="0" xfId="0" applyFont="1" applyFill="1" applyBorder="1"/>
    <xf numFmtId="0" fontId="116" fillId="0" borderId="0" xfId="0" applyFont="1" applyFill="1" applyBorder="1" applyAlignment="1">
      <alignment vertical="center"/>
    </xf>
    <xf numFmtId="0" fontId="116" fillId="0" borderId="0" xfId="0" applyFont="1" applyFill="1" applyBorder="1" applyAlignment="1">
      <alignment horizontal="right" vertical="center"/>
    </xf>
    <xf numFmtId="0" fontId="116" fillId="78" borderId="0" xfId="0" applyFont="1" applyFill="1" applyBorder="1" applyAlignment="1">
      <alignment horizontal="right" vertical="center"/>
    </xf>
    <xf numFmtId="41" fontId="8" fillId="0" borderId="0" xfId="0" applyNumberFormat="1" applyFont="1" applyFill="1" applyBorder="1"/>
    <xf numFmtId="0" fontId="116" fillId="0" borderId="0" xfId="0" applyFont="1" applyFill="1" applyBorder="1" applyAlignment="1">
      <alignment horizontal="right"/>
    </xf>
    <xf numFmtId="0" fontId="116" fillId="78" borderId="0" xfId="0" applyFont="1" applyFill="1" applyBorder="1" applyAlignment="1">
      <alignment horizontal="right"/>
    </xf>
    <xf numFmtId="0" fontId="119" fillId="78" borderId="24" xfId="1" applyNumberFormat="1" applyFont="1" applyFill="1" applyBorder="1" applyAlignment="1">
      <alignment horizontal="right" vertical="center" wrapText="1"/>
    </xf>
    <xf numFmtId="0" fontId="119" fillId="78" borderId="0" xfId="1" applyNumberFormat="1" applyFont="1" applyFill="1" applyBorder="1" applyAlignment="1">
      <alignment horizontal="right" vertical="center" wrapText="1"/>
    </xf>
    <xf numFmtId="0" fontId="108" fillId="78" borderId="0" xfId="1" applyNumberFormat="1" applyFont="1" applyFill="1" applyBorder="1" applyAlignment="1">
      <alignment wrapText="1"/>
    </xf>
    <xf numFmtId="41" fontId="116" fillId="0" borderId="0" xfId="0" applyNumberFormat="1" applyFont="1" applyFill="1" applyBorder="1"/>
    <xf numFmtId="41" fontId="0" fillId="0" borderId="0" xfId="0" applyNumberFormat="1" applyFill="1" applyBorder="1"/>
    <xf numFmtId="0" fontId="116" fillId="0" borderId="0" xfId="0" applyFont="1" applyFill="1" applyBorder="1" applyAlignment="1">
      <alignment vertical="center" wrapText="1"/>
    </xf>
    <xf numFmtId="41" fontId="9" fillId="0" borderId="0" xfId="0" applyNumberFormat="1" applyFont="1" applyFill="1" applyBorder="1"/>
    <xf numFmtId="9" fontId="8" fillId="0" borderId="67" xfId="0" applyNumberFormat="1" applyFont="1" applyFill="1" applyBorder="1" applyAlignment="1">
      <alignment horizontal="right" vertical="center"/>
    </xf>
    <xf numFmtId="9" fontId="8" fillId="0" borderId="65" xfId="0" applyNumberFormat="1" applyFont="1" applyFill="1" applyBorder="1" applyAlignment="1">
      <alignment horizontal="right" vertical="center"/>
    </xf>
    <xf numFmtId="9" fontId="8" fillId="0" borderId="63" xfId="0" applyNumberFormat="1" applyFont="1" applyFill="1" applyBorder="1" applyAlignment="1">
      <alignment horizontal="right" vertical="center"/>
    </xf>
    <xf numFmtId="9" fontId="8" fillId="0" borderId="68" xfId="0" applyNumberFormat="1" applyFont="1" applyFill="1" applyBorder="1" applyAlignment="1">
      <alignment horizontal="right" vertical="center"/>
    </xf>
    <xf numFmtId="0" fontId="8" fillId="0" borderId="68" xfId="0" applyFont="1" applyFill="1" applyBorder="1" applyAlignment="1">
      <alignment horizontal="center" vertical="center"/>
    </xf>
    <xf numFmtId="0" fontId="120" fillId="0" borderId="0" xfId="0" applyFont="1" applyFill="1" applyBorder="1"/>
    <xf numFmtId="9" fontId="8" fillId="0" borderId="0" xfId="0" applyNumberFormat="1" applyFont="1" applyFill="1" applyBorder="1" applyAlignment="1">
      <alignment horizontal="center" vertical="center"/>
    </xf>
    <xf numFmtId="9" fontId="8" fillId="0" borderId="63" xfId="2" applyNumberFormat="1" applyFont="1" applyFill="1" applyBorder="1" applyAlignment="1">
      <alignment horizontal="center" vertical="center"/>
    </xf>
    <xf numFmtId="41" fontId="8" fillId="0" borderId="63" xfId="2" applyNumberFormat="1" applyFont="1" applyFill="1" applyBorder="1" applyAlignment="1">
      <alignment vertical="center"/>
    </xf>
    <xf numFmtId="9" fontId="8" fillId="0" borderId="63" xfId="0" applyNumberFormat="1" applyFont="1" applyFill="1" applyBorder="1" applyAlignment="1">
      <alignment horizontal="center" vertical="center"/>
    </xf>
    <xf numFmtId="41" fontId="8" fillId="0" borderId="63" xfId="0" applyNumberFormat="1" applyFont="1" applyFill="1" applyBorder="1" applyAlignment="1">
      <alignment vertical="center"/>
    </xf>
    <xf numFmtId="9" fontId="8" fillId="0" borderId="67" xfId="1" applyNumberFormat="1" applyFont="1" applyFill="1" applyBorder="1" applyAlignment="1">
      <alignment horizontal="center" vertical="center"/>
    </xf>
    <xf numFmtId="41" fontId="8" fillId="0" borderId="67" xfId="1" applyNumberFormat="1" applyFont="1" applyFill="1" applyBorder="1" applyAlignment="1">
      <alignment vertical="center"/>
    </xf>
    <xf numFmtId="9" fontId="8" fillId="0" borderId="65" xfId="1" applyNumberFormat="1" applyFont="1" applyFill="1" applyBorder="1" applyAlignment="1">
      <alignment horizontal="center" vertical="center"/>
    </xf>
    <xf numFmtId="41" fontId="8" fillId="0" borderId="65" xfId="1" applyNumberFormat="1" applyFont="1" applyFill="1" applyBorder="1" applyAlignment="1">
      <alignment vertical="center"/>
    </xf>
    <xf numFmtId="41" fontId="8" fillId="0" borderId="0" xfId="2" applyNumberFormat="1" applyFont="1" applyFill="1" applyBorder="1" applyAlignment="1">
      <alignment vertical="center"/>
    </xf>
    <xf numFmtId="9" fontId="8" fillId="0" borderId="63" xfId="1" applyNumberFormat="1" applyFont="1" applyFill="1" applyBorder="1" applyAlignment="1">
      <alignment horizontal="center" vertical="center"/>
    </xf>
    <xf numFmtId="9" fontId="8" fillId="0" borderId="0" xfId="2" applyNumberFormat="1" applyFont="1" applyFill="1" applyBorder="1" applyAlignment="1">
      <alignment horizontal="center" vertical="center"/>
    </xf>
    <xf numFmtId="9" fontId="8" fillId="0" borderId="65" xfId="0" applyNumberFormat="1" applyFont="1" applyFill="1" applyBorder="1" applyAlignment="1">
      <alignment horizontal="center" vertical="center"/>
    </xf>
    <xf numFmtId="41" fontId="8" fillId="0" borderId="65" xfId="0" applyNumberFormat="1" applyFont="1" applyFill="1" applyBorder="1" applyAlignment="1">
      <alignment vertical="center"/>
    </xf>
    <xf numFmtId="9" fontId="0" fillId="0" borderId="0" xfId="0" applyNumberFormat="1" applyFill="1"/>
    <xf numFmtId="0" fontId="8" fillId="0" borderId="0" xfId="0" applyFont="1" applyFill="1"/>
    <xf numFmtId="3" fontId="0" fillId="0" borderId="0" xfId="0" applyNumberFormat="1"/>
    <xf numFmtId="165" fontId="116" fillId="0" borderId="0" xfId="2" applyNumberFormat="1" applyFont="1" applyFill="1" applyBorder="1" applyAlignment="1">
      <alignment horizontal="left"/>
    </xf>
    <xf numFmtId="9" fontId="0" fillId="0" borderId="0" xfId="7" applyNumberFormat="1" applyFont="1" applyFill="1" applyBorder="1" applyAlignment="1">
      <alignment horizontal="center"/>
    </xf>
    <xf numFmtId="0" fontId="0" fillId="0" borderId="69" xfId="0" applyBorder="1" applyAlignment="1">
      <alignment horizontal="center"/>
    </xf>
    <xf numFmtId="0" fontId="76" fillId="0" borderId="69" xfId="0" applyFont="1" applyBorder="1" applyAlignment="1">
      <alignment vertical="center"/>
    </xf>
    <xf numFmtId="0" fontId="76" fillId="0" borderId="0" xfId="0" applyFont="1" applyBorder="1" applyAlignment="1">
      <alignment vertical="center"/>
    </xf>
    <xf numFmtId="0" fontId="111" fillId="77" borderId="70" xfId="0" applyFont="1" applyFill="1" applyBorder="1" applyAlignment="1">
      <alignment vertical="center" wrapText="1"/>
    </xf>
    <xf numFmtId="0" fontId="0" fillId="0" borderId="69" xfId="0" applyBorder="1"/>
    <xf numFmtId="0" fontId="0" fillId="0" borderId="69" xfId="0" applyBorder="1" applyAlignment="1">
      <alignment horizontal="left"/>
    </xf>
    <xf numFmtId="0" fontId="0" fillId="0" borderId="69" xfId="0" applyBorder="1" applyAlignment="1">
      <alignment horizontal="left" indent="2"/>
    </xf>
    <xf numFmtId="0" fontId="0" fillId="0" borderId="0" xfId="0" applyAlignment="1">
      <alignment horizontal="left" indent="2"/>
    </xf>
    <xf numFmtId="0" fontId="125" fillId="0" borderId="0" xfId="0" applyFont="1" applyAlignment="1">
      <alignment vertical="center"/>
    </xf>
    <xf numFmtId="0" fontId="9" fillId="0" borderId="71" xfId="0" applyFont="1" applyFill="1" applyBorder="1" applyAlignment="1">
      <alignment horizontal="center"/>
    </xf>
    <xf numFmtId="3" fontId="9" fillId="0" borderId="71" xfId="0" applyNumberFormat="1" applyFont="1" applyFill="1" applyBorder="1" applyAlignment="1">
      <alignment horizontal="center"/>
    </xf>
    <xf numFmtId="0" fontId="9" fillId="0" borderId="71" xfId="0" applyFont="1" applyFill="1" applyBorder="1" applyAlignment="1">
      <alignment horizontal="left" indent="1"/>
    </xf>
    <xf numFmtId="0" fontId="0" fillId="0" borderId="63" xfId="0" applyBorder="1" applyAlignment="1">
      <alignment horizontal="center"/>
    </xf>
    <xf numFmtId="0" fontId="0" fillId="0" borderId="63" xfId="0" applyBorder="1"/>
    <xf numFmtId="0" fontId="76" fillId="0" borderId="57" xfId="0" applyFont="1" applyBorder="1" applyAlignment="1">
      <alignment vertical="center"/>
    </xf>
    <xf numFmtId="0" fontId="112" fillId="85" borderId="72" xfId="0" applyFont="1" applyFill="1" applyBorder="1" applyAlignment="1">
      <alignment vertical="center"/>
    </xf>
    <xf numFmtId="0" fontId="12" fillId="0" borderId="0" xfId="0" applyFont="1" applyFill="1" applyBorder="1" applyAlignment="1">
      <alignment horizontal="left" indent="1"/>
    </xf>
    <xf numFmtId="0" fontId="112" fillId="85" borderId="73" xfId="0" applyFont="1" applyFill="1" applyBorder="1" applyAlignment="1">
      <alignment vertical="center"/>
    </xf>
    <xf numFmtId="0" fontId="112" fillId="85" borderId="74" xfId="0" applyFont="1" applyFill="1" applyBorder="1" applyAlignment="1">
      <alignment vertical="center"/>
    </xf>
    <xf numFmtId="0" fontId="0" fillId="0" borderId="69" xfId="0" applyFont="1" applyFill="1" applyBorder="1" applyAlignment="1">
      <alignment horizontal="center"/>
    </xf>
    <xf numFmtId="177" fontId="0" fillId="0" borderId="69" xfId="0" applyNumberFormat="1" applyFont="1" applyFill="1" applyBorder="1" applyAlignment="1">
      <alignment horizontal="center"/>
    </xf>
    <xf numFmtId="177" fontId="76" fillId="0" borderId="69" xfId="0" applyNumberFormat="1" applyFont="1" applyBorder="1" applyAlignment="1">
      <alignment vertical="center"/>
    </xf>
    <xf numFmtId="17" fontId="76" fillId="0" borderId="69" xfId="0" quotePrefix="1" applyNumberFormat="1" applyFont="1" applyBorder="1" applyAlignment="1">
      <alignment vertical="center"/>
    </xf>
    <xf numFmtId="0" fontId="0" fillId="0" borderId="0" xfId="0" applyFont="1" applyFill="1" applyBorder="1" applyAlignment="1">
      <alignment horizontal="center"/>
    </xf>
    <xf numFmtId="177" fontId="0" fillId="0" borderId="0" xfId="0" applyNumberFormat="1" applyFont="1" applyFill="1" applyBorder="1" applyAlignment="1">
      <alignment horizontal="center"/>
    </xf>
    <xf numFmtId="177" fontId="76" fillId="0" borderId="0" xfId="0" applyNumberFormat="1" applyFont="1" applyBorder="1" applyAlignment="1">
      <alignment vertical="center"/>
    </xf>
    <xf numFmtId="17" fontId="76" fillId="0" borderId="0" xfId="0" quotePrefix="1" applyNumberFormat="1" applyFont="1" applyBorder="1" applyAlignment="1">
      <alignment vertical="center"/>
    </xf>
    <xf numFmtId="17" fontId="0" fillId="0" borderId="0" xfId="0" quotePrefix="1" applyNumberFormat="1" applyFont="1" applyFill="1" applyBorder="1" applyAlignment="1">
      <alignment horizontal="left"/>
    </xf>
    <xf numFmtId="0" fontId="0" fillId="0" borderId="63" xfId="0" applyFont="1" applyFill="1" applyBorder="1" applyAlignment="1">
      <alignment horizontal="left"/>
    </xf>
    <xf numFmtId="0" fontId="76" fillId="0" borderId="57" xfId="0" applyFont="1" applyFill="1" applyBorder="1" applyAlignment="1">
      <alignment vertical="center"/>
    </xf>
    <xf numFmtId="0" fontId="0" fillId="0" borderId="0" xfId="0" applyFont="1" applyFill="1" applyBorder="1" applyAlignment="1">
      <alignment horizontal="left"/>
    </xf>
    <xf numFmtId="170" fontId="8" fillId="0" borderId="0" xfId="0" applyNumberFormat="1" applyFont="1" applyBorder="1" applyAlignment="1">
      <alignment horizontal="center" vertical="center" wrapText="1"/>
    </xf>
    <xf numFmtId="0" fontId="9" fillId="0" borderId="0" xfId="0" applyFont="1" applyAlignment="1">
      <alignment horizontal="center"/>
    </xf>
    <xf numFmtId="9" fontId="9" fillId="0" borderId="0" xfId="7" applyFont="1" applyFill="1" applyBorder="1" applyAlignment="1">
      <alignment horizontal="left"/>
    </xf>
    <xf numFmtId="166" fontId="9" fillId="0" borderId="0" xfId="7" applyNumberFormat="1" applyFont="1" applyFill="1" applyBorder="1" applyAlignment="1">
      <alignment horizontal="left"/>
    </xf>
    <xf numFmtId="0" fontId="9" fillId="0" borderId="0" xfId="0" applyFont="1" applyFill="1" applyBorder="1" applyAlignment="1">
      <alignment horizontal="left" vertical="center"/>
    </xf>
    <xf numFmtId="41" fontId="0" fillId="0" borderId="0" xfId="0" applyNumberFormat="1" applyFill="1"/>
    <xf numFmtId="2" fontId="0" fillId="0" borderId="0" xfId="0" applyNumberFormat="1" applyFill="1" applyBorder="1"/>
    <xf numFmtId="175" fontId="0" fillId="0" borderId="0" xfId="0" applyNumberFormat="1" applyFill="1" applyBorder="1"/>
    <xf numFmtId="0" fontId="9" fillId="0" borderId="0" xfId="0" applyFont="1" applyFill="1" applyBorder="1"/>
    <xf numFmtId="0" fontId="9" fillId="0" borderId="0" xfId="0" applyFont="1"/>
    <xf numFmtId="0" fontId="8" fillId="0" borderId="0" xfId="0" applyFont="1" applyFill="1" applyBorder="1"/>
    <xf numFmtId="0" fontId="9" fillId="0" borderId="0" xfId="0" applyFont="1" applyFill="1"/>
    <xf numFmtId="177" fontId="0" fillId="0" borderId="0" xfId="0" applyNumberFormat="1" applyBorder="1" applyAlignment="1">
      <alignment horizontal="center"/>
    </xf>
    <xf numFmtId="3" fontId="8" fillId="0" borderId="0" xfId="0" applyNumberFormat="1" applyFont="1" applyBorder="1" applyAlignment="1">
      <alignment horizontal="center" vertical="center" wrapText="1"/>
    </xf>
    <xf numFmtId="177" fontId="8" fillId="0" borderId="63" xfId="0" applyNumberFormat="1" applyFont="1" applyBorder="1" applyAlignment="1">
      <alignment horizontal="center" vertical="center" wrapText="1"/>
    </xf>
    <xf numFmtId="3" fontId="8" fillId="0" borderId="63" xfId="0" applyNumberFormat="1" applyFont="1" applyBorder="1" applyAlignment="1">
      <alignment horizontal="center" vertical="center" wrapText="1"/>
    </xf>
    <xf numFmtId="3" fontId="8" fillId="0" borderId="0" xfId="0" applyNumberFormat="1" applyFont="1" applyFill="1" applyAlignment="1">
      <alignment horizontal="center"/>
    </xf>
    <xf numFmtId="3" fontId="8" fillId="0" borderId="63" xfId="0" applyNumberFormat="1" applyFont="1" applyFill="1" applyBorder="1" applyAlignment="1">
      <alignment horizontal="center"/>
    </xf>
    <xf numFmtId="3" fontId="76" fillId="0" borderId="57" xfId="0" applyNumberFormat="1" applyFont="1" applyBorder="1" applyAlignment="1">
      <alignment vertical="center"/>
    </xf>
    <xf numFmtId="3" fontId="8" fillId="0" borderId="0" xfId="0" applyNumberFormat="1" applyFont="1" applyFill="1" applyBorder="1" applyAlignment="1">
      <alignment horizontal="right"/>
    </xf>
    <xf numFmtId="0" fontId="0" fillId="0" borderId="77" xfId="0" applyFont="1" applyFill="1" applyBorder="1" applyAlignment="1">
      <alignment horizontal="left"/>
    </xf>
    <xf numFmtId="0" fontId="112" fillId="0" borderId="0" xfId="0" applyFont="1" applyFill="1" applyBorder="1" applyAlignment="1">
      <alignment vertical="center"/>
    </xf>
    <xf numFmtId="0" fontId="76" fillId="0" borderId="73" xfId="0" applyFont="1" applyBorder="1" applyAlignment="1">
      <alignment vertical="center" wrapText="1"/>
    </xf>
    <xf numFmtId="0" fontId="129" fillId="0" borderId="0" xfId="0" applyFont="1" applyFill="1" applyBorder="1" applyAlignment="1">
      <alignment horizontal="center" vertical="center" wrapText="1"/>
    </xf>
    <xf numFmtId="0" fontId="76" fillId="0" borderId="73" xfId="0" applyFont="1" applyFill="1" applyBorder="1" applyAlignment="1">
      <alignment vertical="center" wrapText="1"/>
    </xf>
    <xf numFmtId="0" fontId="76" fillId="76" borderId="73" xfId="0" applyFont="1" applyFill="1" applyBorder="1" applyAlignment="1">
      <alignment vertical="center" wrapText="1"/>
    </xf>
    <xf numFmtId="3" fontId="129" fillId="0" borderId="0" xfId="0" applyNumberFormat="1" applyFont="1" applyFill="1" applyBorder="1" applyAlignment="1">
      <alignment horizontal="right" vertical="center" wrapText="1"/>
    </xf>
    <xf numFmtId="0" fontId="112" fillId="85" borderId="72" xfId="0" applyFont="1" applyFill="1" applyBorder="1" applyAlignment="1">
      <alignment vertical="center" wrapText="1"/>
    </xf>
    <xf numFmtId="0" fontId="76" fillId="76" borderId="29" xfId="0" applyFont="1" applyFill="1" applyBorder="1" applyAlignment="1">
      <alignment vertical="center" wrapText="1"/>
    </xf>
    <xf numFmtId="4" fontId="0" fillId="0" borderId="0" xfId="0" applyNumberFormat="1"/>
    <xf numFmtId="3" fontId="76" fillId="0" borderId="0" xfId="0" applyNumberFormat="1" applyFont="1" applyBorder="1" applyAlignment="1">
      <alignment vertical="center"/>
    </xf>
    <xf numFmtId="10" fontId="76" fillId="0" borderId="0" xfId="7" applyNumberFormat="1" applyFont="1" applyFill="1" applyBorder="1" applyAlignment="1">
      <alignment horizontal="right" vertical="center"/>
    </xf>
    <xf numFmtId="9" fontId="0" fillId="0" borderId="63" xfId="0" applyNumberFormat="1" applyBorder="1" applyAlignment="1">
      <alignment horizontal="center"/>
    </xf>
    <xf numFmtId="9" fontId="9" fillId="0" borderId="71" xfId="0" applyNumberFormat="1" applyFont="1" applyFill="1" applyBorder="1" applyAlignment="1">
      <alignment horizontal="center"/>
    </xf>
    <xf numFmtId="9" fontId="0" fillId="0" borderId="71" xfId="0" applyNumberFormat="1" applyBorder="1" applyAlignment="1">
      <alignment horizontal="center"/>
    </xf>
    <xf numFmtId="9" fontId="0" fillId="0" borderId="69" xfId="7" applyFont="1" applyBorder="1" applyAlignment="1">
      <alignment horizontal="center"/>
    </xf>
    <xf numFmtId="9" fontId="0" fillId="0" borderId="0" xfId="7" applyNumberFormat="1" applyFont="1" applyAlignment="1">
      <alignment horizontal="center"/>
    </xf>
    <xf numFmtId="9" fontId="0" fillId="0" borderId="69" xfId="7" applyNumberFormat="1" applyFont="1" applyBorder="1" applyAlignment="1">
      <alignment horizontal="center"/>
    </xf>
    <xf numFmtId="0" fontId="76" fillId="0" borderId="0" xfId="0" applyFont="1" applyBorder="1" applyAlignment="1">
      <alignment horizontal="center" vertical="center"/>
    </xf>
    <xf numFmtId="9" fontId="8" fillId="0" borderId="69" xfId="7" applyFont="1" applyFill="1" applyBorder="1" applyAlignment="1">
      <alignment horizontal="center"/>
    </xf>
    <xf numFmtId="3" fontId="8" fillId="0" borderId="0" xfId="1" applyNumberFormat="1" applyFont="1" applyFill="1" applyAlignment="1">
      <alignment horizontal="center"/>
    </xf>
    <xf numFmtId="167" fontId="8" fillId="0" borderId="0" xfId="2" applyNumberFormat="1" applyFont="1" applyFill="1" applyBorder="1"/>
    <xf numFmtId="0" fontId="8" fillId="0" borderId="0" xfId="0" applyFont="1" applyFill="1" applyBorder="1" applyAlignment="1">
      <alignment horizontal="left"/>
    </xf>
    <xf numFmtId="2" fontId="8" fillId="0" borderId="0" xfId="0" applyNumberFormat="1" applyFont="1" applyBorder="1" applyAlignment="1">
      <alignment horizontal="center" vertical="center" wrapText="1"/>
    </xf>
    <xf numFmtId="9" fontId="8" fillId="0" borderId="0" xfId="7" applyFont="1" applyFill="1" applyAlignment="1">
      <alignment horizontal="center"/>
    </xf>
    <xf numFmtId="0" fontId="9" fillId="78" borderId="0" xfId="0" applyFont="1" applyFill="1" applyAlignment="1">
      <alignment vertical="center"/>
    </xf>
    <xf numFmtId="0" fontId="0" fillId="0" borderId="0" xfId="0" applyFill="1" applyAlignment="1">
      <alignment vertical="center"/>
    </xf>
    <xf numFmtId="0" fontId="108" fillId="78" borderId="0" xfId="0" applyFont="1" applyFill="1" applyBorder="1" applyAlignment="1">
      <alignment vertical="center" wrapText="1"/>
    </xf>
    <xf numFmtId="0" fontId="9" fillId="78" borderId="0" xfId="1" applyNumberFormat="1" applyFont="1" applyFill="1" applyBorder="1" applyAlignment="1">
      <alignment horizontal="right" vertical="center"/>
    </xf>
    <xf numFmtId="0" fontId="9" fillId="0" borderId="0" xfId="0" applyFont="1" applyFill="1" applyBorder="1" applyAlignment="1">
      <alignment horizontal="right" vertical="center" wrapText="1"/>
    </xf>
    <xf numFmtId="0" fontId="8" fillId="0" borderId="0" xfId="0" applyFont="1" applyAlignment="1">
      <alignment vertical="center"/>
    </xf>
    <xf numFmtId="0" fontId="108" fillId="78" borderId="60" xfId="0" applyFont="1" applyFill="1" applyBorder="1" applyAlignment="1">
      <alignment horizontal="center" vertical="center" wrapText="1"/>
    </xf>
    <xf numFmtId="0" fontId="108" fillId="78" borderId="59" xfId="0" applyFont="1" applyFill="1" applyBorder="1" applyAlignment="1">
      <alignment horizontal="center" vertical="center" wrapText="1"/>
    </xf>
    <xf numFmtId="41" fontId="10" fillId="78" borderId="0" xfId="7" applyNumberFormat="1" applyFont="1" applyFill="1" applyBorder="1" applyAlignment="1">
      <alignment horizontal="right" vertical="center"/>
    </xf>
    <xf numFmtId="41" fontId="10" fillId="0" borderId="0" xfId="7" applyNumberFormat="1" applyFont="1" applyFill="1" applyBorder="1" applyAlignment="1">
      <alignment horizontal="right" vertical="center"/>
    </xf>
    <xf numFmtId="166" fontId="0" fillId="0" borderId="0" xfId="0" applyNumberFormat="1" applyFill="1" applyBorder="1" applyAlignment="1">
      <alignment horizontal="right" vertical="center"/>
    </xf>
    <xf numFmtId="3" fontId="0" fillId="0" borderId="0" xfId="0" applyNumberFormat="1" applyBorder="1" applyAlignment="1">
      <alignment horizontal="center" vertical="center"/>
    </xf>
    <xf numFmtId="41" fontId="0" fillId="78" borderId="0" xfId="0" applyNumberFormat="1" applyFill="1" applyBorder="1" applyAlignment="1">
      <alignment horizontal="right" vertical="center"/>
    </xf>
    <xf numFmtId="41" fontId="0" fillId="0" borderId="0" xfId="0" applyNumberFormat="1" applyFill="1" applyBorder="1" applyAlignment="1">
      <alignment horizontal="right" vertical="center"/>
    </xf>
    <xf numFmtId="9" fontId="0" fillId="0" borderId="0" xfId="7" applyFont="1" applyBorder="1" applyAlignment="1">
      <alignment horizontal="center" vertical="center"/>
    </xf>
    <xf numFmtId="0" fontId="9" fillId="0" borderId="0" xfId="1" applyNumberFormat="1" applyFont="1" applyFill="1" applyBorder="1" applyAlignment="1">
      <alignment horizontal="right" vertical="center"/>
    </xf>
    <xf numFmtId="0" fontId="9" fillId="0" borderId="0" xfId="0" quotePrefix="1" applyFont="1" applyFill="1" applyBorder="1" applyAlignment="1">
      <alignment horizontal="right" vertical="center"/>
    </xf>
    <xf numFmtId="0" fontId="9" fillId="78" borderId="0" xfId="0" applyFont="1" applyFill="1" applyBorder="1" applyAlignment="1">
      <alignment horizontal="right" vertical="center"/>
    </xf>
    <xf numFmtId="0" fontId="9" fillId="0" borderId="58" xfId="0" applyFont="1" applyFill="1" applyBorder="1" applyAlignment="1">
      <alignment vertical="center"/>
    </xf>
    <xf numFmtId="0" fontId="76" fillId="0" borderId="0" xfId="0" applyFont="1" applyFill="1" applyBorder="1" applyAlignment="1">
      <alignment horizontal="left" vertical="center"/>
    </xf>
    <xf numFmtId="41" fontId="8" fillId="0" borderId="0" xfId="2" applyNumberFormat="1" applyFont="1" applyFill="1" applyAlignment="1">
      <alignment vertical="center"/>
    </xf>
    <xf numFmtId="164" fontId="76" fillId="0" borderId="0" xfId="0" applyNumberFormat="1" applyFont="1" applyFill="1" applyBorder="1" applyAlignment="1">
      <alignment vertical="center"/>
    </xf>
    <xf numFmtId="9" fontId="8" fillId="0" borderId="0" xfId="7" applyFont="1" applyFill="1" applyAlignment="1">
      <alignment vertical="center"/>
    </xf>
    <xf numFmtId="43" fontId="76" fillId="0" borderId="0" xfId="0" applyNumberFormat="1" applyFont="1" applyFill="1" applyBorder="1" applyAlignment="1">
      <alignment vertical="center"/>
    </xf>
    <xf numFmtId="0" fontId="9" fillId="0" borderId="50" xfId="0" applyFont="1" applyFill="1" applyBorder="1" applyAlignment="1">
      <alignment horizontal="left" vertical="center"/>
    </xf>
    <xf numFmtId="164" fontId="9" fillId="0" borderId="50" xfId="0" applyNumberFormat="1" applyFont="1" applyFill="1" applyBorder="1" applyAlignment="1">
      <alignment horizontal="center" vertical="center"/>
    </xf>
    <xf numFmtId="43" fontId="9" fillId="0" borderId="50" xfId="0" applyNumberFormat="1"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25" fillId="0" borderId="0" xfId="0" applyFont="1" applyFill="1" applyBorder="1" applyAlignment="1">
      <alignment horizontal="left" vertical="center"/>
    </xf>
    <xf numFmtId="3" fontId="9" fillId="0" borderId="0" xfId="0" applyNumberFormat="1" applyFont="1" applyFill="1" applyBorder="1" applyAlignment="1">
      <alignment horizontal="center" vertical="center"/>
    </xf>
    <xf numFmtId="165" fontId="10" fillId="78" borderId="0" xfId="2" applyNumberFormat="1" applyFont="1" applyFill="1" applyBorder="1" applyAlignment="1">
      <alignment horizontal="right" vertical="center"/>
    </xf>
    <xf numFmtId="165" fontId="10" fillId="0" borderId="0" xfId="2" applyNumberFormat="1" applyFont="1" applyFill="1" applyBorder="1" applyAlignment="1">
      <alignment horizontal="right" vertical="center"/>
    </xf>
    <xf numFmtId="166" fontId="10" fillId="0" borderId="0" xfId="7" applyNumberFormat="1" applyFont="1" applyFill="1" applyBorder="1" applyAlignment="1">
      <alignment horizontal="right" vertical="center"/>
    </xf>
    <xf numFmtId="166" fontId="10" fillId="0" borderId="0" xfId="7" applyNumberFormat="1" applyFont="1" applyFill="1" applyBorder="1" applyAlignment="1">
      <alignment horizontal="center" vertical="center"/>
    </xf>
    <xf numFmtId="9" fontId="0" fillId="0" borderId="0" xfId="7" applyFont="1" applyFill="1" applyBorder="1" applyAlignment="1">
      <alignment vertical="center"/>
    </xf>
    <xf numFmtId="166" fontId="0" fillId="0" borderId="0" xfId="7" applyNumberFormat="1" applyFont="1" applyFill="1" applyBorder="1" applyAlignment="1">
      <alignment vertical="center"/>
    </xf>
    <xf numFmtId="0" fontId="8" fillId="0" borderId="0" xfId="0" applyFont="1" applyAlignment="1">
      <alignment horizontal="left" vertical="center"/>
    </xf>
    <xf numFmtId="0" fontId="8" fillId="0" borderId="0" xfId="0" applyFont="1" applyBorder="1" applyAlignment="1">
      <alignment horizontal="left" vertical="center"/>
    </xf>
    <xf numFmtId="164" fontId="0" fillId="78" borderId="0" xfId="0" applyNumberFormat="1" applyFill="1" applyBorder="1" applyAlignment="1">
      <alignment horizontal="right" vertical="center"/>
    </xf>
    <xf numFmtId="164" fontId="0" fillId="0" borderId="0" xfId="0" applyNumberFormat="1" applyFill="1" applyBorder="1" applyAlignment="1">
      <alignment horizontal="right" vertical="center"/>
    </xf>
    <xf numFmtId="9" fontId="0" fillId="0" borderId="0" xfId="7" applyFont="1" applyFill="1" applyBorder="1" applyAlignment="1">
      <alignment horizontal="right" vertical="center"/>
    </xf>
    <xf numFmtId="164" fontId="9" fillId="78" borderId="0" xfId="0" applyNumberFormat="1" applyFont="1" applyFill="1" applyBorder="1" applyAlignment="1">
      <alignment horizontal="right" vertical="center"/>
    </xf>
    <xf numFmtId="164" fontId="9" fillId="0" borderId="0" xfId="0" applyNumberFormat="1" applyFont="1" applyFill="1" applyBorder="1" applyAlignment="1">
      <alignment horizontal="right" vertical="center"/>
    </xf>
    <xf numFmtId="9" fontId="9" fillId="0" borderId="0" xfId="7" applyFont="1" applyFill="1" applyBorder="1" applyAlignment="1">
      <alignment horizontal="right" vertical="center"/>
    </xf>
    <xf numFmtId="165" fontId="0" fillId="78" borderId="0" xfId="2" applyNumberFormat="1" applyFont="1" applyFill="1" applyBorder="1" applyAlignment="1">
      <alignment horizontal="right" vertical="center"/>
    </xf>
    <xf numFmtId="165" fontId="0" fillId="0" borderId="0" xfId="2" applyNumberFormat="1" applyFont="1" applyFill="1" applyBorder="1" applyAlignment="1">
      <alignment horizontal="right" vertical="center"/>
    </xf>
    <xf numFmtId="164" fontId="11" fillId="78" borderId="0" xfId="1" applyNumberFormat="1" applyFont="1" applyFill="1" applyBorder="1" applyAlignment="1">
      <alignment horizontal="right" vertical="center"/>
    </xf>
    <xf numFmtId="164" fontId="11" fillId="0" borderId="0" xfId="1" applyNumberFormat="1" applyFont="1" applyFill="1" applyBorder="1" applyAlignment="1">
      <alignment horizontal="right" vertical="center"/>
    </xf>
    <xf numFmtId="164" fontId="0" fillId="78" borderId="0" xfId="1" applyNumberFormat="1" applyFont="1" applyFill="1" applyBorder="1" applyAlignment="1">
      <alignment horizontal="right" vertical="center"/>
    </xf>
    <xf numFmtId="164" fontId="0" fillId="0" borderId="0" xfId="1" applyNumberFormat="1" applyFont="1" applyFill="1" applyBorder="1" applyAlignment="1">
      <alignment horizontal="right" vertical="center"/>
    </xf>
    <xf numFmtId="164" fontId="8" fillId="78" borderId="0" xfId="1" applyNumberFormat="1" applyFont="1" applyFill="1" applyBorder="1" applyAlignment="1">
      <alignment horizontal="right" vertical="center"/>
    </xf>
    <xf numFmtId="164" fontId="8" fillId="0" borderId="0" xfId="1" applyNumberFormat="1" applyFont="1" applyFill="1" applyBorder="1" applyAlignment="1">
      <alignment horizontal="right" vertical="center"/>
    </xf>
    <xf numFmtId="164" fontId="8" fillId="78" borderId="0" xfId="0" applyNumberFormat="1" applyFont="1" applyFill="1" applyBorder="1" applyAlignment="1">
      <alignment horizontal="right" vertical="center"/>
    </xf>
    <xf numFmtId="164" fontId="8" fillId="0" borderId="0" xfId="0" applyNumberFormat="1" applyFont="1" applyFill="1" applyBorder="1" applyAlignment="1">
      <alignment horizontal="right" vertical="center"/>
    </xf>
    <xf numFmtId="165" fontId="8" fillId="78" borderId="0" xfId="2" applyNumberFormat="1" applyFont="1" applyFill="1" applyBorder="1" applyAlignment="1">
      <alignment horizontal="right" vertical="center"/>
    </xf>
    <xf numFmtId="165" fontId="8" fillId="0" borderId="0" xfId="2" applyNumberFormat="1" applyFont="1" applyFill="1" applyBorder="1" applyAlignment="1">
      <alignment horizontal="right" vertical="center"/>
    </xf>
    <xf numFmtId="0" fontId="12" fillId="0" borderId="0" xfId="0" applyFont="1" applyFill="1" applyBorder="1" applyAlignment="1">
      <alignment vertical="center"/>
    </xf>
    <xf numFmtId="0" fontId="8" fillId="78" borderId="0" xfId="0" applyFont="1" applyFill="1" applyBorder="1" applyAlignment="1">
      <alignment horizontal="right" vertical="center"/>
    </xf>
    <xf numFmtId="0" fontId="8" fillId="0" borderId="0" xfId="0" applyFont="1" applyFill="1" applyBorder="1" applyAlignment="1">
      <alignment horizontal="right" vertical="center"/>
    </xf>
    <xf numFmtId="0" fontId="108" fillId="0" borderId="0" xfId="1" applyNumberFormat="1" applyFont="1" applyFill="1" applyBorder="1" applyAlignment="1">
      <alignment horizontal="right" vertical="center" wrapText="1"/>
    </xf>
    <xf numFmtId="165" fontId="9" fillId="78" borderId="0" xfId="2" applyNumberFormat="1" applyFont="1" applyFill="1" applyBorder="1" applyAlignment="1">
      <alignment horizontal="right" vertical="center"/>
    </xf>
    <xf numFmtId="165" fontId="9" fillId="0" borderId="0" xfId="2" applyNumberFormat="1" applyFont="1" applyFill="1" applyBorder="1" applyAlignment="1">
      <alignment horizontal="right" vertical="center"/>
    </xf>
    <xf numFmtId="0" fontId="108" fillId="0" borderId="0" xfId="1" applyNumberFormat="1" applyFont="1" applyFill="1" applyBorder="1" applyAlignment="1">
      <alignment horizontal="left" vertical="center" wrapText="1"/>
    </xf>
    <xf numFmtId="9" fontId="0" fillId="0" borderId="51" xfId="7" applyFont="1" applyFill="1" applyBorder="1" applyAlignment="1">
      <alignment horizontal="center"/>
    </xf>
    <xf numFmtId="9" fontId="0" fillId="0" borderId="52" xfId="7" applyFont="1" applyFill="1" applyBorder="1" applyAlignment="1">
      <alignment horizontal="center"/>
    </xf>
    <xf numFmtId="9" fontId="0" fillId="0" borderId="0" xfId="7" applyFont="1" applyFill="1" applyBorder="1" applyAlignment="1">
      <alignment horizontal="center"/>
    </xf>
    <xf numFmtId="2" fontId="9" fillId="0" borderId="0" xfId="1" applyNumberFormat="1" applyFont="1" applyFill="1" applyBorder="1" applyAlignment="1">
      <alignment horizontal="center"/>
    </xf>
    <xf numFmtId="2" fontId="8" fillId="84" borderId="0" xfId="1" applyNumberFormat="1" applyFont="1" applyFill="1" applyBorder="1" applyAlignment="1">
      <alignment horizontal="center"/>
    </xf>
    <xf numFmtId="2" fontId="8" fillId="0" borderId="0" xfId="1" applyNumberFormat="1" applyFont="1" applyFill="1" applyBorder="1" applyAlignment="1">
      <alignment horizontal="center"/>
    </xf>
    <xf numFmtId="1" fontId="8" fillId="0" borderId="0" xfId="0" applyNumberFormat="1" applyFont="1" applyAlignment="1">
      <alignment horizontal="center"/>
    </xf>
    <xf numFmtId="1" fontId="0" fillId="0" borderId="0" xfId="0" applyNumberFormat="1" applyBorder="1" applyAlignment="1">
      <alignment horizontal="center"/>
    </xf>
    <xf numFmtId="1" fontId="8" fillId="0" borderId="0" xfId="0" applyNumberFormat="1" applyFont="1" applyBorder="1" applyAlignment="1">
      <alignment horizontal="center"/>
    </xf>
    <xf numFmtId="2" fontId="9" fillId="0" borderId="45" xfId="0" applyNumberFormat="1" applyFont="1" applyFill="1" applyBorder="1" applyAlignment="1">
      <alignment horizontal="center"/>
    </xf>
    <xf numFmtId="39" fontId="9" fillId="0" borderId="49" xfId="1" applyNumberFormat="1" applyFont="1" applyFill="1" applyBorder="1" applyAlignment="1">
      <alignment horizontal="center"/>
    </xf>
    <xf numFmtId="4" fontId="9" fillId="0" borderId="0" xfId="1" applyNumberFormat="1" applyFont="1" applyFill="1" applyBorder="1" applyAlignment="1">
      <alignment horizontal="center"/>
    </xf>
    <xf numFmtId="3" fontId="9" fillId="0" borderId="0" xfId="0" applyNumberFormat="1" applyFont="1" applyFill="1" applyBorder="1" applyAlignment="1">
      <alignment horizontal="center" wrapText="1"/>
    </xf>
    <xf numFmtId="2" fontId="8" fillId="84" borderId="45" xfId="0" applyNumberFormat="1" applyFont="1" applyFill="1" applyBorder="1" applyAlignment="1">
      <alignment horizontal="center"/>
    </xf>
    <xf numFmtId="39" fontId="8" fillId="84" borderId="49" xfId="1" applyNumberFormat="1" applyFont="1" applyFill="1" applyBorder="1" applyAlignment="1">
      <alignment horizontal="center"/>
    </xf>
    <xf numFmtId="4" fontId="8" fillId="84" borderId="0" xfId="1" applyNumberFormat="1" applyFont="1" applyFill="1" applyBorder="1" applyAlignment="1">
      <alignment horizontal="center"/>
    </xf>
    <xf numFmtId="3" fontId="8" fillId="84" borderId="0" xfId="0" applyNumberFormat="1" applyFont="1" applyFill="1" applyBorder="1" applyAlignment="1">
      <alignment horizontal="center"/>
    </xf>
    <xf numFmtId="2" fontId="8" fillId="0" borderId="45" xfId="0" applyNumberFormat="1" applyFont="1" applyFill="1" applyBorder="1" applyAlignment="1">
      <alignment horizontal="center"/>
    </xf>
    <xf numFmtId="39" fontId="8" fillId="0" borderId="49" xfId="1" applyNumberFormat="1" applyFont="1" applyFill="1" applyBorder="1" applyAlignment="1">
      <alignment horizontal="center"/>
    </xf>
    <xf numFmtId="4" fontId="8" fillId="0" borderId="0" xfId="1" applyNumberFormat="1" applyFont="1" applyFill="1" applyBorder="1" applyAlignment="1">
      <alignment horizontal="center"/>
    </xf>
    <xf numFmtId="0" fontId="59" fillId="0" borderId="0" xfId="524" applyFill="1"/>
    <xf numFmtId="0" fontId="59" fillId="0" borderId="0" xfId="527"/>
    <xf numFmtId="0" fontId="130" fillId="0" borderId="0" xfId="527" applyFont="1"/>
    <xf numFmtId="38" fontId="59" fillId="0" borderId="0" xfId="527" applyNumberFormat="1"/>
    <xf numFmtId="38" fontId="130" fillId="0" borderId="0" xfId="527" applyNumberFormat="1" applyFont="1"/>
    <xf numFmtId="0" fontId="130" fillId="0" borderId="0" xfId="527" quotePrefix="1" applyFont="1"/>
    <xf numFmtId="38" fontId="59" fillId="0" borderId="0" xfId="527" quotePrefix="1" applyNumberFormat="1"/>
    <xf numFmtId="43" fontId="59" fillId="0" borderId="0" xfId="540" applyFont="1"/>
    <xf numFmtId="38" fontId="59" fillId="86" borderId="0" xfId="527" quotePrefix="1" applyNumberFormat="1" applyFill="1"/>
    <xf numFmtId="9" fontId="0" fillId="0" borderId="0" xfId="0" applyNumberFormat="1" applyFont="1" applyFill="1" applyBorder="1" applyAlignment="1">
      <alignment horizontal="center"/>
    </xf>
    <xf numFmtId="9" fontId="0" fillId="0" borderId="53" xfId="7" applyFont="1" applyFill="1" applyBorder="1" applyAlignment="1">
      <alignment horizontal="center"/>
    </xf>
    <xf numFmtId="0" fontId="120" fillId="0" borderId="0" xfId="0" applyFont="1" applyFill="1" applyBorder="1" applyAlignment="1"/>
    <xf numFmtId="164" fontId="0" fillId="0" borderId="0" xfId="0" applyNumberFormat="1"/>
    <xf numFmtId="164" fontId="9" fillId="0" borderId="0" xfId="0" applyNumberFormat="1" applyFont="1"/>
    <xf numFmtId="9" fontId="0" fillId="0" borderId="0" xfId="0" applyNumberFormat="1" applyAlignment="1">
      <alignment horizontal="center" vertical="center"/>
    </xf>
    <xf numFmtId="9" fontId="8" fillId="0" borderId="52" xfId="7" applyFont="1" applyBorder="1" applyAlignment="1">
      <alignment horizontal="center"/>
    </xf>
    <xf numFmtId="0" fontId="21" fillId="0" borderId="0" xfId="0" applyFont="1"/>
    <xf numFmtId="0" fontId="14" fillId="0" borderId="0" xfId="0" applyFont="1" applyAlignment="1">
      <alignment horizontal="left" vertical="center" indent="8"/>
    </xf>
    <xf numFmtId="0" fontId="9" fillId="0" borderId="0" xfId="0" applyFont="1" applyFill="1" applyBorder="1" applyAlignment="1">
      <alignment horizontal="center"/>
    </xf>
    <xf numFmtId="0" fontId="0" fillId="0" borderId="0" xfId="0" applyAlignment="1">
      <alignment horizontal="center"/>
    </xf>
    <xf numFmtId="0" fontId="0" fillId="0" borderId="0" xfId="0" applyAlignment="1"/>
    <xf numFmtId="0" fontId="0" fillId="76" borderId="0" xfId="0" applyFill="1" applyAlignment="1"/>
    <xf numFmtId="0" fontId="1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xf>
    <xf numFmtId="0" fontId="9" fillId="0" borderId="0" xfId="0" applyFont="1" applyAlignment="1"/>
    <xf numFmtId="0" fontId="9" fillId="0" borderId="0" xfId="0" applyFont="1" applyBorder="1" applyAlignment="1">
      <alignment horizontal="left"/>
    </xf>
    <xf numFmtId="0" fontId="9" fillId="0" borderId="0" xfId="0" applyFont="1" applyFill="1" applyBorder="1" applyAlignment="1"/>
    <xf numFmtId="0" fontId="9" fillId="0" borderId="0" xfId="0" applyFont="1" applyAlignment="1">
      <alignment wrapText="1"/>
    </xf>
    <xf numFmtId="0" fontId="108" fillId="78" borderId="0" xfId="1" applyNumberFormat="1" applyFont="1" applyFill="1" applyBorder="1" applyAlignment="1">
      <alignment horizontal="right" wrapText="1"/>
    </xf>
    <xf numFmtId="0" fontId="108" fillId="78" borderId="24" xfId="1" applyNumberFormat="1" applyFont="1" applyFill="1" applyBorder="1" applyAlignment="1">
      <alignment horizontal="right" wrapText="1"/>
    </xf>
    <xf numFmtId="0" fontId="0" fillId="76" borderId="0" xfId="0" applyFill="1" applyAlignment="1">
      <alignment horizontal="center"/>
    </xf>
    <xf numFmtId="0" fontId="9" fillId="0" borderId="0" xfId="0" applyFont="1" applyFill="1" applyAlignment="1"/>
    <xf numFmtId="0" fontId="108" fillId="78" borderId="0" xfId="1" applyNumberFormat="1" applyFont="1" applyFill="1" applyBorder="1" applyAlignment="1">
      <alignment horizontal="center" wrapText="1"/>
    </xf>
    <xf numFmtId="0" fontId="108" fillId="78" borderId="24" xfId="1" applyNumberFormat="1" applyFont="1" applyFill="1" applyBorder="1" applyAlignment="1">
      <alignment horizontal="center" wrapText="1"/>
    </xf>
    <xf numFmtId="0" fontId="108" fillId="78" borderId="0" xfId="1" applyNumberFormat="1" applyFont="1" applyFill="1" applyBorder="1" applyAlignment="1">
      <alignment horizontal="left" wrapText="1"/>
    </xf>
    <xf numFmtId="0" fontId="108" fillId="78" borderId="24" xfId="1" applyNumberFormat="1" applyFont="1" applyFill="1" applyBorder="1" applyAlignment="1">
      <alignment horizontal="left" wrapText="1"/>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121" fillId="0" borderId="0" xfId="1" applyNumberFormat="1" applyFont="1" applyFill="1" applyBorder="1" applyAlignment="1">
      <alignment horizontal="left" wrapText="1"/>
    </xf>
    <xf numFmtId="0" fontId="0" fillId="0" borderId="0" xfId="0" applyFill="1" applyBorder="1" applyAlignment="1">
      <alignment vertical="center" wrapText="1"/>
    </xf>
    <xf numFmtId="0" fontId="108" fillId="78" borderId="45" xfId="1" applyNumberFormat="1" applyFont="1" applyFill="1" applyBorder="1" applyAlignment="1">
      <alignment horizontal="center" wrapText="1"/>
    </xf>
    <xf numFmtId="0" fontId="9" fillId="0" borderId="0" xfId="0" applyFont="1" applyFill="1" applyAlignment="1">
      <alignment horizontal="left"/>
    </xf>
    <xf numFmtId="0" fontId="0" fillId="0" borderId="0" xfId="0" applyAlignment="1">
      <alignment horizontal="center" wrapText="1"/>
    </xf>
    <xf numFmtId="0" fontId="9" fillId="0" borderId="0" xfId="0" applyFont="1" applyFill="1" applyBorder="1" applyAlignment="1">
      <alignment horizontal="left" indent="1"/>
    </xf>
    <xf numFmtId="0" fontId="111" fillId="77" borderId="0" xfId="0" applyFont="1" applyFill="1" applyAlignment="1">
      <alignment horizontal="center" vertical="center" wrapText="1"/>
    </xf>
    <xf numFmtId="0" fontId="111" fillId="77" borderId="70" xfId="0" applyFont="1" applyFill="1" applyBorder="1" applyAlignment="1">
      <alignment horizontal="center" vertical="center" wrapText="1"/>
    </xf>
    <xf numFmtId="0" fontId="9" fillId="0" borderId="0" xfId="0" applyFont="1" applyFill="1" applyBorder="1" applyAlignment="1">
      <alignment horizontal="center"/>
    </xf>
    <xf numFmtId="0" fontId="0" fillId="0" borderId="0" xfId="0" applyAlignment="1">
      <alignment horizontal="center"/>
    </xf>
    <xf numFmtId="0" fontId="19" fillId="0" borderId="0" xfId="0" applyFont="1" applyFill="1" applyAlignment="1">
      <alignment vertical="center"/>
    </xf>
    <xf numFmtId="0" fontId="9" fillId="0" borderId="0" xfId="0" applyFont="1" applyFill="1" applyAlignment="1"/>
    <xf numFmtId="0" fontId="9" fillId="0" borderId="0" xfId="0" applyFont="1" applyAlignment="1"/>
    <xf numFmtId="0" fontId="9" fillId="0" borderId="0" xfId="0" applyFont="1" applyFill="1" applyBorder="1" applyAlignment="1">
      <alignment horizontal="left" indent="1"/>
    </xf>
    <xf numFmtId="0" fontId="0" fillId="0" borderId="0" xfId="0" applyFont="1" applyFill="1" applyAlignment="1">
      <alignment vertical="center"/>
    </xf>
    <xf numFmtId="49" fontId="0" fillId="0" borderId="0" xfId="0" quotePrefix="1" applyNumberFormat="1" applyFont="1" applyFill="1" applyBorder="1" applyAlignment="1">
      <alignment horizontal="left"/>
    </xf>
    <xf numFmtId="10" fontId="76" fillId="0" borderId="0" xfId="7" applyNumberFormat="1" applyFont="1" applyBorder="1" applyAlignment="1">
      <alignment vertical="center"/>
    </xf>
    <xf numFmtId="49" fontId="76" fillId="0" borderId="0" xfId="0" quotePrefix="1" applyNumberFormat="1" applyFont="1" applyBorder="1" applyAlignment="1">
      <alignment vertical="center"/>
    </xf>
    <xf numFmtId="49" fontId="76" fillId="0" borderId="69" xfId="0" quotePrefix="1" applyNumberFormat="1" applyFont="1" applyBorder="1" applyAlignment="1">
      <alignment vertical="center"/>
    </xf>
    <xf numFmtId="0" fontId="0" fillId="0" borderId="0" xfId="0" applyFont="1" applyFill="1" applyBorder="1" applyAlignment="1">
      <alignment horizontal="left" indent="1"/>
    </xf>
    <xf numFmtId="10" fontId="76" fillId="0" borderId="0" xfId="7" applyNumberFormat="1" applyFont="1" applyBorder="1" applyAlignment="1">
      <alignment horizontal="right" vertical="center"/>
    </xf>
    <xf numFmtId="9" fontId="76" fillId="0" borderId="0" xfId="7" applyNumberFormat="1" applyFont="1" applyBorder="1" applyAlignment="1">
      <alignment horizontal="right" vertical="center"/>
    </xf>
    <xf numFmtId="9" fontId="0" fillId="0" borderId="0" xfId="7" applyNumberFormat="1" applyFont="1" applyFill="1" applyBorder="1" applyAlignment="1">
      <alignment horizontal="right"/>
    </xf>
    <xf numFmtId="9" fontId="76" fillId="0" borderId="69" xfId="7" applyNumberFormat="1" applyFont="1" applyBorder="1" applyAlignment="1">
      <alignment horizontal="right" vertical="center"/>
    </xf>
    <xf numFmtId="0" fontId="14" fillId="0" borderId="0" xfId="0" applyFont="1" applyAlignment="1">
      <alignment horizontal="left" vertical="center" indent="4"/>
    </xf>
    <xf numFmtId="0" fontId="14" fillId="0" borderId="0" xfId="0" applyFont="1"/>
    <xf numFmtId="3" fontId="8" fillId="0" borderId="0" xfId="0" applyNumberFormat="1" applyFont="1" applyFill="1" applyAlignment="1">
      <alignment horizontal="right"/>
    </xf>
    <xf numFmtId="0" fontId="8" fillId="0" borderId="0" xfId="0" applyFont="1" applyFill="1" applyAlignment="1">
      <alignment horizontal="right"/>
    </xf>
    <xf numFmtId="0" fontId="0" fillId="0" borderId="0" xfId="0" applyAlignment="1">
      <alignment horizontal="center"/>
    </xf>
    <xf numFmtId="0" fontId="9" fillId="0" borderId="0" xfId="0" applyFont="1" applyAlignment="1"/>
    <xf numFmtId="0" fontId="108" fillId="78" borderId="0" xfId="1" applyNumberFormat="1" applyFont="1" applyFill="1" applyBorder="1" applyAlignment="1">
      <alignment horizontal="right" wrapText="1"/>
    </xf>
    <xf numFmtId="0" fontId="108" fillId="78" borderId="24" xfId="1" applyNumberFormat="1" applyFont="1" applyFill="1" applyBorder="1" applyAlignment="1">
      <alignment horizontal="right" wrapText="1"/>
    </xf>
    <xf numFmtId="0" fontId="9" fillId="0" borderId="0" xfId="0" applyFont="1" applyFill="1" applyAlignment="1"/>
    <xf numFmtId="0" fontId="108" fillId="78" borderId="0" xfId="1" applyNumberFormat="1" applyFont="1" applyFill="1" applyBorder="1" applyAlignment="1">
      <alignment horizontal="center" wrapText="1"/>
    </xf>
    <xf numFmtId="0" fontId="108" fillId="78" borderId="24" xfId="1" applyNumberFormat="1" applyFont="1" applyFill="1" applyBorder="1" applyAlignment="1">
      <alignment horizontal="center" wrapText="1"/>
    </xf>
    <xf numFmtId="0" fontId="108" fillId="78" borderId="45" xfId="1" applyNumberFormat="1" applyFont="1" applyFill="1" applyBorder="1" applyAlignment="1">
      <alignment horizontal="center" wrapText="1"/>
    </xf>
    <xf numFmtId="0" fontId="9" fillId="0" borderId="63" xfId="0" applyFont="1" applyBorder="1"/>
    <xf numFmtId="9" fontId="8" fillId="0" borderId="63" xfId="0" applyNumberFormat="1" applyFont="1" applyBorder="1" applyAlignment="1">
      <alignment horizontal="center"/>
    </xf>
    <xf numFmtId="0" fontId="8" fillId="0" borderId="63" xfId="0" applyFont="1" applyBorder="1" applyAlignment="1">
      <alignment horizontal="center"/>
    </xf>
    <xf numFmtId="166" fontId="0" fillId="0" borderId="63" xfId="0" applyNumberFormat="1" applyBorder="1" applyAlignment="1">
      <alignment horizontal="center"/>
    </xf>
    <xf numFmtId="166" fontId="9" fillId="0" borderId="50" xfId="7" applyNumberFormat="1" applyFont="1" applyFill="1" applyBorder="1" applyAlignment="1">
      <alignment horizontal="center"/>
    </xf>
    <xf numFmtId="9" fontId="8" fillId="0" borderId="45" xfId="0" applyNumberFormat="1" applyFont="1" applyBorder="1" applyAlignment="1">
      <alignment horizontal="center"/>
    </xf>
    <xf numFmtId="9" fontId="8" fillId="0" borderId="0" xfId="0" applyNumberFormat="1" applyFont="1" applyBorder="1" applyAlignment="1">
      <alignment horizontal="center"/>
    </xf>
    <xf numFmtId="9" fontId="8" fillId="0" borderId="48" xfId="0" applyNumberFormat="1" applyFont="1" applyBorder="1" applyAlignment="1">
      <alignment horizontal="center"/>
    </xf>
    <xf numFmtId="0" fontId="9" fillId="0" borderId="0" xfId="0" applyFont="1" applyAlignment="1">
      <alignment horizontal="left" indent="1"/>
    </xf>
    <xf numFmtId="0" fontId="9" fillId="0" borderId="0" xfId="0" applyFont="1" applyAlignment="1">
      <alignment horizontal="center" wrapText="1"/>
    </xf>
    <xf numFmtId="0" fontId="9" fillId="0" borderId="0" xfId="0" applyFont="1" applyFill="1" applyBorder="1" applyAlignment="1"/>
    <xf numFmtId="0" fontId="8" fillId="0" borderId="0" xfId="0" quotePrefix="1" applyFont="1" applyFill="1" applyBorder="1" applyAlignment="1">
      <alignment horizontal="right" vertical="center"/>
    </xf>
    <xf numFmtId="0" fontId="108" fillId="78" borderId="24" xfId="1" applyNumberFormat="1" applyFont="1" applyFill="1" applyBorder="1" applyAlignment="1">
      <alignment horizontal="center" wrapText="1"/>
    </xf>
    <xf numFmtId="0" fontId="9" fillId="0" borderId="0" xfId="0" applyFont="1" applyFill="1" applyAlignment="1"/>
    <xf numFmtId="0" fontId="9" fillId="0" borderId="0" xfId="0" applyFont="1" applyFill="1" applyBorder="1" applyAlignment="1">
      <alignment horizontal="left" indent="1"/>
    </xf>
    <xf numFmtId="9" fontId="9" fillId="0" borderId="50" xfId="0" applyNumberFormat="1" applyFont="1" applyFill="1" applyBorder="1" applyAlignment="1">
      <alignment horizontal="center" vertical="center"/>
    </xf>
    <xf numFmtId="4" fontId="8" fillId="0" borderId="0" xfId="0" applyNumberFormat="1" applyFont="1" applyAlignment="1">
      <alignment horizontal="center"/>
    </xf>
    <xf numFmtId="39" fontId="8" fillId="0" borderId="0" xfId="2" applyNumberFormat="1" applyFont="1" applyFill="1" applyBorder="1" applyAlignment="1">
      <alignment horizontal="center"/>
    </xf>
    <xf numFmtId="37" fontId="8" fillId="0" borderId="0" xfId="2" applyNumberFormat="1" applyFont="1" applyFill="1" applyBorder="1" applyAlignment="1">
      <alignment horizontal="center"/>
    </xf>
    <xf numFmtId="9" fontId="8" fillId="0" borderId="63" xfId="7" applyFont="1" applyFill="1" applyBorder="1" applyAlignment="1">
      <alignment horizontal="center" vertical="center"/>
    </xf>
    <xf numFmtId="180" fontId="8" fillId="0" borderId="65" xfId="0" applyNumberFormat="1" applyFont="1" applyFill="1" applyBorder="1" applyAlignment="1">
      <alignment vertical="center"/>
    </xf>
    <xf numFmtId="180" fontId="8" fillId="0" borderId="67" xfId="1" applyNumberFormat="1" applyFont="1" applyFill="1" applyBorder="1" applyAlignment="1">
      <alignment horizontal="center" vertical="center"/>
    </xf>
    <xf numFmtId="180" fontId="8" fillId="0" borderId="0" xfId="2" applyNumberFormat="1" applyFont="1" applyFill="1" applyBorder="1" applyAlignment="1">
      <alignment horizontal="center" vertical="center"/>
    </xf>
    <xf numFmtId="0" fontId="25" fillId="0" borderId="0" xfId="772" applyFont="1" applyFill="1"/>
    <xf numFmtId="180" fontId="8" fillId="0" borderId="63" xfId="2" applyNumberFormat="1" applyFont="1" applyFill="1" applyBorder="1" applyAlignment="1">
      <alignment horizontal="center" vertical="center"/>
    </xf>
    <xf numFmtId="180" fontId="8" fillId="0" borderId="63" xfId="0" applyNumberFormat="1" applyFont="1" applyFill="1" applyBorder="1" applyAlignment="1">
      <alignment horizontal="center" vertical="center"/>
    </xf>
    <xf numFmtId="180" fontId="8" fillId="0" borderId="65" xfId="1" applyNumberFormat="1" applyFont="1" applyFill="1" applyBorder="1" applyAlignment="1">
      <alignment horizontal="center" vertical="center"/>
    </xf>
    <xf numFmtId="180" fontId="8" fillId="0" borderId="63" xfId="1" applyNumberFormat="1" applyFont="1" applyFill="1" applyBorder="1" applyAlignment="1">
      <alignment horizontal="center" vertical="center"/>
    </xf>
    <xf numFmtId="180" fontId="8" fillId="0" borderId="65" xfId="0" applyNumberFormat="1" applyFont="1" applyFill="1" applyBorder="1" applyAlignment="1">
      <alignment horizontal="center" vertical="center"/>
    </xf>
    <xf numFmtId="180" fontId="8" fillId="0" borderId="63" xfId="2" applyNumberFormat="1" applyFont="1" applyFill="1" applyBorder="1" applyAlignment="1">
      <alignment vertical="center"/>
    </xf>
    <xf numFmtId="180" fontId="8" fillId="0" borderId="63" xfId="0" applyNumberFormat="1" applyFont="1" applyFill="1" applyBorder="1" applyAlignment="1">
      <alignment vertical="center"/>
    </xf>
    <xf numFmtId="180" fontId="8" fillId="0" borderId="67" xfId="1" applyNumberFormat="1" applyFont="1" applyFill="1" applyBorder="1" applyAlignment="1">
      <alignment vertical="center"/>
    </xf>
    <xf numFmtId="180" fontId="8" fillId="0" borderId="65" xfId="1" applyNumberFormat="1" applyFont="1" applyFill="1" applyBorder="1" applyAlignment="1">
      <alignment vertical="center"/>
    </xf>
    <xf numFmtId="180" fontId="8" fillId="0" borderId="63" xfId="1" applyNumberFormat="1" applyFont="1" applyFill="1" applyBorder="1" applyAlignment="1">
      <alignment vertical="center"/>
    </xf>
    <xf numFmtId="2" fontId="8" fillId="0" borderId="0" xfId="0" applyNumberFormat="1" applyFont="1" applyFill="1" applyBorder="1" applyAlignment="1">
      <alignment horizontal="center" vertical="center" wrapText="1"/>
    </xf>
    <xf numFmtId="180" fontId="8" fillId="0" borderId="0" xfId="2" applyNumberFormat="1" applyFont="1" applyFill="1" applyBorder="1" applyAlignment="1">
      <alignment vertical="center"/>
    </xf>
    <xf numFmtId="180" fontId="8" fillId="0" borderId="0" xfId="0" applyNumberFormat="1" applyFont="1" applyFill="1" applyBorder="1" applyAlignment="1">
      <alignment vertical="center"/>
    </xf>
    <xf numFmtId="180" fontId="8" fillId="0" borderId="0" xfId="1" applyNumberFormat="1" applyFont="1" applyFill="1" applyBorder="1" applyAlignment="1">
      <alignment vertical="center"/>
    </xf>
    <xf numFmtId="180" fontId="8" fillId="0" borderId="0" xfId="0" applyNumberFormat="1" applyFont="1" applyFill="1" applyBorder="1" applyAlignment="1">
      <alignment horizontal="center" vertical="center"/>
    </xf>
    <xf numFmtId="180" fontId="8" fillId="0" borderId="0" xfId="1" applyNumberFormat="1" applyFont="1" applyFill="1" applyBorder="1" applyAlignment="1">
      <alignment horizontal="center" vertical="center"/>
    </xf>
    <xf numFmtId="180" fontId="8" fillId="0" borderId="0" xfId="7" applyNumberFormat="1" applyFont="1" applyFill="1" applyAlignment="1">
      <alignment horizontal="center"/>
    </xf>
    <xf numFmtId="9" fontId="8" fillId="0" borderId="0" xfId="7" applyFont="1" applyFill="1" applyBorder="1" applyAlignment="1">
      <alignment horizontal="center" vertical="center"/>
    </xf>
    <xf numFmtId="9" fontId="8" fillId="0" borderId="63" xfId="7" applyFont="1" applyFill="1" applyBorder="1" applyAlignment="1">
      <alignment horizontal="right" vertical="center"/>
    </xf>
    <xf numFmtId="170" fontId="25" fillId="0" borderId="0" xfId="772" applyNumberFormat="1" applyFont="1" applyFill="1" applyBorder="1" applyAlignment="1">
      <alignment horizontal="left" vertical="center"/>
    </xf>
    <xf numFmtId="0" fontId="0" fillId="4" borderId="0" xfId="0" applyFill="1" applyAlignment="1">
      <alignment horizontal="left"/>
    </xf>
    <xf numFmtId="0" fontId="0" fillId="4" borderId="0" xfId="0" applyFill="1" applyAlignment="1">
      <alignment horizontal="right"/>
    </xf>
    <xf numFmtId="0" fontId="0" fillId="4" borderId="0" xfId="0" applyFill="1" applyBorder="1" applyAlignment="1">
      <alignment horizontal="right"/>
    </xf>
    <xf numFmtId="0" fontId="0" fillId="4" borderId="0" xfId="0" applyFill="1" applyBorder="1"/>
    <xf numFmtId="0" fontId="0" fillId="0" borderId="0" xfId="0" applyFill="1" applyAlignment="1">
      <alignment horizontal="left"/>
    </xf>
    <xf numFmtId="0" fontId="0" fillId="4" borderId="0" xfId="0" applyFill="1"/>
    <xf numFmtId="0" fontId="0" fillId="0" borderId="0" xfId="0"/>
    <xf numFmtId="0" fontId="8" fillId="0" borderId="0" xfId="0" applyFont="1"/>
    <xf numFmtId="0" fontId="8" fillId="0" borderId="0" xfId="0" applyFont="1" applyAlignment="1">
      <alignment horizontal="center"/>
    </xf>
    <xf numFmtId="0" fontId="0" fillId="0" borderId="0" xfId="0" applyFill="1" applyBorder="1"/>
    <xf numFmtId="0" fontId="0" fillId="0" borderId="0" xfId="0" applyFill="1"/>
    <xf numFmtId="0" fontId="0" fillId="0" borderId="0" xfId="0" applyFill="1" applyBorder="1" applyAlignment="1">
      <alignment horizontal="right"/>
    </xf>
    <xf numFmtId="0" fontId="0" fillId="0" borderId="0" xfId="0" applyAlignment="1">
      <alignment horizontal="right"/>
    </xf>
    <xf numFmtId="0" fontId="8" fillId="0" borderId="0" xfId="0" applyNumberFormat="1" applyFont="1" applyAlignment="1">
      <alignment horizontal="center"/>
    </xf>
    <xf numFmtId="0" fontId="0" fillId="0" borderId="0" xfId="0" applyNumberFormat="1" applyBorder="1" applyAlignment="1">
      <alignment horizontal="center"/>
    </xf>
    <xf numFmtId="0" fontId="8" fillId="0" borderId="0" xfId="0" applyNumberFormat="1" applyFont="1" applyBorder="1" applyAlignment="1">
      <alignment horizontal="center"/>
    </xf>
    <xf numFmtId="0" fontId="12" fillId="0" borderId="0" xfId="0" applyFont="1" applyFill="1" applyBorder="1"/>
    <xf numFmtId="3" fontId="0" fillId="0" borderId="0" xfId="0" applyNumberFormat="1" applyBorder="1" applyAlignment="1">
      <alignment horizontal="center"/>
    </xf>
    <xf numFmtId="3" fontId="8" fillId="0" borderId="0" xfId="7" applyNumberFormat="1" applyFont="1" applyFill="1" applyAlignment="1">
      <alignment horizontal="center"/>
    </xf>
    <xf numFmtId="0" fontId="9" fillId="78" borderId="0" xfId="0" applyFont="1" applyFill="1" applyAlignment="1"/>
    <xf numFmtId="0" fontId="9" fillId="78" borderId="0" xfId="0" applyFont="1" applyFill="1" applyBorder="1" applyAlignment="1">
      <alignment horizontal="right"/>
    </xf>
    <xf numFmtId="0" fontId="12" fillId="0" borderId="0" xfId="0" applyFont="1" applyFill="1" applyBorder="1" applyAlignment="1"/>
    <xf numFmtId="3" fontId="9" fillId="0" borderId="50" xfId="0" applyNumberFormat="1" applyFont="1" applyFill="1" applyBorder="1" applyAlignment="1">
      <alignment horizontal="center"/>
    </xf>
    <xf numFmtId="9" fontId="9" fillId="0" borderId="50" xfId="0" applyNumberFormat="1" applyFont="1" applyFill="1" applyBorder="1" applyAlignment="1">
      <alignment horizontal="center"/>
    </xf>
    <xf numFmtId="9" fontId="9" fillId="0" borderId="50" xfId="7" applyFont="1" applyFill="1" applyBorder="1" applyAlignment="1">
      <alignment horizontal="center"/>
    </xf>
    <xf numFmtId="2" fontId="8" fillId="0" borderId="0" xfId="0" applyNumberFormat="1" applyFont="1" applyFill="1" applyBorder="1" applyAlignment="1">
      <alignment horizontal="right" vertical="center"/>
    </xf>
    <xf numFmtId="3" fontId="8" fillId="0" borderId="0" xfId="0" applyNumberFormat="1" applyFont="1" applyFill="1" applyBorder="1" applyAlignment="1">
      <alignment horizontal="center"/>
    </xf>
    <xf numFmtId="176" fontId="0" fillId="0" borderId="0" xfId="1" applyNumberFormat="1" applyFont="1" applyAlignment="1">
      <alignment horizontal="center"/>
    </xf>
    <xf numFmtId="41" fontId="8" fillId="0" borderId="0" xfId="1" applyNumberFormat="1" applyFont="1" applyFill="1" applyBorder="1" applyAlignment="1">
      <alignment vertical="center"/>
    </xf>
    <xf numFmtId="0" fontId="76" fillId="0" borderId="0" xfId="0" applyFont="1" applyBorder="1" applyAlignment="1">
      <alignment vertical="center"/>
    </xf>
    <xf numFmtId="0" fontId="12" fillId="0" borderId="0" xfId="0" applyFont="1" applyFill="1" applyBorder="1" applyAlignment="1">
      <alignment horizontal="left" indent="1"/>
    </xf>
    <xf numFmtId="3" fontId="8" fillId="0" borderId="0" xfId="0" applyNumberFormat="1" applyFont="1" applyFill="1" applyAlignment="1">
      <alignment horizontal="center"/>
    </xf>
    <xf numFmtId="3" fontId="0" fillId="0" borderId="63" xfId="0" applyNumberFormat="1" applyBorder="1" applyAlignment="1">
      <alignment horizontal="center"/>
    </xf>
    <xf numFmtId="9" fontId="8" fillId="0" borderId="0" xfId="7" applyFont="1" applyFill="1" applyAlignment="1">
      <alignment horizontal="center"/>
    </xf>
    <xf numFmtId="9" fontId="8" fillId="0" borderId="0" xfId="7" applyFont="1" applyFill="1" applyBorder="1" applyAlignment="1">
      <alignment horizontal="right" vertical="center"/>
    </xf>
    <xf numFmtId="0" fontId="9" fillId="0" borderId="0" xfId="0" applyFont="1" applyFill="1" applyBorder="1" applyAlignment="1">
      <alignment horizontal="center"/>
    </xf>
    <xf numFmtId="0" fontId="108" fillId="78" borderId="24" xfId="1" applyNumberFormat="1" applyFont="1" applyFill="1" applyBorder="1" applyAlignment="1">
      <alignment horizontal="center" wrapText="1"/>
    </xf>
    <xf numFmtId="0" fontId="8" fillId="0" borderId="36"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0" xfId="780"/>
    <xf numFmtId="0" fontId="8" fillId="0" borderId="0" xfId="780" applyFill="1" applyBorder="1"/>
    <xf numFmtId="0" fontId="9" fillId="0" borderId="0" xfId="1" applyNumberFormat="1" applyFont="1" applyFill="1" applyBorder="1" applyAlignment="1">
      <alignment horizontal="right"/>
    </xf>
    <xf numFmtId="0" fontId="8" fillId="0" borderId="0" xfId="780" applyFill="1" applyBorder="1" applyAlignment="1">
      <alignment horizontal="right"/>
    </xf>
    <xf numFmtId="0" fontId="9" fillId="0" borderId="0" xfId="780" quotePrefix="1" applyFont="1" applyFill="1" applyBorder="1" applyAlignment="1">
      <alignment horizontal="right"/>
    </xf>
    <xf numFmtId="0" fontId="9" fillId="0" borderId="0" xfId="780" applyFont="1" applyFill="1" applyBorder="1" applyAlignment="1">
      <alignment horizontal="right"/>
    </xf>
    <xf numFmtId="0" fontId="9" fillId="0" borderId="0" xfId="780" applyFont="1" applyFill="1" applyBorder="1" applyAlignment="1">
      <alignment horizontal="right" wrapText="1"/>
    </xf>
    <xf numFmtId="0" fontId="25" fillId="0" borderId="0" xfId="780" applyFont="1" applyFill="1" applyBorder="1" applyAlignment="1"/>
    <xf numFmtId="166" fontId="8" fillId="0" borderId="0" xfId="780" applyNumberFormat="1" applyFill="1" applyBorder="1" applyAlignment="1">
      <alignment horizontal="right"/>
    </xf>
    <xf numFmtId="9" fontId="8" fillId="0" borderId="0" xfId="7" applyFont="1" applyFill="1" applyBorder="1" applyAlignment="1">
      <alignment horizontal="center"/>
    </xf>
    <xf numFmtId="41" fontId="8" fillId="0" borderId="0" xfId="780" applyNumberFormat="1" applyFill="1" applyBorder="1" applyAlignment="1">
      <alignment horizontal="right"/>
    </xf>
    <xf numFmtId="41" fontId="10" fillId="0" borderId="0" xfId="7" applyNumberFormat="1" applyFont="1" applyFill="1" applyBorder="1" applyAlignment="1">
      <alignment horizontal="right"/>
    </xf>
    <xf numFmtId="3" fontId="8" fillId="0" borderId="0" xfId="780" applyNumberFormat="1" applyBorder="1" applyAlignment="1">
      <alignment horizontal="center"/>
    </xf>
    <xf numFmtId="3" fontId="8" fillId="0" borderId="0" xfId="780" applyNumberFormat="1" applyFill="1" applyBorder="1" applyAlignment="1">
      <alignment horizontal="center"/>
    </xf>
    <xf numFmtId="0" fontId="108" fillId="78" borderId="24" xfId="780" applyFont="1" applyFill="1" applyBorder="1" applyAlignment="1">
      <alignment horizontal="left" wrapText="1"/>
    </xf>
    <xf numFmtId="0" fontId="9" fillId="78" borderId="0" xfId="780" applyFont="1" applyFill="1" applyAlignment="1"/>
    <xf numFmtId="0" fontId="9" fillId="78" borderId="0" xfId="1" applyNumberFormat="1" applyFont="1" applyFill="1" applyBorder="1" applyAlignment="1">
      <alignment horizontal="right"/>
    </xf>
    <xf numFmtId="41" fontId="10" fillId="78" borderId="0" xfId="7" applyNumberFormat="1" applyFont="1" applyFill="1" applyBorder="1" applyAlignment="1">
      <alignment horizontal="right"/>
    </xf>
    <xf numFmtId="41" fontId="8" fillId="78" borderId="0" xfId="780" applyNumberFormat="1" applyFill="1" applyBorder="1" applyAlignment="1">
      <alignment horizontal="right"/>
    </xf>
    <xf numFmtId="0" fontId="8" fillId="78" borderId="0" xfId="780" applyFill="1" applyBorder="1" applyAlignment="1">
      <alignment horizontal="right"/>
    </xf>
    <xf numFmtId="0" fontId="9" fillId="78" borderId="0" xfId="780" applyFont="1" applyFill="1" applyBorder="1" applyAlignment="1">
      <alignment horizontal="right"/>
    </xf>
    <xf numFmtId="0" fontId="111" fillId="77" borderId="26" xfId="780" applyFont="1" applyFill="1" applyBorder="1" applyAlignment="1">
      <alignment horizontal="center" vertical="center" wrapText="1"/>
    </xf>
    <xf numFmtId="3" fontId="8" fillId="0" borderId="0" xfId="780" applyNumberFormat="1" applyFont="1" applyBorder="1" applyAlignment="1">
      <alignment horizontal="left" vertical="center" wrapText="1"/>
    </xf>
    <xf numFmtId="9" fontId="8" fillId="0" borderId="0" xfId="7" applyFont="1" applyBorder="1" applyAlignment="1">
      <alignment horizontal="center"/>
    </xf>
    <xf numFmtId="0" fontId="8" fillId="0" borderId="0" xfId="780" applyFont="1" applyBorder="1" applyAlignment="1">
      <alignment horizontal="center" vertical="center" wrapText="1"/>
    </xf>
    <xf numFmtId="0" fontId="8" fillId="0" borderId="0" xfId="780" applyFill="1" applyAlignment="1"/>
    <xf numFmtId="3" fontId="8" fillId="0" borderId="52" xfId="780" applyNumberFormat="1" applyFont="1" applyBorder="1" applyAlignment="1">
      <alignment horizontal="left" vertical="center" wrapText="1"/>
    </xf>
    <xf numFmtId="0" fontId="9" fillId="78" borderId="52" xfId="780" applyFont="1" applyFill="1" applyBorder="1" applyAlignment="1"/>
    <xf numFmtId="0" fontId="108" fillId="78" borderId="55" xfId="780" applyFont="1" applyFill="1" applyBorder="1" applyAlignment="1">
      <alignment horizontal="left" wrapText="1"/>
    </xf>
    <xf numFmtId="3" fontId="8" fillId="0" borderId="0" xfId="780" applyNumberFormat="1" applyFont="1" applyFill="1" applyBorder="1" applyAlignment="1">
      <alignment horizontal="center"/>
    </xf>
    <xf numFmtId="3" fontId="8" fillId="0" borderId="75" xfId="7" applyNumberFormat="1" applyFont="1" applyFill="1" applyBorder="1" applyAlignment="1">
      <alignment horizontal="center"/>
    </xf>
    <xf numFmtId="37" fontId="8" fillId="0" borderId="75" xfId="1" applyNumberFormat="1" applyFont="1" applyFill="1" applyBorder="1" applyAlignment="1">
      <alignment horizontal="center"/>
    </xf>
    <xf numFmtId="0" fontId="126" fillId="0" borderId="0" xfId="780" applyFont="1" applyFill="1" applyBorder="1" applyAlignment="1"/>
    <xf numFmtId="0" fontId="9" fillId="0" borderId="0" xfId="780" applyFont="1"/>
    <xf numFmtId="0" fontId="120" fillId="0" borderId="0" xfId="780" applyFont="1" applyFill="1" applyAlignment="1"/>
    <xf numFmtId="4" fontId="8" fillId="0" borderId="75" xfId="7" applyNumberFormat="1" applyFont="1" applyFill="1" applyBorder="1" applyAlignment="1">
      <alignment horizontal="center"/>
    </xf>
    <xf numFmtId="0" fontId="120" fillId="0" borderId="0" xfId="780" applyFont="1" applyFill="1" applyAlignment="1">
      <alignment wrapText="1"/>
    </xf>
    <xf numFmtId="9" fontId="8" fillId="0" borderId="52" xfId="7" applyFont="1" applyFill="1" applyBorder="1" applyAlignment="1">
      <alignment horizontal="center"/>
    </xf>
    <xf numFmtId="0" fontId="9" fillId="0" borderId="0" xfId="780" applyFont="1" applyAlignment="1">
      <alignment horizontal="left"/>
    </xf>
    <xf numFmtId="0" fontId="9" fillId="0" borderId="0" xfId="780" applyFont="1" applyFill="1" applyBorder="1" applyAlignment="1">
      <alignment horizontal="center"/>
    </xf>
    <xf numFmtId="0" fontId="19" fillId="0" borderId="0" xfId="780" applyFont="1" applyFill="1" applyAlignment="1">
      <alignment vertical="center"/>
    </xf>
    <xf numFmtId="0" fontId="9" fillId="0" borderId="0" xfId="780" applyFont="1" applyAlignment="1"/>
    <xf numFmtId="0" fontId="9" fillId="0" borderId="0" xfId="780" applyFont="1" applyFill="1" applyBorder="1" applyAlignment="1"/>
    <xf numFmtId="0" fontId="9" fillId="0" borderId="0" xfId="780" applyFont="1" applyFill="1" applyAlignment="1"/>
    <xf numFmtId="0" fontId="108" fillId="78" borderId="24" xfId="1" applyNumberFormat="1" applyFont="1" applyFill="1" applyBorder="1" applyAlignment="1">
      <alignment horizontal="center" wrapText="1"/>
    </xf>
    <xf numFmtId="3" fontId="8" fillId="0" borderId="0" xfId="7" applyNumberFormat="1" applyFont="1" applyFill="1" applyBorder="1" applyAlignment="1">
      <alignment horizontal="center"/>
    </xf>
    <xf numFmtId="37" fontId="8" fillId="0" borderId="0" xfId="1" applyNumberFormat="1" applyFont="1" applyFill="1" applyBorder="1" applyAlignment="1">
      <alignment horizontal="center"/>
    </xf>
    <xf numFmtId="4" fontId="8" fillId="0" borderId="0" xfId="7" applyNumberFormat="1" applyFont="1" applyFill="1" applyBorder="1" applyAlignment="1">
      <alignment horizontal="center"/>
    </xf>
    <xf numFmtId="1" fontId="9" fillId="0" borderId="0" xfId="780" applyNumberFormat="1" applyFont="1" applyFill="1" applyBorder="1" applyAlignment="1"/>
    <xf numFmtId="0" fontId="8" fillId="0" borderId="0" xfId="928"/>
    <xf numFmtId="0" fontId="8" fillId="0" borderId="0" xfId="928" applyFill="1" applyBorder="1"/>
    <xf numFmtId="0" fontId="9" fillId="0" borderId="0" xfId="1" applyNumberFormat="1" applyFont="1" applyFill="1" applyBorder="1" applyAlignment="1">
      <alignment horizontal="right"/>
    </xf>
    <xf numFmtId="0" fontId="8" fillId="0" borderId="0" xfId="928" applyFill="1" applyBorder="1" applyAlignment="1">
      <alignment horizontal="right"/>
    </xf>
    <xf numFmtId="0" fontId="9" fillId="0" borderId="0" xfId="928" quotePrefix="1" applyFont="1" applyFill="1" applyBorder="1" applyAlignment="1">
      <alignment horizontal="right"/>
    </xf>
    <xf numFmtId="0" fontId="9" fillId="0" borderId="0" xfId="928" applyFont="1" applyFill="1" applyBorder="1" applyAlignment="1">
      <alignment horizontal="right"/>
    </xf>
    <xf numFmtId="0" fontId="9" fillId="0" borderId="0" xfId="928" applyFont="1" applyFill="1" applyBorder="1" applyAlignment="1">
      <alignment horizontal="right" wrapText="1"/>
    </xf>
    <xf numFmtId="0" fontId="25" fillId="0" borderId="0" xfId="928" applyFont="1" applyFill="1" applyBorder="1" applyAlignment="1"/>
    <xf numFmtId="166" fontId="8" fillId="0" borderId="0" xfId="928" applyNumberFormat="1" applyFill="1" applyBorder="1" applyAlignment="1">
      <alignment horizontal="right"/>
    </xf>
    <xf numFmtId="9" fontId="8" fillId="0" borderId="0" xfId="7" applyFont="1" applyFill="1" applyBorder="1" applyAlignment="1">
      <alignment horizontal="center"/>
    </xf>
    <xf numFmtId="41" fontId="8" fillId="0" borderId="0" xfId="928" applyNumberFormat="1" applyFill="1" applyBorder="1" applyAlignment="1">
      <alignment horizontal="right"/>
    </xf>
    <xf numFmtId="41" fontId="10" fillId="0" borderId="0" xfId="7" applyNumberFormat="1" applyFont="1" applyFill="1" applyBorder="1" applyAlignment="1">
      <alignment horizontal="right"/>
    </xf>
    <xf numFmtId="3" fontId="8" fillId="0" borderId="0" xfId="928" applyNumberFormat="1" applyBorder="1" applyAlignment="1">
      <alignment horizontal="center"/>
    </xf>
    <xf numFmtId="3" fontId="8" fillId="0" borderId="0" xfId="928" applyNumberFormat="1" applyFill="1" applyBorder="1" applyAlignment="1">
      <alignment horizontal="center"/>
    </xf>
    <xf numFmtId="0" fontId="108" fillId="78" borderId="24" xfId="928" applyFont="1" applyFill="1" applyBorder="1" applyAlignment="1">
      <alignment horizontal="left" wrapText="1"/>
    </xf>
    <xf numFmtId="0" fontId="9" fillId="78" borderId="0" xfId="928" applyFont="1" applyFill="1" applyAlignment="1"/>
    <xf numFmtId="0" fontId="9" fillId="78" borderId="0" xfId="1" applyNumberFormat="1" applyFont="1" applyFill="1" applyBorder="1" applyAlignment="1">
      <alignment horizontal="right"/>
    </xf>
    <xf numFmtId="41" fontId="10" fillId="78" borderId="0" xfId="7" applyNumberFormat="1" applyFont="1" applyFill="1" applyBorder="1" applyAlignment="1">
      <alignment horizontal="right"/>
    </xf>
    <xf numFmtId="41" fontId="8" fillId="78" borderId="0" xfId="928" applyNumberFormat="1" applyFill="1" applyBorder="1" applyAlignment="1">
      <alignment horizontal="right"/>
    </xf>
    <xf numFmtId="0" fontId="8" fillId="78" borderId="0" xfId="928" applyFill="1" applyBorder="1" applyAlignment="1">
      <alignment horizontal="right"/>
    </xf>
    <xf numFmtId="0" fontId="9" fillId="78" borderId="0" xfId="928" applyFont="1" applyFill="1" applyBorder="1" applyAlignment="1">
      <alignment horizontal="right"/>
    </xf>
    <xf numFmtId="0" fontId="111" fillId="77" borderId="26" xfId="928" applyFont="1" applyFill="1" applyBorder="1" applyAlignment="1">
      <alignment horizontal="center" vertical="center" wrapText="1"/>
    </xf>
    <xf numFmtId="3" fontId="8" fillId="0" borderId="0" xfId="928" applyNumberFormat="1" applyFont="1" applyBorder="1" applyAlignment="1">
      <alignment horizontal="left" vertical="center" wrapText="1"/>
    </xf>
    <xf numFmtId="9" fontId="8" fillId="0" borderId="0" xfId="7" applyFont="1" applyBorder="1" applyAlignment="1">
      <alignment horizontal="center"/>
    </xf>
    <xf numFmtId="0" fontId="8" fillId="0" borderId="0" xfId="928" applyFont="1" applyBorder="1" applyAlignment="1">
      <alignment horizontal="center" vertical="center" wrapText="1"/>
    </xf>
    <xf numFmtId="0" fontId="8" fillId="0" borderId="0" xfId="928" applyFill="1" applyAlignment="1"/>
    <xf numFmtId="3" fontId="8" fillId="0" borderId="52" xfId="928" applyNumberFormat="1" applyFont="1" applyBorder="1" applyAlignment="1">
      <alignment horizontal="left" vertical="center" wrapText="1"/>
    </xf>
    <xf numFmtId="0" fontId="9" fillId="78" borderId="52" xfId="928" applyFont="1" applyFill="1" applyBorder="1" applyAlignment="1"/>
    <xf numFmtId="0" fontId="108" fillId="78" borderId="55" xfId="928" applyFont="1" applyFill="1" applyBorder="1" applyAlignment="1">
      <alignment horizontal="left" wrapText="1"/>
    </xf>
    <xf numFmtId="3" fontId="8" fillId="0" borderId="0" xfId="928" applyNumberFormat="1" applyFont="1" applyFill="1" applyBorder="1" applyAlignment="1">
      <alignment horizontal="center"/>
    </xf>
    <xf numFmtId="9" fontId="8" fillId="0" borderId="0" xfId="7" applyNumberFormat="1" applyFont="1" applyFill="1" applyBorder="1" applyAlignment="1">
      <alignment horizontal="center"/>
    </xf>
    <xf numFmtId="3" fontId="8" fillId="0" borderId="75" xfId="7" applyNumberFormat="1" applyFont="1" applyFill="1" applyBorder="1" applyAlignment="1">
      <alignment horizontal="center"/>
    </xf>
    <xf numFmtId="37" fontId="8" fillId="0" borderId="75" xfId="1" applyNumberFormat="1" applyFont="1" applyFill="1" applyBorder="1" applyAlignment="1">
      <alignment horizontal="center"/>
    </xf>
    <xf numFmtId="0" fontId="126" fillId="0" borderId="0" xfId="928" applyFont="1" applyFill="1" applyBorder="1" applyAlignment="1"/>
    <xf numFmtId="0" fontId="9" fillId="0" borderId="0" xfId="928" applyFont="1"/>
    <xf numFmtId="4" fontId="8" fillId="0" borderId="75" xfId="7" applyNumberFormat="1" applyFont="1" applyFill="1" applyBorder="1" applyAlignment="1">
      <alignment horizontal="center"/>
    </xf>
    <xf numFmtId="9" fontId="8" fillId="0" borderId="53" xfId="7" applyFont="1" applyFill="1" applyBorder="1" applyAlignment="1">
      <alignment horizontal="center"/>
    </xf>
    <xf numFmtId="0" fontId="9" fillId="0" borderId="0" xfId="928" applyFont="1" applyFill="1" applyBorder="1" applyAlignment="1">
      <alignment horizontal="center"/>
    </xf>
    <xf numFmtId="0" fontId="19" fillId="0" borderId="0" xfId="928" applyFont="1" applyFill="1" applyAlignment="1">
      <alignment vertical="center"/>
    </xf>
    <xf numFmtId="0" fontId="9" fillId="0" borderId="0" xfId="928" applyFont="1" applyAlignment="1"/>
    <xf numFmtId="0" fontId="9" fillId="0" borderId="0" xfId="928" applyFont="1" applyFill="1" applyBorder="1" applyAlignment="1"/>
    <xf numFmtId="0" fontId="9" fillId="0" borderId="0" xfId="928" applyFont="1" applyFill="1" applyAlignment="1"/>
    <xf numFmtId="0" fontId="108" fillId="78" borderId="24" xfId="1" applyNumberFormat="1" applyFont="1" applyFill="1" applyBorder="1" applyAlignment="1">
      <alignment horizontal="center" wrapText="1"/>
    </xf>
    <xf numFmtId="3" fontId="8" fillId="0" borderId="0" xfId="7" applyNumberFormat="1" applyFont="1" applyFill="1" applyBorder="1" applyAlignment="1">
      <alignment horizontal="center"/>
    </xf>
    <xf numFmtId="37" fontId="8" fillId="0" borderId="0" xfId="1" applyNumberFormat="1" applyFont="1" applyFill="1" applyBorder="1" applyAlignment="1">
      <alignment horizontal="center"/>
    </xf>
    <xf numFmtId="4" fontId="8" fillId="0" borderId="0" xfId="7" applyNumberFormat="1" applyFont="1" applyFill="1" applyBorder="1" applyAlignment="1">
      <alignment horizontal="center"/>
    </xf>
    <xf numFmtId="1" fontId="9" fillId="0" borderId="0" xfId="928" applyNumberFormat="1" applyFont="1" applyFill="1" applyBorder="1" applyAlignment="1"/>
    <xf numFmtId="1" fontId="9" fillId="0" borderId="75" xfId="928" applyNumberFormat="1" applyFont="1" applyFill="1" applyBorder="1" applyAlignment="1">
      <alignment horizontal="center" vertical="center"/>
    </xf>
    <xf numFmtId="0" fontId="8" fillId="0" borderId="0" xfId="1037"/>
    <xf numFmtId="0" fontId="8" fillId="0" borderId="0" xfId="1037" applyFill="1" applyBorder="1"/>
    <xf numFmtId="0" fontId="8" fillId="0" borderId="0" xfId="1037" applyFont="1" applyFill="1" applyBorder="1" applyAlignment="1">
      <alignment horizontal="center"/>
    </xf>
    <xf numFmtId="0" fontId="9" fillId="0" borderId="0" xfId="1" applyNumberFormat="1" applyFont="1" applyFill="1" applyBorder="1" applyAlignment="1">
      <alignment horizontal="right"/>
    </xf>
    <xf numFmtId="0" fontId="9" fillId="0" borderId="0" xfId="1037" applyFont="1" applyFill="1" applyBorder="1" applyAlignment="1">
      <alignment horizontal="right"/>
    </xf>
    <xf numFmtId="0" fontId="9" fillId="0" borderId="0" xfId="1037" applyFont="1" applyFill="1" applyBorder="1" applyAlignment="1">
      <alignment horizontal="right" wrapText="1"/>
    </xf>
    <xf numFmtId="165" fontId="10" fillId="0" borderId="0" xfId="2" applyNumberFormat="1" applyFont="1" applyFill="1" applyBorder="1" applyAlignment="1">
      <alignment horizontal="right"/>
    </xf>
    <xf numFmtId="165" fontId="8" fillId="0" borderId="0" xfId="2" applyNumberFormat="1" applyFont="1" applyFill="1" applyBorder="1" applyAlignment="1">
      <alignment horizontal="right"/>
    </xf>
    <xf numFmtId="41" fontId="10" fillId="0" borderId="0" xfId="7" applyNumberFormat="1" applyFont="1" applyFill="1" applyBorder="1" applyAlignment="1">
      <alignment horizontal="right"/>
    </xf>
    <xf numFmtId="3" fontId="8" fillId="0" borderId="0" xfId="1037" applyNumberFormat="1" applyBorder="1" applyAlignment="1">
      <alignment horizontal="center"/>
    </xf>
    <xf numFmtId="3" fontId="8" fillId="0" borderId="0" xfId="1037" applyNumberFormat="1" applyFont="1" applyBorder="1" applyAlignment="1">
      <alignment horizontal="center"/>
    </xf>
    <xf numFmtId="0" fontId="9" fillId="78" borderId="0" xfId="1037" applyFont="1" applyFill="1" applyAlignment="1"/>
    <xf numFmtId="0" fontId="9" fillId="78" borderId="0" xfId="1" applyNumberFormat="1" applyFont="1" applyFill="1" applyBorder="1" applyAlignment="1">
      <alignment horizontal="right"/>
    </xf>
    <xf numFmtId="41" fontId="10" fillId="78" borderId="0" xfId="7" applyNumberFormat="1" applyFont="1" applyFill="1" applyBorder="1" applyAlignment="1">
      <alignment horizontal="right"/>
    </xf>
    <xf numFmtId="41" fontId="8" fillId="78" borderId="0" xfId="1037" applyNumberFormat="1" applyFill="1" applyBorder="1" applyAlignment="1">
      <alignment horizontal="right"/>
    </xf>
    <xf numFmtId="0" fontId="8" fillId="78" borderId="0" xfId="1037" applyFill="1" applyBorder="1" applyAlignment="1">
      <alignment horizontal="right"/>
    </xf>
    <xf numFmtId="0" fontId="9" fillId="78" borderId="0" xfId="1037" applyFont="1" applyFill="1" applyBorder="1" applyAlignment="1">
      <alignment horizontal="right"/>
    </xf>
    <xf numFmtId="0" fontId="111" fillId="77" borderId="26" xfId="1037" applyFont="1" applyFill="1" applyBorder="1" applyAlignment="1">
      <alignment horizontal="center" vertical="center" wrapText="1"/>
    </xf>
    <xf numFmtId="3" fontId="8" fillId="0" borderId="0" xfId="1037" applyNumberFormat="1" applyFont="1" applyBorder="1" applyAlignment="1">
      <alignment horizontal="left" vertical="center" wrapText="1"/>
    </xf>
    <xf numFmtId="9" fontId="8" fillId="0" borderId="0" xfId="7" applyFont="1" applyBorder="1" applyAlignment="1">
      <alignment horizontal="center"/>
    </xf>
    <xf numFmtId="0" fontId="111" fillId="77" borderId="44" xfId="1037" applyFont="1" applyFill="1" applyBorder="1" applyAlignment="1">
      <alignment horizontal="center" vertical="center" wrapText="1"/>
    </xf>
    <xf numFmtId="0" fontId="8" fillId="0" borderId="0" xfId="1037" applyFont="1" applyBorder="1" applyAlignment="1">
      <alignment horizontal="center" vertical="center" wrapText="1"/>
    </xf>
    <xf numFmtId="0" fontId="8" fillId="0" borderId="0" xfId="1037" applyFill="1" applyAlignment="1"/>
    <xf numFmtId="9" fontId="8" fillId="0" borderId="52" xfId="7" applyFont="1" applyBorder="1" applyAlignment="1">
      <alignment horizontal="center"/>
    </xf>
    <xf numFmtId="3" fontId="8" fillId="0" borderId="54" xfId="1037" applyNumberFormat="1" applyFont="1" applyBorder="1" applyAlignment="1">
      <alignment horizontal="left" vertical="center" wrapText="1"/>
    </xf>
    <xf numFmtId="0" fontId="108" fillId="78" borderId="56" xfId="1037" applyFont="1" applyFill="1" applyBorder="1" applyAlignment="1">
      <alignment horizontal="left" wrapText="1"/>
    </xf>
    <xf numFmtId="0" fontId="9" fillId="78" borderId="52" xfId="1037" applyFont="1" applyFill="1" applyBorder="1" applyAlignment="1"/>
    <xf numFmtId="3" fontId="8" fillId="0" borderId="51" xfId="1037" applyNumberFormat="1" applyFont="1" applyBorder="1" applyAlignment="1">
      <alignment horizontal="center"/>
    </xf>
    <xf numFmtId="3" fontId="8" fillId="0" borderId="53" xfId="1037" applyNumberFormat="1" applyFont="1" applyBorder="1" applyAlignment="1">
      <alignment horizontal="center"/>
    </xf>
    <xf numFmtId="0" fontId="127" fillId="0" borderId="0" xfId="1037" applyFont="1" applyFill="1" applyBorder="1" applyAlignment="1">
      <alignment vertical="center"/>
    </xf>
    <xf numFmtId="0" fontId="9" fillId="0" borderId="0" xfId="1037" applyFont="1" applyAlignment="1">
      <alignment horizontal="left"/>
    </xf>
    <xf numFmtId="0" fontId="9" fillId="0" borderId="0" xfId="1037" applyFont="1" applyFill="1" applyBorder="1" applyAlignment="1">
      <alignment horizontal="center"/>
    </xf>
    <xf numFmtId="0" fontId="9" fillId="0" borderId="0" xfId="1037" applyFont="1" applyFill="1" applyBorder="1" applyAlignment="1"/>
    <xf numFmtId="0" fontId="9" fillId="0" borderId="0" xfId="1037" applyFont="1" applyFill="1" applyAlignment="1"/>
    <xf numFmtId="0" fontId="108" fillId="78" borderId="24" xfId="1" applyNumberFormat="1" applyFont="1" applyFill="1" applyBorder="1" applyAlignment="1">
      <alignment horizontal="center" wrapText="1"/>
    </xf>
    <xf numFmtId="0" fontId="9" fillId="0" borderId="0" xfId="0" applyFont="1" applyAlignment="1">
      <alignment horizontal="left"/>
    </xf>
    <xf numFmtId="0" fontId="9" fillId="0" borderId="0" xfId="0" applyFont="1" applyFill="1" applyBorder="1" applyAlignment="1">
      <alignment horizontal="center"/>
    </xf>
    <xf numFmtId="0" fontId="0" fillId="0" borderId="0" xfId="0" applyAlignment="1">
      <alignment horizontal="center"/>
    </xf>
    <xf numFmtId="0" fontId="0" fillId="76" borderId="0" xfId="0" applyFill="1" applyAlignment="1"/>
    <xf numFmtId="0" fontId="0" fillId="0" borderId="0" xfId="0" applyAlignment="1">
      <alignment vertical="center"/>
    </xf>
    <xf numFmtId="0" fontId="19" fillId="0" borderId="0" xfId="0" applyFont="1" applyFill="1" applyAlignment="1">
      <alignment vertical="center"/>
    </xf>
    <xf numFmtId="0" fontId="9" fillId="0" borderId="0" xfId="0" applyFont="1" applyFill="1" applyAlignment="1">
      <alignment vertical="center"/>
    </xf>
    <xf numFmtId="0" fontId="9" fillId="0" borderId="0" xfId="0" applyFont="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xf>
    <xf numFmtId="0" fontId="9" fillId="0" borderId="0" xfId="0" applyFont="1" applyAlignment="1"/>
    <xf numFmtId="0" fontId="9" fillId="0" borderId="0" xfId="0" applyFont="1" applyBorder="1" applyAlignment="1">
      <alignment horizontal="left"/>
    </xf>
    <xf numFmtId="0" fontId="108" fillId="78" borderId="0" xfId="1" applyNumberFormat="1" applyFont="1" applyFill="1" applyBorder="1" applyAlignment="1">
      <alignment horizontal="center" wrapText="1"/>
    </xf>
    <xf numFmtId="0" fontId="108" fillId="78" borderId="24" xfId="1" applyNumberFormat="1" applyFont="1" applyFill="1" applyBorder="1" applyAlignment="1">
      <alignment horizontal="center" wrapText="1"/>
    </xf>
    <xf numFmtId="0" fontId="108" fillId="78" borderId="0" xfId="1" applyNumberFormat="1" applyFont="1" applyFill="1" applyBorder="1" applyAlignment="1">
      <alignment horizontal="right" wrapText="1"/>
    </xf>
    <xf numFmtId="0" fontId="9" fillId="0" borderId="0" xfId="0" applyFont="1" applyFill="1" applyBorder="1" applyAlignment="1"/>
    <xf numFmtId="0" fontId="0" fillId="76" borderId="0" xfId="0" applyFill="1" applyAlignment="1">
      <alignment horizontal="center"/>
    </xf>
    <xf numFmtId="0" fontId="9" fillId="0" borderId="0" xfId="0" applyFont="1" applyFill="1" applyAlignment="1"/>
    <xf numFmtId="0" fontId="108" fillId="78" borderId="24" xfId="0" applyFont="1" applyFill="1" applyBorder="1" applyAlignment="1">
      <alignment horizontal="center" wrapText="1"/>
    </xf>
    <xf numFmtId="0" fontId="8" fillId="0" borderId="0" xfId="0" applyFont="1" applyFill="1" applyBorder="1" applyAlignment="1">
      <alignment horizontal="center" vertical="center"/>
    </xf>
    <xf numFmtId="0" fontId="8" fillId="0" borderId="0" xfId="0" applyFont="1" applyFill="1" applyBorder="1" applyAlignment="1">
      <alignment vertical="center" wrapText="1"/>
    </xf>
    <xf numFmtId="0" fontId="9" fillId="0" borderId="0" xfId="0" applyFont="1" applyAlignment="1">
      <alignment wrapText="1"/>
    </xf>
    <xf numFmtId="0" fontId="108" fillId="78" borderId="45" xfId="1" applyNumberFormat="1" applyFont="1" applyFill="1" applyBorder="1" applyAlignment="1">
      <alignment horizontal="center" wrapText="1"/>
    </xf>
    <xf numFmtId="0" fontId="108" fillId="78" borderId="49" xfId="1" applyNumberFormat="1" applyFont="1" applyFill="1" applyBorder="1" applyAlignment="1">
      <alignment horizontal="center" wrapText="1"/>
    </xf>
    <xf numFmtId="0" fontId="9" fillId="0" borderId="0" xfId="0" applyFont="1" applyFill="1" applyBorder="1" applyAlignment="1">
      <alignment horizontal="left" indent="1"/>
    </xf>
    <xf numFmtId="0" fontId="111" fillId="77" borderId="70" xfId="0" applyFont="1" applyFill="1" applyBorder="1" applyAlignment="1">
      <alignment horizontal="center" vertical="center" wrapText="1"/>
    </xf>
    <xf numFmtId="0" fontId="9" fillId="0" borderId="0" xfId="780" applyFont="1" applyAlignment="1"/>
    <xf numFmtId="0" fontId="9" fillId="0" borderId="0" xfId="780" applyFont="1" applyFill="1" applyAlignment="1"/>
    <xf numFmtId="0" fontId="9" fillId="0" borderId="0" xfId="928" applyFont="1" applyFill="1" applyAlignment="1"/>
    <xf numFmtId="0" fontId="9" fillId="0" borderId="0" xfId="928" applyFont="1" applyAlignment="1"/>
    <xf numFmtId="3" fontId="8" fillId="0" borderId="25" xfId="0" applyNumberFormat="1" applyFont="1" applyBorder="1" applyAlignment="1">
      <alignment horizontal="center" vertical="center" wrapText="1"/>
    </xf>
    <xf numFmtId="9" fontId="8" fillId="0" borderId="38" xfId="7" applyFont="1" applyBorder="1" applyAlignment="1">
      <alignment horizontal="center" vertical="center" wrapText="1"/>
    </xf>
    <xf numFmtId="9" fontId="8" fillId="0" borderId="25" xfId="7" applyFont="1" applyBorder="1" applyAlignment="1">
      <alignment horizontal="center" vertical="center" wrapText="1"/>
    </xf>
    <xf numFmtId="9" fontId="8" fillId="0" borderId="28" xfId="7" applyFont="1" applyBorder="1" applyAlignment="1">
      <alignment horizontal="center" vertical="center" wrapText="1"/>
    </xf>
    <xf numFmtId="3" fontId="8" fillId="0" borderId="25" xfId="0" applyNumberFormat="1" applyFont="1" applyBorder="1" applyAlignment="1">
      <alignment horizontal="center" vertical="center" wrapText="1"/>
    </xf>
    <xf numFmtId="9" fontId="8" fillId="0" borderId="0" xfId="7"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40" xfId="0" applyFont="1" applyBorder="1"/>
    <xf numFmtId="4" fontId="8" fillId="0" borderId="25" xfId="0" applyNumberFormat="1" applyFont="1" applyFill="1" applyBorder="1" applyAlignment="1">
      <alignment horizontal="center" vertical="center" wrapText="1"/>
    </xf>
    <xf numFmtId="0" fontId="111" fillId="77" borderId="26" xfId="0" applyFont="1" applyFill="1" applyBorder="1" applyAlignment="1">
      <alignment horizontal="center" wrapText="1"/>
    </xf>
    <xf numFmtId="0" fontId="111" fillId="77" borderId="27" xfId="0" applyFont="1" applyFill="1" applyBorder="1" applyAlignment="1">
      <alignment horizontal="center" wrapText="1"/>
    </xf>
    <xf numFmtId="164" fontId="9" fillId="0" borderId="0" xfId="0" applyNumberFormat="1" applyFont="1" applyFill="1" applyBorder="1" applyAlignment="1">
      <alignment horizontal="center" vertical="center"/>
    </xf>
    <xf numFmtId="9" fontId="9" fillId="0" borderId="0" xfId="0" applyNumberFormat="1" applyFont="1" applyFill="1" applyBorder="1" applyAlignment="1">
      <alignment horizontal="right" vertical="center"/>
    </xf>
    <xf numFmtId="43" fontId="9" fillId="0" borderId="0" xfId="0" applyNumberFormat="1" applyFont="1" applyFill="1" applyBorder="1" applyAlignment="1">
      <alignment horizontal="center" vertical="center"/>
    </xf>
    <xf numFmtId="0" fontId="111" fillId="77" borderId="44" xfId="0" applyFont="1" applyFill="1" applyBorder="1" applyAlignment="1">
      <alignment horizontal="center" wrapText="1"/>
    </xf>
    <xf numFmtId="0" fontId="9" fillId="0" borderId="50" xfId="0" applyFont="1" applyFill="1" applyBorder="1" applyAlignment="1">
      <alignment horizontal="left" vertical="center" indent="1"/>
    </xf>
    <xf numFmtId="0" fontId="108" fillId="78" borderId="90" xfId="0" applyFont="1" applyFill="1" applyBorder="1" applyAlignment="1">
      <alignment horizontal="center" vertical="center" wrapText="1"/>
    </xf>
    <xf numFmtId="9" fontId="9" fillId="0" borderId="0" xfId="0" applyNumberFormat="1" applyFont="1" applyFill="1" applyBorder="1" applyAlignment="1">
      <alignment horizontal="center" vertical="center"/>
    </xf>
    <xf numFmtId="0" fontId="0" fillId="88" borderId="0" xfId="0" applyFill="1" applyAlignment="1"/>
    <xf numFmtId="0" fontId="8" fillId="0" borderId="43" xfId="0" applyFont="1" applyFill="1" applyBorder="1" applyAlignment="1">
      <alignment horizontal="center" wrapText="1"/>
    </xf>
    <xf numFmtId="0" fontId="8" fillId="0" borderId="36" xfId="0" applyFont="1" applyFill="1" applyBorder="1" applyAlignment="1">
      <alignment horizontal="center" wrapText="1"/>
    </xf>
    <xf numFmtId="0" fontId="0" fillId="78" borderId="0" xfId="0" applyFill="1"/>
    <xf numFmtId="0" fontId="9" fillId="0" borderId="81" xfId="0" applyFont="1" applyBorder="1" applyAlignment="1">
      <alignment horizontal="left" indent="1"/>
    </xf>
    <xf numFmtId="164" fontId="9" fillId="0" borderId="81" xfId="0" applyNumberFormat="1" applyFont="1" applyBorder="1"/>
    <xf numFmtId="0" fontId="8" fillId="0" borderId="0" xfId="0" applyFont="1" applyAlignment="1">
      <alignment horizontal="center" vertical="center"/>
    </xf>
    <xf numFmtId="0" fontId="111" fillId="77" borderId="24" xfId="0" applyFont="1" applyFill="1" applyBorder="1" applyAlignment="1">
      <alignment horizontal="center" wrapText="1"/>
    </xf>
    <xf numFmtId="0" fontId="108" fillId="78" borderId="24" xfId="1" applyNumberFormat="1" applyFont="1" applyFill="1" applyBorder="1" applyAlignment="1">
      <alignment wrapText="1"/>
    </xf>
    <xf numFmtId="3" fontId="0" fillId="0" borderId="63" xfId="0" applyNumberFormat="1" applyBorder="1" applyAlignment="1">
      <alignment horizontal="center" vertical="center"/>
    </xf>
    <xf numFmtId="3" fontId="9" fillId="0" borderId="50" xfId="0" applyNumberFormat="1" applyFont="1" applyFill="1" applyBorder="1" applyAlignment="1">
      <alignment horizontal="center" vertical="center"/>
    </xf>
    <xf numFmtId="9" fontId="0" fillId="0" borderId="0" xfId="7" applyFont="1" applyFill="1" applyBorder="1" applyAlignment="1">
      <alignment horizontal="left" vertical="center"/>
    </xf>
    <xf numFmtId="3" fontId="8" fillId="0" borderId="0" xfId="7" applyNumberFormat="1" applyFont="1" applyFill="1" applyAlignment="1">
      <alignment horizontal="center" vertical="center"/>
    </xf>
    <xf numFmtId="9" fontId="8" fillId="0" borderId="0" xfId="7" applyFont="1" applyFill="1" applyAlignment="1">
      <alignment horizontal="center" vertical="center"/>
    </xf>
    <xf numFmtId="9" fontId="8" fillId="0" borderId="0" xfId="7" applyFont="1" applyFill="1" applyAlignment="1">
      <alignment horizontal="right"/>
    </xf>
    <xf numFmtId="0" fontId="121" fillId="0" borderId="0" xfId="1" applyNumberFormat="1" applyFont="1" applyFill="1" applyBorder="1" applyAlignment="1"/>
    <xf numFmtId="0" fontId="8" fillId="0" borderId="0" xfId="0" applyFont="1" applyFill="1" applyBorder="1" applyAlignment="1">
      <alignment wrapText="1"/>
    </xf>
    <xf numFmtId="0" fontId="8" fillId="0" borderId="65" xfId="0" applyFont="1" applyFill="1" applyBorder="1" applyAlignment="1">
      <alignment vertical="center"/>
    </xf>
    <xf numFmtId="0" fontId="8" fillId="0" borderId="65" xfId="0" applyFont="1" applyFill="1" applyBorder="1" applyAlignment="1">
      <alignment horizontal="right" vertical="center"/>
    </xf>
    <xf numFmtId="0" fontId="8" fillId="0" borderId="63" xfId="0" applyFont="1" applyFill="1" applyBorder="1" applyAlignment="1">
      <alignment horizontal="center" vertical="center"/>
    </xf>
    <xf numFmtId="0" fontId="8" fillId="0" borderId="63" xfId="0" applyFont="1" applyFill="1" applyBorder="1" applyAlignment="1">
      <alignment vertical="center"/>
    </xf>
    <xf numFmtId="0" fontId="8" fillId="0" borderId="63" xfId="0" applyFont="1" applyFill="1" applyBorder="1" applyAlignment="1">
      <alignment horizontal="right" vertical="center"/>
    </xf>
    <xf numFmtId="0" fontId="8" fillId="0" borderId="0" xfId="0" applyFont="1" applyFill="1" applyBorder="1" applyAlignment="1">
      <alignment horizontal="right" vertical="center" wrapText="1"/>
    </xf>
    <xf numFmtId="0" fontId="8" fillId="0" borderId="65" xfId="0" applyFont="1" applyFill="1" applyBorder="1" applyAlignment="1">
      <alignment horizontal="center" vertical="center"/>
    </xf>
    <xf numFmtId="0" fontId="8" fillId="0" borderId="67" xfId="0" applyFont="1" applyFill="1" applyBorder="1" applyAlignment="1">
      <alignment horizontal="center" vertical="center"/>
    </xf>
    <xf numFmtId="0" fontId="8" fillId="0" borderId="67" xfId="0" applyFont="1" applyFill="1" applyBorder="1" applyAlignment="1">
      <alignment vertical="center"/>
    </xf>
    <xf numFmtId="0" fontId="8" fillId="0" borderId="67" xfId="0" applyFont="1" applyFill="1" applyBorder="1" applyAlignment="1">
      <alignment horizontal="right" vertical="center"/>
    </xf>
    <xf numFmtId="0" fontId="8" fillId="0" borderId="63" xfId="0" applyFont="1" applyFill="1" applyBorder="1" applyAlignment="1">
      <alignment horizontal="right" vertical="center" wrapText="1"/>
    </xf>
    <xf numFmtId="0" fontId="8" fillId="0" borderId="68" xfId="0" applyFont="1" applyFill="1" applyBorder="1" applyAlignment="1">
      <alignment vertical="center"/>
    </xf>
    <xf numFmtId="0" fontId="8" fillId="0" borderId="68" xfId="0" applyFont="1" applyFill="1" applyBorder="1" applyAlignment="1">
      <alignment horizontal="right" vertical="center" wrapText="1"/>
    </xf>
    <xf numFmtId="39" fontId="8" fillId="0" borderId="0" xfId="1" applyNumberFormat="1" applyFont="1" applyFill="1" applyBorder="1" applyAlignment="1">
      <alignment horizontal="center"/>
    </xf>
    <xf numFmtId="2" fontId="8" fillId="0" borderId="0" xfId="0" applyNumberFormat="1" applyFont="1" applyFill="1" applyBorder="1" applyAlignment="1">
      <alignment horizontal="center"/>
    </xf>
    <xf numFmtId="39" fontId="8" fillId="84" borderId="0" xfId="1" applyNumberFormat="1" applyFont="1" applyFill="1" applyBorder="1" applyAlignment="1">
      <alignment horizontal="center"/>
    </xf>
    <xf numFmtId="39" fontId="9" fillId="0" borderId="0" xfId="1" applyNumberFormat="1" applyFont="1" applyFill="1" applyBorder="1" applyAlignment="1">
      <alignment horizontal="center"/>
    </xf>
    <xf numFmtId="41" fontId="8" fillId="84" borderId="45" xfId="1" applyNumberFormat="1" applyFont="1" applyFill="1" applyBorder="1" applyAlignment="1">
      <alignment horizontal="center"/>
    </xf>
    <xf numFmtId="4" fontId="9" fillId="0" borderId="45" xfId="1" applyNumberFormat="1" applyFont="1" applyFill="1" applyBorder="1" applyAlignment="1">
      <alignment horizontal="center"/>
    </xf>
    <xf numFmtId="2" fontId="9" fillId="0" borderId="45" xfId="1" applyNumberFormat="1" applyFont="1" applyFill="1" applyBorder="1" applyAlignment="1">
      <alignment horizontal="center"/>
    </xf>
    <xf numFmtId="2" fontId="8" fillId="84" borderId="45" xfId="1" applyNumberFormat="1" applyFont="1" applyFill="1" applyBorder="1" applyAlignment="1">
      <alignment horizontal="center"/>
    </xf>
    <xf numFmtId="2" fontId="8" fillId="0" borderId="45" xfId="1" applyNumberFormat="1" applyFont="1" applyFill="1" applyBorder="1" applyAlignment="1">
      <alignment horizontal="center"/>
    </xf>
    <xf numFmtId="0" fontId="8" fillId="0" borderId="0" xfId="0" applyFont="1" applyAlignment="1">
      <alignment vertical="center" wrapText="1"/>
    </xf>
    <xf numFmtId="9" fontId="8" fillId="0" borderId="0" xfId="7" applyFont="1" applyAlignment="1">
      <alignment horizontal="center" vertical="center"/>
    </xf>
    <xf numFmtId="9" fontId="8" fillId="0" borderId="0" xfId="7" applyFont="1" applyBorder="1" applyAlignment="1">
      <alignment horizontal="center" vertical="center"/>
    </xf>
    <xf numFmtId="170" fontId="0" fillId="0" borderId="0" xfId="0" applyNumberFormat="1" applyAlignment="1">
      <alignment horizontal="center" vertical="center"/>
    </xf>
    <xf numFmtId="9" fontId="9" fillId="0" borderId="0" xfId="7" applyFont="1" applyFill="1" applyBorder="1" applyAlignment="1">
      <alignment horizontal="center" vertical="center"/>
    </xf>
    <xf numFmtId="0" fontId="0" fillId="0" borderId="0" xfId="0" applyNumberFormat="1" applyBorder="1" applyAlignment="1">
      <alignment horizontal="center" vertical="center"/>
    </xf>
    <xf numFmtId="9" fontId="0" fillId="0" borderId="0" xfId="7" applyFont="1" applyAlignment="1">
      <alignment horizontal="center" vertical="center"/>
    </xf>
    <xf numFmtId="176" fontId="0" fillId="0" borderId="0" xfId="1" applyNumberFormat="1" applyFont="1" applyAlignment="1">
      <alignment horizontal="right" vertical="center"/>
    </xf>
    <xf numFmtId="0" fontId="9" fillId="0" borderId="0" xfId="0" applyFont="1" applyAlignment="1">
      <alignment vertical="center" wrapText="1"/>
    </xf>
    <xf numFmtId="9" fontId="9" fillId="0" borderId="0" xfId="7" applyFont="1" applyAlignment="1">
      <alignment horizontal="center" vertical="center"/>
    </xf>
    <xf numFmtId="176" fontId="9" fillId="0" borderId="0" xfId="1" applyNumberFormat="1" applyFont="1" applyAlignment="1">
      <alignment horizontal="right" vertical="center"/>
    </xf>
    <xf numFmtId="9" fontId="0" fillId="0" borderId="0" xfId="0" applyNumberFormat="1" applyAlignment="1">
      <alignment horizontal="right" vertical="center"/>
    </xf>
    <xf numFmtId="0" fontId="8" fillId="0" borderId="0" xfId="0" applyFont="1" applyAlignment="1">
      <alignment horizontal="right" vertical="center"/>
    </xf>
    <xf numFmtId="0" fontId="8" fillId="0" borderId="0" xfId="0" applyFont="1" applyAlignment="1">
      <alignment horizontal="right" vertical="center" wrapText="1"/>
    </xf>
    <xf numFmtId="9" fontId="8" fillId="0" borderId="0" xfId="0" applyNumberFormat="1" applyFont="1" applyAlignment="1">
      <alignment horizontal="center" vertical="center"/>
    </xf>
    <xf numFmtId="0" fontId="8" fillId="0" borderId="63" xfId="0" applyFont="1" applyBorder="1"/>
    <xf numFmtId="0" fontId="9" fillId="0" borderId="63" xfId="0" applyFont="1" applyBorder="1" applyAlignment="1">
      <alignment horizontal="right"/>
    </xf>
    <xf numFmtId="9" fontId="9" fillId="0" borderId="63" xfId="7" applyFont="1" applyBorder="1" applyAlignment="1">
      <alignment horizontal="right"/>
    </xf>
    <xf numFmtId="43" fontId="0" fillId="0" borderId="0" xfId="1" applyFont="1" applyFill="1" applyBorder="1" applyAlignment="1">
      <alignment horizontal="right" vertical="center"/>
    </xf>
    <xf numFmtId="0" fontId="9" fillId="0" borderId="63" xfId="0" applyFont="1" applyBorder="1" applyAlignment="1">
      <alignment horizontal="left"/>
    </xf>
    <xf numFmtId="0" fontId="9" fillId="0" borderId="91" xfId="0" applyFont="1" applyBorder="1" applyAlignment="1">
      <alignment horizontal="left"/>
    </xf>
    <xf numFmtId="9" fontId="8" fillId="0" borderId="91" xfId="0" applyNumberFormat="1" applyFont="1" applyBorder="1" applyAlignment="1">
      <alignment horizontal="center"/>
    </xf>
    <xf numFmtId="9" fontId="0" fillId="0" borderId="91" xfId="0" applyNumberFormat="1" applyBorder="1" applyAlignment="1">
      <alignment horizontal="center"/>
    </xf>
    <xf numFmtId="9" fontId="0" fillId="0" borderId="0" xfId="0" applyNumberFormat="1" applyBorder="1" applyAlignment="1">
      <alignment horizontal="center"/>
    </xf>
    <xf numFmtId="0" fontId="76" fillId="0" borderId="0" xfId="0" applyFont="1" applyBorder="1" applyAlignment="1">
      <alignment horizontal="left" vertical="center" wrapText="1"/>
    </xf>
    <xf numFmtId="0" fontId="108" fillId="78" borderId="66" xfId="1" applyNumberFormat="1" applyFont="1" applyFill="1" applyBorder="1" applyAlignment="1">
      <alignment horizontal="center" wrapText="1"/>
    </xf>
    <xf numFmtId="0" fontId="8" fillId="0" borderId="49" xfId="0" applyFont="1" applyBorder="1" applyAlignment="1">
      <alignment horizontal="center"/>
    </xf>
    <xf numFmtId="9" fontId="8" fillId="0" borderId="49" xfId="0" applyNumberFormat="1" applyFont="1" applyBorder="1" applyAlignment="1">
      <alignment horizontal="center"/>
    </xf>
    <xf numFmtId="3" fontId="8" fillId="0" borderId="0" xfId="0" applyNumberFormat="1" applyFont="1" applyAlignment="1">
      <alignment horizontal="center" vertical="center"/>
    </xf>
    <xf numFmtId="0" fontId="8" fillId="0" borderId="0" xfId="0" applyFont="1" applyAlignment="1">
      <alignment horizontal="left" wrapText="1" indent="1"/>
    </xf>
    <xf numFmtId="0" fontId="118" fillId="82" borderId="0" xfId="0" applyFont="1" applyFill="1" applyBorder="1" applyAlignment="1">
      <alignment vertical="center" wrapText="1"/>
    </xf>
    <xf numFmtId="0" fontId="117" fillId="82" borderId="0" xfId="0" applyFont="1" applyFill="1" applyBorder="1" applyAlignment="1">
      <alignment horizontal="center" vertical="center" wrapText="1"/>
    </xf>
    <xf numFmtId="0" fontId="111" fillId="77" borderId="26" xfId="0" applyFont="1" applyFill="1" applyBorder="1" applyAlignment="1">
      <alignment horizontal="left"/>
    </xf>
    <xf numFmtId="0" fontId="111" fillId="77" borderId="1" xfId="0" applyFont="1" applyFill="1" applyBorder="1" applyAlignment="1">
      <alignment horizontal="center" vertical="center" wrapText="1"/>
    </xf>
    <xf numFmtId="0" fontId="76" fillId="0" borderId="0" xfId="0" applyFont="1" applyBorder="1" applyAlignment="1">
      <alignment vertical="center" wrapText="1"/>
    </xf>
    <xf numFmtId="0" fontId="76" fillId="0" borderId="93" xfId="0" applyFont="1" applyBorder="1" applyAlignment="1">
      <alignment horizontal="center" vertical="center"/>
    </xf>
    <xf numFmtId="177" fontId="76" fillId="0" borderId="93" xfId="0" applyNumberFormat="1" applyFont="1" applyBorder="1" applyAlignment="1">
      <alignment horizontal="center" vertical="center"/>
    </xf>
    <xf numFmtId="177" fontId="76" fillId="0" borderId="0" xfId="0" applyNumberFormat="1" applyFont="1" applyBorder="1" applyAlignment="1">
      <alignment horizontal="center" vertical="center"/>
    </xf>
    <xf numFmtId="0" fontId="128" fillId="0" borderId="0" xfId="0" applyFont="1" applyFill="1" applyBorder="1" applyAlignment="1">
      <alignment vertical="center"/>
    </xf>
    <xf numFmtId="0" fontId="76" fillId="0" borderId="89" xfId="0" applyFont="1" applyBorder="1" applyAlignment="1">
      <alignment vertical="center" wrapText="1"/>
    </xf>
    <xf numFmtId="0" fontId="76" fillId="0" borderId="69" xfId="0" applyFont="1" applyBorder="1" applyAlignment="1">
      <alignment vertical="center" wrapText="1"/>
    </xf>
    <xf numFmtId="3" fontId="76" fillId="0" borderId="69" xfId="0" applyNumberFormat="1" applyFont="1" applyBorder="1" applyAlignment="1">
      <alignment vertical="center"/>
    </xf>
    <xf numFmtId="0" fontId="25" fillId="0" borderId="0" xfId="0" applyFont="1" applyFill="1" applyBorder="1"/>
    <xf numFmtId="0" fontId="111" fillId="77" borderId="1" xfId="0" applyFont="1" applyFill="1" applyBorder="1" applyAlignment="1">
      <alignment horizontal="left" vertical="center" wrapText="1"/>
    </xf>
    <xf numFmtId="0" fontId="111" fillId="77" borderId="1" xfId="0" applyFont="1" applyFill="1" applyBorder="1" applyAlignment="1">
      <alignmen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69" xfId="0" applyFill="1" applyBorder="1" applyAlignment="1">
      <alignment vertical="center"/>
    </xf>
    <xf numFmtId="0" fontId="0" fillId="0" borderId="69" xfId="0" applyBorder="1" applyAlignment="1">
      <alignment horizontal="center" vertical="center"/>
    </xf>
    <xf numFmtId="9" fontId="0" fillId="0" borderId="69" xfId="0" applyNumberForma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Border="1" applyAlignment="1">
      <alignment horizontal="left" indent="2"/>
    </xf>
    <xf numFmtId="9" fontId="0" fillId="0" borderId="0" xfId="7" applyNumberFormat="1" applyFont="1" applyBorder="1" applyAlignment="1">
      <alignment horizontal="center"/>
    </xf>
    <xf numFmtId="0" fontId="25" fillId="0" borderId="0" xfId="0" applyFont="1" applyFill="1" applyAlignment="1">
      <alignment horizontal="left"/>
    </xf>
    <xf numFmtId="0" fontId="111" fillId="77" borderId="24" xfId="0" applyFont="1" applyFill="1" applyBorder="1" applyAlignment="1">
      <alignment vertical="center" wrapText="1"/>
    </xf>
    <xf numFmtId="0" fontId="0" fillId="0" borderId="63" xfId="0" applyBorder="1" applyAlignment="1">
      <alignment vertical="center" wrapText="1"/>
    </xf>
    <xf numFmtId="0" fontId="0" fillId="0" borderId="63" xfId="0" applyBorder="1" applyAlignment="1">
      <alignment horizontal="center" vertical="center"/>
    </xf>
    <xf numFmtId="9" fontId="0" fillId="0" borderId="63" xfId="7" applyFont="1" applyBorder="1" applyAlignment="1">
      <alignment horizontal="center" vertical="center"/>
    </xf>
    <xf numFmtId="17" fontId="76" fillId="0" borderId="0" xfId="0" applyNumberFormat="1" applyFont="1" applyBorder="1" applyAlignment="1">
      <alignment vertical="center"/>
    </xf>
    <xf numFmtId="9" fontId="129" fillId="0" borderId="0" xfId="7" applyFont="1" applyBorder="1" applyAlignment="1">
      <alignment vertical="center" wrapText="1"/>
    </xf>
    <xf numFmtId="9" fontId="129" fillId="0" borderId="0" xfId="7" applyFont="1" applyBorder="1" applyAlignment="1">
      <alignment vertical="center"/>
    </xf>
    <xf numFmtId="166" fontId="0" fillId="0" borderId="0" xfId="0" applyNumberFormat="1" applyFill="1" applyBorder="1" applyAlignment="1">
      <alignment vertical="center"/>
    </xf>
    <xf numFmtId="3" fontId="76" fillId="0" borderId="0" xfId="0" applyNumberFormat="1" applyFont="1" applyBorder="1" applyAlignment="1">
      <alignment horizontal="right" vertical="center"/>
    </xf>
    <xf numFmtId="0" fontId="76" fillId="0" borderId="0" xfId="0" applyFont="1" applyBorder="1" applyAlignment="1">
      <alignment horizontal="right" vertical="center"/>
    </xf>
    <xf numFmtId="3" fontId="76" fillId="0" borderId="69" xfId="0" applyNumberFormat="1" applyFont="1" applyBorder="1" applyAlignment="1">
      <alignment horizontal="right" vertical="center"/>
    </xf>
    <xf numFmtId="0" fontId="76" fillId="0" borderId="69" xfId="0" applyFont="1" applyBorder="1" applyAlignment="1">
      <alignment horizontal="right" vertical="center"/>
    </xf>
    <xf numFmtId="0" fontId="111" fillId="77" borderId="24" xfId="0" applyFont="1" applyFill="1" applyBorder="1" applyAlignment="1">
      <alignment horizontal="left" wrapText="1"/>
    </xf>
    <xf numFmtId="0" fontId="111" fillId="77" borderId="24" xfId="0" applyFont="1" applyFill="1" applyBorder="1" applyAlignment="1">
      <alignment wrapText="1"/>
    </xf>
    <xf numFmtId="9" fontId="76" fillId="0" borderId="0" xfId="7" applyFont="1" applyBorder="1" applyAlignment="1">
      <alignment vertical="center" wrapText="1"/>
    </xf>
    <xf numFmtId="17" fontId="76" fillId="0" borderId="69" xfId="0" applyNumberFormat="1" applyFont="1" applyBorder="1" applyAlignment="1">
      <alignment vertical="center"/>
    </xf>
    <xf numFmtId="9" fontId="76" fillId="0" borderId="69" xfId="7" applyFont="1" applyBorder="1" applyAlignment="1">
      <alignment vertical="center" wrapText="1"/>
    </xf>
    <xf numFmtId="9" fontId="76" fillId="0" borderId="69" xfId="7" applyFont="1" applyBorder="1" applyAlignment="1">
      <alignment vertical="center"/>
    </xf>
    <xf numFmtId="9" fontId="76" fillId="0" borderId="0" xfId="7" applyFont="1" applyBorder="1" applyAlignment="1">
      <alignment vertical="center"/>
    </xf>
    <xf numFmtId="0" fontId="111" fillId="77" borderId="26" xfId="780" applyFont="1" applyFill="1" applyBorder="1" applyAlignment="1">
      <alignment horizontal="center"/>
    </xf>
    <xf numFmtId="3" fontId="9" fillId="0" borderId="81" xfId="7" applyNumberFormat="1" applyFont="1" applyFill="1" applyBorder="1" applyAlignment="1">
      <alignment horizontal="center"/>
    </xf>
    <xf numFmtId="0" fontId="9" fillId="0" borderId="75" xfId="780" applyFont="1" applyFill="1" applyBorder="1" applyAlignment="1">
      <alignment horizontal="left"/>
    </xf>
    <xf numFmtId="3" fontId="9" fillId="0" borderId="0" xfId="7" applyNumberFormat="1" applyFont="1" applyFill="1" applyBorder="1" applyAlignment="1">
      <alignment horizontal="left"/>
    </xf>
    <xf numFmtId="3" fontId="9" fillId="0" borderId="81" xfId="7" applyNumberFormat="1" applyFont="1" applyFill="1" applyBorder="1" applyAlignment="1">
      <alignment horizontal="left" indent="1"/>
    </xf>
    <xf numFmtId="16" fontId="9" fillId="0" borderId="0" xfId="780" applyNumberFormat="1" applyFont="1" applyFill="1" applyBorder="1" applyAlignment="1">
      <alignment horizontal="center"/>
    </xf>
    <xf numFmtId="179" fontId="8" fillId="0" borderId="0" xfId="780" applyNumberFormat="1" applyFont="1" applyBorder="1" applyAlignment="1">
      <alignment horizontal="center"/>
    </xf>
    <xf numFmtId="179" fontId="8" fillId="0" borderId="0" xfId="7" applyNumberFormat="1" applyFont="1" applyFill="1" applyBorder="1" applyAlignment="1">
      <alignment horizontal="center"/>
    </xf>
    <xf numFmtId="3" fontId="8" fillId="0" borderId="51" xfId="780" applyNumberFormat="1" applyFont="1" applyFill="1" applyBorder="1" applyAlignment="1">
      <alignment horizontal="center"/>
    </xf>
    <xf numFmtId="0" fontId="127" fillId="0" borderId="0" xfId="780" applyFont="1" applyFill="1" applyBorder="1" applyAlignment="1">
      <alignment vertical="center"/>
    </xf>
    <xf numFmtId="3" fontId="8" fillId="0" borderId="0" xfId="780" applyNumberFormat="1" applyFont="1" applyBorder="1" applyAlignment="1">
      <alignment horizontal="center" vertical="center" wrapText="1"/>
    </xf>
    <xf numFmtId="0" fontId="8" fillId="78" borderId="0" xfId="780" applyFill="1" applyAlignment="1"/>
    <xf numFmtId="0" fontId="127" fillId="0" borderId="0" xfId="928" applyFont="1" applyFill="1" applyBorder="1" applyAlignment="1">
      <alignment vertical="center"/>
    </xf>
    <xf numFmtId="0" fontId="9" fillId="0" borderId="75" xfId="928" applyFont="1" applyFill="1" applyBorder="1" applyAlignment="1">
      <alignment horizontal="left"/>
    </xf>
    <xf numFmtId="3" fontId="8" fillId="0" borderId="0" xfId="7" applyNumberFormat="1" applyFont="1" applyFill="1" applyBorder="1" applyAlignment="1">
      <alignment horizontal="left"/>
    </xf>
    <xf numFmtId="16" fontId="9" fillId="0" borderId="0" xfId="928" applyNumberFormat="1" applyFont="1" applyFill="1" applyBorder="1" applyAlignment="1">
      <alignment horizontal="center"/>
    </xf>
    <xf numFmtId="179" fontId="8" fillId="0" borderId="0" xfId="928" applyNumberFormat="1" applyFont="1" applyBorder="1" applyAlignment="1">
      <alignment horizontal="center"/>
    </xf>
    <xf numFmtId="0" fontId="111" fillId="77" borderId="26" xfId="928" applyFont="1" applyFill="1" applyBorder="1" applyAlignment="1">
      <alignment horizontal="center"/>
    </xf>
    <xf numFmtId="0" fontId="8" fillId="78" borderId="0" xfId="928" applyFill="1" applyAlignment="1"/>
    <xf numFmtId="0" fontId="8" fillId="78" borderId="0" xfId="1037" applyFill="1"/>
    <xf numFmtId="0" fontId="8" fillId="78" borderId="0" xfId="1037" applyFill="1" applyAlignment="1"/>
    <xf numFmtId="38" fontId="5" fillId="0" borderId="0" xfId="523" applyNumberFormat="1"/>
    <xf numFmtId="38" fontId="130" fillId="87" borderId="0" xfId="527" applyNumberFormat="1" applyFont="1" applyFill="1"/>
    <xf numFmtId="38" fontId="0" fillId="0" borderId="0" xfId="0" applyNumberFormat="1"/>
    <xf numFmtId="166" fontId="116" fillId="0" borderId="37" xfId="7" applyNumberFormat="1" applyFont="1" applyFill="1" applyBorder="1" applyAlignment="1">
      <alignment horizontal="right"/>
    </xf>
    <xf numFmtId="10" fontId="116" fillId="0" borderId="37" xfId="7" applyNumberFormat="1" applyFont="1" applyFill="1" applyBorder="1" applyAlignment="1">
      <alignment horizontal="right"/>
    </xf>
    <xf numFmtId="9" fontId="116" fillId="0" borderId="37" xfId="7" applyNumberFormat="1" applyFont="1" applyFill="1" applyBorder="1" applyAlignment="1">
      <alignment horizontal="right"/>
    </xf>
    <xf numFmtId="10" fontId="0" fillId="0" borderId="0" xfId="7" applyNumberFormat="1" applyFont="1" applyFill="1" applyBorder="1"/>
    <xf numFmtId="181" fontId="0" fillId="0" borderId="0" xfId="0" applyNumberFormat="1" applyFill="1" applyBorder="1"/>
    <xf numFmtId="9" fontId="0" fillId="0" borderId="52" xfId="7" applyFont="1" applyFill="1" applyBorder="1" applyAlignment="1">
      <alignment horizontal="center" vertical="center"/>
    </xf>
    <xf numFmtId="9" fontId="0" fillId="0" borderId="0" xfId="7" applyFont="1" applyFill="1" applyBorder="1" applyAlignment="1">
      <alignment horizontal="center" vertical="center"/>
    </xf>
    <xf numFmtId="4" fontId="0" fillId="0" borderId="0" xfId="0" applyNumberFormat="1" applyFill="1" applyBorder="1" applyAlignment="1">
      <alignment horizontal="center" vertical="center"/>
    </xf>
    <xf numFmtId="10" fontId="0" fillId="0" borderId="0" xfId="0" applyNumberFormat="1" applyFill="1" applyBorder="1" applyAlignment="1">
      <alignment horizontal="right" vertical="center"/>
    </xf>
    <xf numFmtId="4" fontId="8" fillId="0" borderId="0" xfId="0" applyNumberFormat="1" applyFont="1" applyFill="1" applyAlignment="1">
      <alignment horizontal="center" vertical="center"/>
    </xf>
    <xf numFmtId="4" fontId="0" fillId="0" borderId="0" xfId="7" applyNumberFormat="1" applyFont="1" applyFill="1" applyAlignment="1">
      <alignment horizontal="center" vertical="center"/>
    </xf>
    <xf numFmtId="9" fontId="0" fillId="0" borderId="0" xfId="7" applyNumberFormat="1" applyFont="1" applyFill="1" applyAlignment="1">
      <alignment horizontal="center" vertical="center"/>
    </xf>
    <xf numFmtId="166" fontId="0" fillId="0" borderId="0" xfId="7" applyNumberFormat="1" applyFont="1" applyFill="1" applyAlignment="1">
      <alignment horizontal="center" vertical="center"/>
    </xf>
    <xf numFmtId="4" fontId="8" fillId="0" borderId="0" xfId="0" applyNumberFormat="1" applyFont="1" applyFill="1" applyBorder="1" applyAlignment="1">
      <alignment horizontal="center" vertical="center"/>
    </xf>
    <xf numFmtId="4" fontId="0" fillId="0" borderId="0" xfId="7" applyNumberFormat="1" applyFont="1" applyFill="1" applyBorder="1" applyAlignment="1">
      <alignment horizontal="center" vertical="center"/>
    </xf>
    <xf numFmtId="4" fontId="9" fillId="0" borderId="50" xfId="0" applyNumberFormat="1" applyFont="1" applyFill="1" applyBorder="1" applyAlignment="1">
      <alignment horizontal="center" vertical="center"/>
    </xf>
    <xf numFmtId="166" fontId="9" fillId="0" borderId="50" xfId="0" applyNumberFormat="1" applyFont="1" applyFill="1" applyBorder="1" applyAlignment="1">
      <alignment horizontal="center" vertical="center"/>
    </xf>
    <xf numFmtId="3" fontId="8" fillId="0" borderId="0" xfId="0" applyNumberFormat="1" applyFont="1" applyFill="1" applyAlignment="1">
      <alignment horizontal="center" vertical="center"/>
    </xf>
    <xf numFmtId="3" fontId="0" fillId="0" borderId="0" xfId="7" applyNumberFormat="1" applyFont="1" applyFill="1" applyAlignment="1">
      <alignment horizontal="center" vertical="center"/>
    </xf>
    <xf numFmtId="3" fontId="8" fillId="0" borderId="0" xfId="0" applyNumberFormat="1" applyFont="1" applyFill="1" applyBorder="1" applyAlignment="1">
      <alignment horizontal="center" vertical="center"/>
    </xf>
    <xf numFmtId="3" fontId="0" fillId="0" borderId="0" xfId="7" applyNumberFormat="1" applyFont="1" applyFill="1" applyBorder="1" applyAlignment="1">
      <alignment horizontal="center" vertical="center"/>
    </xf>
    <xf numFmtId="0" fontId="0" fillId="0" borderId="0" xfId="7" applyNumberFormat="1" applyFont="1" applyFill="1" applyAlignment="1">
      <alignment horizontal="center" vertical="center"/>
    </xf>
    <xf numFmtId="0" fontId="10" fillId="0" borderId="0" xfId="7" applyNumberFormat="1" applyFont="1" applyFill="1" applyAlignment="1">
      <alignment horizontal="center" vertical="center"/>
    </xf>
    <xf numFmtId="0" fontId="0" fillId="0" borderId="0" xfId="7" applyNumberFormat="1" applyFont="1" applyFill="1" applyBorder="1" applyAlignment="1">
      <alignment horizontal="center" vertical="center"/>
    </xf>
    <xf numFmtId="0" fontId="10" fillId="0" borderId="0" xfId="7" applyNumberFormat="1" applyFont="1" applyFill="1" applyBorder="1" applyAlignment="1">
      <alignment horizontal="center" vertical="center"/>
    </xf>
    <xf numFmtId="3" fontId="8" fillId="0" borderId="0" xfId="1037" applyNumberFormat="1" applyFont="1" applyFill="1" applyBorder="1" applyAlignment="1">
      <alignment horizontal="center"/>
    </xf>
    <xf numFmtId="3" fontId="8" fillId="0" borderId="0" xfId="1037" applyNumberFormat="1" applyFill="1" applyBorder="1" applyAlignment="1">
      <alignment horizontal="center"/>
    </xf>
    <xf numFmtId="3" fontId="8" fillId="0" borderId="0" xfId="780" applyNumberFormat="1" applyFont="1" applyFill="1" applyBorder="1" applyAlignment="1">
      <alignment horizontal="center" vertical="center" wrapText="1"/>
    </xf>
    <xf numFmtId="4" fontId="0" fillId="0" borderId="0" xfId="0" applyNumberFormat="1" applyFill="1" applyBorder="1" applyAlignment="1">
      <alignment horizontal="center"/>
    </xf>
    <xf numFmtId="182" fontId="8" fillId="0" borderId="25" xfId="0" applyNumberFormat="1" applyFont="1" applyFill="1" applyBorder="1" applyAlignment="1">
      <alignment horizontal="center" vertical="center" wrapText="1"/>
    </xf>
    <xf numFmtId="0" fontId="0" fillId="0" borderId="0" xfId="0" applyAlignment="1">
      <alignment horizontal="center"/>
    </xf>
    <xf numFmtId="43" fontId="24" fillId="77" borderId="0" xfId="0" applyNumberFormat="1" applyFont="1" applyFill="1" applyAlignment="1">
      <alignment horizontal="center" vertical="center" wrapText="1"/>
    </xf>
    <xf numFmtId="0" fontId="8" fillId="0" borderId="0" xfId="0" applyFont="1" applyFill="1" applyBorder="1" applyAlignment="1"/>
    <xf numFmtId="0" fontId="107" fillId="0" borderId="0" xfId="3" applyFont="1" applyFill="1" applyBorder="1" applyAlignment="1" applyProtection="1"/>
    <xf numFmtId="0" fontId="8" fillId="0" borderId="0" xfId="3" applyFont="1" applyAlignment="1" applyProtection="1"/>
    <xf numFmtId="0" fontId="22" fillId="0" borderId="0" xfId="3" applyFont="1" applyBorder="1" applyAlignment="1" applyProtection="1"/>
    <xf numFmtId="0" fontId="22" fillId="0" borderId="0" xfId="3" applyFont="1" applyFill="1" applyBorder="1" applyAlignment="1" applyProtection="1"/>
    <xf numFmtId="0" fontId="22" fillId="0" borderId="0" xfId="3" applyFont="1" applyAlignment="1" applyProtection="1"/>
    <xf numFmtId="0" fontId="108" fillId="0" borderId="0" xfId="0" applyFont="1" applyFill="1" applyBorder="1" applyAlignment="1"/>
    <xf numFmtId="0" fontId="108" fillId="0" borderId="0" xfId="1" applyNumberFormat="1" applyFont="1" applyFill="1" applyBorder="1" applyAlignment="1">
      <alignment horizontal="right"/>
    </xf>
    <xf numFmtId="41" fontId="121" fillId="0" borderId="0" xfId="7" applyNumberFormat="1" applyFont="1" applyFill="1" applyBorder="1" applyAlignment="1">
      <alignment horizontal="right"/>
    </xf>
    <xf numFmtId="3" fontId="121" fillId="0" borderId="0" xfId="0" applyNumberFormat="1" applyFont="1" applyFill="1" applyBorder="1" applyAlignment="1">
      <alignment horizontal="center"/>
    </xf>
    <xf numFmtId="3" fontId="121" fillId="0" borderId="0" xfId="0" applyNumberFormat="1" applyFont="1" applyFill="1" applyBorder="1"/>
    <xf numFmtId="0" fontId="121" fillId="0" borderId="0" xfId="0" applyFont="1" applyFill="1" applyBorder="1"/>
    <xf numFmtId="165" fontId="121" fillId="0" borderId="0" xfId="2" applyNumberFormat="1" applyFont="1" applyFill="1" applyBorder="1" applyAlignment="1">
      <alignment horizontal="right"/>
    </xf>
    <xf numFmtId="164" fontId="121" fillId="0" borderId="0" xfId="0" applyNumberFormat="1" applyFont="1" applyFill="1" applyBorder="1" applyAlignment="1">
      <alignment horizontal="right"/>
    </xf>
    <xf numFmtId="0" fontId="121" fillId="0" borderId="0" xfId="0" applyFont="1" applyFill="1" applyBorder="1" applyAlignment="1">
      <alignment vertical="center" wrapText="1"/>
    </xf>
    <xf numFmtId="0" fontId="121" fillId="0" borderId="0" xfId="0" applyFont="1" applyFill="1" applyBorder="1" applyAlignment="1">
      <alignment horizontal="right"/>
    </xf>
    <xf numFmtId="9" fontId="121" fillId="0" borderId="0" xfId="1" applyNumberFormat="1" applyFont="1" applyFill="1" applyBorder="1" applyAlignment="1">
      <alignment horizontal="right" vertical="center"/>
    </xf>
    <xf numFmtId="9" fontId="121" fillId="0" borderId="0" xfId="0" applyNumberFormat="1" applyFont="1" applyFill="1" applyBorder="1" applyAlignment="1">
      <alignment horizontal="right" vertical="center"/>
    </xf>
    <xf numFmtId="0" fontId="9" fillId="0" borderId="0" xfId="0" applyFont="1" applyAlignment="1">
      <alignment vertical="center"/>
    </xf>
    <xf numFmtId="0" fontId="0" fillId="0" borderId="0" xfId="0" applyFill="1" applyBorder="1" applyAlignment="1">
      <alignment vertical="center"/>
    </xf>
    <xf numFmtId="0" fontId="9" fillId="0" borderId="0" xfId="0" applyFont="1" applyFill="1" applyBorder="1" applyAlignment="1">
      <alignment horizontal="left" vertical="center"/>
    </xf>
    <xf numFmtId="0" fontId="9" fillId="0" borderId="0" xfId="0" applyFont="1" applyAlignment="1"/>
    <xf numFmtId="0" fontId="9" fillId="0" borderId="0" xfId="0" applyFont="1" applyFill="1" applyBorder="1" applyAlignment="1"/>
    <xf numFmtId="0" fontId="9" fillId="0" borderId="0" xfId="0" applyFont="1" applyFill="1" applyAlignment="1"/>
    <xf numFmtId="0" fontId="9" fillId="0" borderId="0" xfId="0" applyFont="1" applyFill="1" applyBorder="1"/>
    <xf numFmtId="0" fontId="19" fillId="0" borderId="0" xfId="0" applyFont="1" applyFill="1" applyAlignment="1">
      <alignment vertical="center"/>
    </xf>
    <xf numFmtId="0" fontId="0" fillId="0" borderId="0" xfId="0" applyAlignment="1">
      <alignment vertical="center"/>
    </xf>
    <xf numFmtId="0" fontId="0" fillId="76" borderId="0" xfId="0" applyFill="1" applyAlignment="1">
      <alignment vertical="center"/>
    </xf>
    <xf numFmtId="0" fontId="9" fillId="0" borderId="0" xfId="0" applyFont="1" applyFill="1" applyBorder="1" applyAlignment="1">
      <alignment horizontal="left" vertical="center"/>
    </xf>
    <xf numFmtId="0" fontId="9" fillId="0" borderId="0" xfId="0" applyFont="1" applyFill="1" applyAlignment="1">
      <alignment vertical="center"/>
    </xf>
    <xf numFmtId="0" fontId="9" fillId="0" borderId="0" xfId="0" applyFont="1" applyAlignment="1">
      <alignment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Fill="1" applyBorder="1" applyAlignment="1">
      <alignment vertical="center" wrapText="1"/>
    </xf>
    <xf numFmtId="0" fontId="9" fillId="0" borderId="0" xfId="0" applyFont="1" applyFill="1" applyBorder="1" applyAlignment="1">
      <alignment vertical="center"/>
    </xf>
    <xf numFmtId="0" fontId="108" fillId="78" borderId="24" xfId="1" applyNumberFormat="1" applyFont="1" applyFill="1" applyBorder="1" applyAlignment="1">
      <alignment horizontal="center" vertical="center" wrapText="1"/>
    </xf>
    <xf numFmtId="9" fontId="8" fillId="0" borderId="28" xfId="7" quotePrefix="1" applyFont="1" applyBorder="1" applyAlignment="1">
      <alignment horizontal="center" vertical="center" wrapText="1"/>
    </xf>
    <xf numFmtId="9" fontId="8" fillId="0" borderId="38" xfId="7" quotePrefix="1" applyFont="1" applyBorder="1" applyAlignment="1">
      <alignment horizontal="center" vertical="center" wrapText="1"/>
    </xf>
    <xf numFmtId="0" fontId="121" fillId="0" borderId="0" xfId="0" applyFont="1" applyFill="1"/>
    <xf numFmtId="0" fontId="121" fillId="0" borderId="0" xfId="0" applyFont="1" applyFill="1" applyAlignment="1">
      <alignment horizontal="right"/>
    </xf>
    <xf numFmtId="0" fontId="121" fillId="0" borderId="0" xfId="0" applyFont="1"/>
    <xf numFmtId="0" fontId="121" fillId="0" borderId="0" xfId="0" applyFont="1" applyAlignment="1">
      <alignment horizontal="right"/>
    </xf>
    <xf numFmtId="0" fontId="108" fillId="0" borderId="0" xfId="0" applyFont="1" applyAlignment="1"/>
    <xf numFmtId="3" fontId="121" fillId="0" borderId="0" xfId="0" applyNumberFormat="1" applyFont="1"/>
    <xf numFmtId="9" fontId="121" fillId="0" borderId="0" xfId="0" applyNumberFormat="1" applyFont="1" applyFill="1"/>
    <xf numFmtId="0" fontId="121" fillId="0" borderId="0" xfId="0" applyFont="1" applyFill="1" applyBorder="1" applyAlignment="1">
      <alignment vertical="center"/>
    </xf>
    <xf numFmtId="0" fontId="121" fillId="0" borderId="0" xfId="0" applyFont="1" applyFill="1" applyBorder="1" applyAlignment="1">
      <alignment horizontal="right" vertical="center"/>
    </xf>
    <xf numFmtId="0" fontId="121" fillId="0" borderId="0" xfId="0" applyFont="1" applyAlignment="1">
      <alignment horizontal="right" vertical="center"/>
    </xf>
    <xf numFmtId="0" fontId="121" fillId="0" borderId="0" xfId="0" applyFont="1" applyAlignment="1">
      <alignment vertical="center"/>
    </xf>
    <xf numFmtId="4" fontId="121" fillId="0" borderId="0" xfId="0" applyNumberFormat="1" applyFont="1" applyFill="1" applyBorder="1" applyAlignment="1">
      <alignment vertical="center"/>
    </xf>
    <xf numFmtId="0" fontId="108" fillId="0" borderId="0" xfId="0" applyFont="1" applyFill="1" applyBorder="1"/>
    <xf numFmtId="0" fontId="108" fillId="0" borderId="0" xfId="0" applyFont="1" applyFill="1" applyBorder="1" applyAlignment="1">
      <alignment horizontal="right"/>
    </xf>
    <xf numFmtId="41" fontId="121" fillId="0" borderId="0" xfId="0" applyNumberFormat="1" applyFont="1" applyFill="1" applyBorder="1"/>
    <xf numFmtId="0" fontId="121" fillId="0" borderId="0" xfId="0" applyNumberFormat="1" applyFont="1" applyFill="1" applyBorder="1"/>
    <xf numFmtId="41" fontId="108" fillId="0" borderId="0" xfId="0" applyNumberFormat="1" applyFont="1" applyFill="1" applyBorder="1"/>
    <xf numFmtId="0" fontId="108" fillId="0" borderId="0" xfId="0" applyNumberFormat="1" applyFont="1" applyFill="1" applyBorder="1"/>
    <xf numFmtId="0" fontId="121" fillId="0" borderId="65" xfId="0" applyFont="1" applyFill="1" applyBorder="1" applyAlignment="1">
      <alignment horizontal="right"/>
    </xf>
    <xf numFmtId="41" fontId="121" fillId="0" borderId="0" xfId="0" applyNumberFormat="1" applyFont="1" applyFill="1" applyBorder="1" applyAlignment="1">
      <alignment vertical="center"/>
    </xf>
    <xf numFmtId="0" fontId="121" fillId="0" borderId="65" xfId="0" applyFont="1" applyFill="1" applyBorder="1"/>
    <xf numFmtId="0" fontId="121" fillId="0" borderId="0" xfId="0" applyFont="1" applyFill="1" applyBorder="1" applyAlignment="1"/>
    <xf numFmtId="0" fontId="121" fillId="0" borderId="0" xfId="0" applyFont="1" applyFill="1" applyAlignment="1">
      <alignment vertical="center"/>
    </xf>
    <xf numFmtId="175" fontId="121" fillId="0" borderId="0" xfId="0" applyNumberFormat="1" applyFont="1" applyFill="1" applyBorder="1"/>
    <xf numFmtId="166" fontId="8" fillId="0" borderId="0" xfId="7" applyNumberFormat="1" applyFont="1" applyFill="1" applyBorder="1"/>
    <xf numFmtId="166" fontId="8" fillId="0" borderId="0" xfId="0" applyNumberFormat="1" applyFont="1" applyFill="1" applyBorder="1"/>
    <xf numFmtId="166" fontId="8" fillId="0" borderId="0" xfId="0" applyNumberFormat="1" applyFont="1" applyFill="1" applyBorder="1" applyAlignment="1">
      <alignment horizontal="right"/>
    </xf>
    <xf numFmtId="3" fontId="8" fillId="0" borderId="0" xfId="0" applyNumberFormat="1" applyFont="1"/>
    <xf numFmtId="9" fontId="8" fillId="0" borderId="0" xfId="0" applyNumberFormat="1" applyFont="1" applyFill="1"/>
    <xf numFmtId="170" fontId="8" fillId="0" borderId="0" xfId="0" applyNumberFormat="1" applyFont="1" applyFill="1" applyBorder="1" applyAlignment="1">
      <alignment horizontal="center" vertical="center" wrapText="1"/>
    </xf>
    <xf numFmtId="9" fontId="76" fillId="0" borderId="0" xfId="7" applyNumberFormat="1" applyFont="1" applyBorder="1" applyAlignment="1">
      <alignment vertical="center"/>
    </xf>
    <xf numFmtId="9" fontId="76" fillId="0" borderId="69" xfId="7" applyNumberFormat="1" applyFont="1" applyBorder="1" applyAlignment="1">
      <alignment vertical="center"/>
    </xf>
    <xf numFmtId="4" fontId="0" fillId="0" borderId="0" xfId="7" applyNumberFormat="1" applyFont="1"/>
    <xf numFmtId="4" fontId="76" fillId="0" borderId="89" xfId="7" applyNumberFormat="1" applyFont="1" applyBorder="1" applyAlignment="1">
      <alignment vertical="center" wrapText="1"/>
    </xf>
    <xf numFmtId="3" fontId="76" fillId="0" borderId="89" xfId="0" applyNumberFormat="1" applyFont="1" applyBorder="1" applyAlignment="1">
      <alignment vertical="center"/>
    </xf>
    <xf numFmtId="3" fontId="112" fillId="85" borderId="73" xfId="0" applyNumberFormat="1" applyFont="1" applyFill="1" applyBorder="1" applyAlignment="1">
      <alignment vertical="center"/>
    </xf>
    <xf numFmtId="3" fontId="0" fillId="0" borderId="0" xfId="1" applyNumberFormat="1" applyFont="1" applyAlignment="1">
      <alignment horizontal="right"/>
    </xf>
    <xf numFmtId="3" fontId="112" fillId="85" borderId="73" xfId="0" applyNumberFormat="1" applyFont="1" applyFill="1" applyBorder="1" applyAlignment="1">
      <alignment vertical="center" wrapText="1"/>
    </xf>
    <xf numFmtId="2" fontId="76" fillId="0" borderId="0" xfId="0" applyNumberFormat="1" applyFont="1" applyFill="1" applyBorder="1" applyAlignment="1">
      <alignment horizontal="right" vertical="center"/>
    </xf>
    <xf numFmtId="2" fontId="76" fillId="0" borderId="0" xfId="7" applyNumberFormat="1" applyFont="1" applyFill="1" applyBorder="1" applyAlignment="1">
      <alignment horizontal="right" vertical="center"/>
    </xf>
    <xf numFmtId="2" fontId="8" fillId="0" borderId="0" xfId="7" applyNumberFormat="1" applyFont="1" applyFill="1" applyBorder="1" applyAlignment="1">
      <alignment horizontal="right" vertical="center"/>
    </xf>
    <xf numFmtId="2" fontId="76" fillId="0" borderId="69" xfId="7" applyNumberFormat="1" applyFont="1" applyFill="1" applyBorder="1" applyAlignment="1">
      <alignment horizontal="right" vertical="center"/>
    </xf>
    <xf numFmtId="9" fontId="0" fillId="0" borderId="63" xfId="7" applyNumberFormat="1" applyFont="1" applyBorder="1" applyAlignment="1">
      <alignment horizontal="center"/>
    </xf>
    <xf numFmtId="9" fontId="0" fillId="0" borderId="0" xfId="7" applyNumberFormat="1" applyFont="1" applyAlignment="1">
      <alignment horizontal="center" vertical="center"/>
    </xf>
    <xf numFmtId="164" fontId="129" fillId="0" borderId="73" xfId="1" applyNumberFormat="1" applyFont="1" applyBorder="1" applyAlignment="1">
      <alignment horizontal="right" vertical="center" wrapText="1"/>
    </xf>
    <xf numFmtId="164" fontId="129" fillId="0" borderId="73" xfId="1" applyNumberFormat="1" applyFont="1" applyBorder="1" applyAlignment="1">
      <alignment horizontal="right" vertical="center"/>
    </xf>
    <xf numFmtId="0" fontId="129" fillId="0" borderId="73" xfId="0" applyFont="1" applyBorder="1" applyAlignment="1">
      <alignment horizontal="center" vertical="center" wrapText="1"/>
    </xf>
    <xf numFmtId="10" fontId="129" fillId="0" borderId="73" xfId="0" applyNumberFormat="1" applyFont="1" applyBorder="1" applyAlignment="1">
      <alignment horizontal="right" vertical="center" wrapText="1"/>
    </xf>
    <xf numFmtId="10" fontId="129" fillId="0" borderId="73" xfId="0" applyNumberFormat="1" applyFont="1" applyBorder="1" applyAlignment="1">
      <alignment horizontal="right" vertical="center"/>
    </xf>
    <xf numFmtId="1" fontId="129" fillId="0" borderId="73" xfId="0" applyNumberFormat="1" applyFont="1" applyBorder="1" applyAlignment="1">
      <alignment horizontal="right" vertical="center" wrapText="1"/>
    </xf>
    <xf numFmtId="1" fontId="129" fillId="0" borderId="73" xfId="0" applyNumberFormat="1" applyFont="1" applyBorder="1" applyAlignment="1">
      <alignment horizontal="right" vertical="center"/>
    </xf>
    <xf numFmtId="164" fontId="129" fillId="76" borderId="73" xfId="1" applyNumberFormat="1" applyFont="1" applyFill="1" applyBorder="1" applyAlignment="1">
      <alignment horizontal="right" vertical="center" wrapText="1"/>
    </xf>
    <xf numFmtId="164" fontId="129" fillId="76" borderId="73" xfId="1" applyNumberFormat="1" applyFont="1" applyFill="1" applyBorder="1" applyAlignment="1">
      <alignment horizontal="right" vertical="center"/>
    </xf>
    <xf numFmtId="3" fontId="129" fillId="0" borderId="73" xfId="0" applyNumberFormat="1" applyFont="1" applyBorder="1" applyAlignment="1">
      <alignment horizontal="right" vertical="center" wrapText="1"/>
    </xf>
    <xf numFmtId="10" fontId="129" fillId="0" borderId="73" xfId="0" applyNumberFormat="1" applyFont="1" applyBorder="1" applyAlignment="1">
      <alignment vertical="center" wrapText="1"/>
    </xf>
    <xf numFmtId="0" fontId="129" fillId="0" borderId="73" xfId="0" applyFont="1" applyBorder="1" applyAlignment="1">
      <alignment horizontal="right" vertical="center" wrapText="1"/>
    </xf>
    <xf numFmtId="3" fontId="129" fillId="76" borderId="73" xfId="0" applyNumberFormat="1" applyFont="1" applyFill="1" applyBorder="1" applyAlignment="1">
      <alignment horizontal="right" vertical="center" wrapText="1"/>
    </xf>
    <xf numFmtId="164" fontId="129" fillId="76" borderId="29" xfId="1" applyNumberFormat="1" applyFont="1" applyFill="1" applyBorder="1" applyAlignment="1">
      <alignment horizontal="right" vertical="center" wrapText="1"/>
    </xf>
    <xf numFmtId="3" fontId="129" fillId="76" borderId="29" xfId="0" applyNumberFormat="1" applyFont="1" applyFill="1" applyBorder="1" applyAlignment="1">
      <alignment horizontal="right" vertical="center" wrapText="1"/>
    </xf>
    <xf numFmtId="0" fontId="129" fillId="0" borderId="73" xfId="0" applyFont="1" applyBorder="1" applyAlignment="1">
      <alignment horizontal="right" vertical="center"/>
    </xf>
    <xf numFmtId="3" fontId="129" fillId="0" borderId="73" xfId="0" applyNumberFormat="1" applyFont="1" applyFill="1" applyBorder="1" applyAlignment="1">
      <alignment horizontal="right" vertical="center" wrapText="1"/>
    </xf>
    <xf numFmtId="3" fontId="129" fillId="0" borderId="73" xfId="0" applyNumberFormat="1" applyFont="1" applyFill="1" applyBorder="1" applyAlignment="1">
      <alignment horizontal="right" vertical="center"/>
    </xf>
    <xf numFmtId="10" fontId="129" fillId="0" borderId="73" xfId="0" applyNumberFormat="1" applyFont="1" applyFill="1" applyBorder="1" applyAlignment="1">
      <alignment horizontal="right" vertical="center" wrapText="1"/>
    </xf>
    <xf numFmtId="0" fontId="129" fillId="0" borderId="73" xfId="0" applyFont="1" applyFill="1" applyBorder="1" applyAlignment="1">
      <alignment horizontal="right" vertical="center" wrapText="1"/>
    </xf>
    <xf numFmtId="0" fontId="129" fillId="0" borderId="73" xfId="0" applyFont="1" applyFill="1" applyBorder="1" applyAlignment="1">
      <alignment horizontal="right" vertical="center"/>
    </xf>
    <xf numFmtId="3" fontId="129" fillId="0" borderId="73" xfId="0" applyNumberFormat="1" applyFont="1" applyBorder="1" applyAlignment="1">
      <alignment horizontal="right" vertical="center"/>
    </xf>
    <xf numFmtId="2" fontId="129" fillId="0" borderId="73" xfId="0" applyNumberFormat="1" applyFont="1" applyBorder="1" applyAlignment="1">
      <alignment horizontal="right" vertical="center" wrapText="1"/>
    </xf>
    <xf numFmtId="164" fontId="129" fillId="76" borderId="29" xfId="1" applyNumberFormat="1" applyFont="1" applyFill="1" applyBorder="1" applyAlignment="1">
      <alignment horizontal="right" vertical="center"/>
    </xf>
    <xf numFmtId="9" fontId="9" fillId="0" borderId="0" xfId="7" applyFont="1" applyFill="1" applyAlignment="1">
      <alignment vertical="center"/>
    </xf>
    <xf numFmtId="180" fontId="8" fillId="0" borderId="0" xfId="1" applyNumberFormat="1" applyFont="1" applyFill="1" applyBorder="1" applyAlignment="1">
      <alignment horizontal="right" vertical="center"/>
    </xf>
    <xf numFmtId="180" fontId="8" fillId="0" borderId="0" xfId="0" applyNumberFormat="1" applyFont="1" applyFill="1" applyBorder="1" applyAlignment="1">
      <alignment horizontal="right" vertical="center"/>
    </xf>
    <xf numFmtId="0" fontId="19" fillId="0" borderId="0" xfId="0" applyFont="1" applyFill="1" applyAlignment="1">
      <alignment vertical="center"/>
    </xf>
    <xf numFmtId="0" fontId="21" fillId="0" borderId="0" xfId="0" applyFont="1" applyAlignment="1">
      <alignment vertical="center"/>
    </xf>
    <xf numFmtId="0" fontId="9" fillId="0" borderId="0" xfId="0" applyFont="1" applyFill="1" applyBorder="1" applyAlignment="1">
      <alignment vertical="center"/>
    </xf>
    <xf numFmtId="0" fontId="108" fillId="78" borderId="24" xfId="1" applyNumberFormat="1" applyFont="1" applyFill="1" applyBorder="1" applyAlignment="1">
      <alignment horizontal="center" vertical="center" wrapText="1"/>
    </xf>
    <xf numFmtId="0" fontId="9" fillId="0" borderId="0" xfId="0" applyFont="1" applyAlignment="1">
      <alignment vertical="center"/>
    </xf>
    <xf numFmtId="0" fontId="0" fillId="0" borderId="0" xfId="0" applyFill="1" applyBorder="1" applyAlignment="1">
      <alignment vertical="center"/>
    </xf>
    <xf numFmtId="0" fontId="0" fillId="0" borderId="0" xfId="0" applyAlignment="1">
      <alignment vertical="center"/>
    </xf>
    <xf numFmtId="0" fontId="9" fillId="0" borderId="0" xfId="0" applyFont="1" applyFill="1" applyBorder="1" applyAlignment="1">
      <alignment horizontal="left" vertical="center"/>
    </xf>
    <xf numFmtId="0" fontId="9" fillId="0" borderId="0" xfId="0" applyFont="1" applyFill="1" applyAlignment="1">
      <alignment vertical="center"/>
    </xf>
    <xf numFmtId="0" fontId="108" fillId="78" borderId="24" xfId="0" applyFont="1" applyFill="1" applyBorder="1" applyAlignment="1">
      <alignment horizontal="center" wrapText="1"/>
    </xf>
    <xf numFmtId="0" fontId="108" fillId="78" borderId="24" xfId="1" applyNumberFormat="1" applyFont="1" applyFill="1" applyBorder="1" applyAlignment="1">
      <alignment horizontal="center" wrapText="1"/>
    </xf>
    <xf numFmtId="0" fontId="9" fillId="0" borderId="0" xfId="0" applyFont="1" applyFill="1" applyBorder="1" applyAlignment="1"/>
    <xf numFmtId="0" fontId="9" fillId="0" borderId="0" xfId="0" applyFont="1" applyFill="1" applyAlignment="1"/>
    <xf numFmtId="0" fontId="9" fillId="0" borderId="0" xfId="780" applyFont="1" applyFill="1" applyAlignment="1"/>
    <xf numFmtId="0" fontId="9" fillId="0" borderId="0" xfId="780" applyFont="1" applyAlignment="1">
      <alignment horizontal="left"/>
    </xf>
    <xf numFmtId="0" fontId="9" fillId="0" borderId="0" xfId="928" applyFont="1" applyFill="1" applyAlignment="1"/>
    <xf numFmtId="0" fontId="8" fillId="0" borderId="0" xfId="1037"/>
    <xf numFmtId="2" fontId="8" fillId="0" borderId="43" xfId="0" applyNumberFormat="1" applyFont="1" applyFill="1" applyBorder="1" applyAlignment="1">
      <alignment horizontal="center" vertical="center" wrapText="1"/>
    </xf>
    <xf numFmtId="177" fontId="8" fillId="0" borderId="36" xfId="0" applyNumberFormat="1" applyFont="1" applyFill="1" applyBorder="1" applyAlignment="1">
      <alignment horizontal="center" vertical="center" wrapText="1"/>
    </xf>
    <xf numFmtId="43" fontId="76" fillId="0" borderId="0" xfId="1" applyFont="1" applyFill="1" applyBorder="1"/>
    <xf numFmtId="0" fontId="9" fillId="0" borderId="0" xfId="780" applyFont="1" applyFill="1" applyAlignment="1"/>
    <xf numFmtId="0" fontId="9" fillId="0" borderId="0" xfId="928" applyFont="1" applyFill="1" applyAlignment="1"/>
    <xf numFmtId="3" fontId="76" fillId="0" borderId="69" xfId="0" applyNumberFormat="1" applyFont="1" applyBorder="1" applyAlignment="1">
      <alignment horizontal="center" vertical="center"/>
    </xf>
    <xf numFmtId="9" fontId="108" fillId="78" borderId="24" xfId="7" applyFont="1" applyFill="1" applyBorder="1" applyAlignment="1">
      <alignment horizontal="center" vertical="center" wrapText="1"/>
    </xf>
    <xf numFmtId="0" fontId="9" fillId="0" borderId="81" xfId="0" applyFont="1" applyFill="1" applyBorder="1" applyAlignment="1">
      <alignment horizontal="left" indent="1"/>
    </xf>
    <xf numFmtId="4" fontId="8" fillId="0" borderId="0" xfId="2" applyNumberFormat="1" applyFont="1" applyFill="1" applyBorder="1" applyAlignment="1">
      <alignment horizontal="center"/>
    </xf>
    <xf numFmtId="3" fontId="8" fillId="0" borderId="0" xfId="2" applyNumberFormat="1" applyFont="1" applyFill="1" applyBorder="1" applyAlignment="1">
      <alignment horizontal="center"/>
    </xf>
    <xf numFmtId="0" fontId="9" fillId="0" borderId="0" xfId="0" applyFont="1" applyFill="1" applyAlignment="1">
      <alignment horizontal="center"/>
    </xf>
    <xf numFmtId="3" fontId="9" fillId="0" borderId="81" xfId="0" applyNumberFormat="1" applyFont="1" applyFill="1" applyBorder="1" applyAlignment="1">
      <alignment horizontal="center" vertical="center"/>
    </xf>
    <xf numFmtId="0" fontId="111" fillId="77" borderId="95" xfId="0" applyFont="1" applyFill="1" applyBorder="1" applyAlignment="1">
      <alignment vertical="center" wrapText="1"/>
    </xf>
    <xf numFmtId="9" fontId="8" fillId="0" borderId="36" xfId="7" applyFont="1" applyFill="1" applyBorder="1" applyAlignment="1">
      <alignment horizontal="center" wrapText="1"/>
    </xf>
    <xf numFmtId="9" fontId="8" fillId="0" borderId="36" xfId="7" applyFont="1" applyBorder="1" applyAlignment="1">
      <alignment horizontal="center" wrapText="1"/>
    </xf>
    <xf numFmtId="9" fontId="8" fillId="0" borderId="36" xfId="7" applyFont="1" applyBorder="1" applyAlignment="1">
      <alignment horizontal="center" vertical="center" wrapText="1"/>
    </xf>
    <xf numFmtId="9" fontId="8" fillId="0" borderId="36" xfId="7" applyFont="1" applyFill="1" applyBorder="1" applyAlignment="1">
      <alignment horizontal="center" vertical="center" wrapText="1"/>
    </xf>
    <xf numFmtId="9" fontId="8" fillId="0" borderId="0" xfId="7" applyFont="1" applyFill="1" applyBorder="1" applyAlignment="1">
      <alignment horizontal="center" vertical="center" wrapText="1"/>
    </xf>
    <xf numFmtId="10" fontId="0" fillId="0" borderId="0" xfId="7" applyNumberFormat="1" applyFont="1" applyAlignment="1">
      <alignment horizontal="right" vertical="center"/>
    </xf>
    <xf numFmtId="2" fontId="0" fillId="0" borderId="0" xfId="0" applyNumberFormat="1" applyAlignment="1">
      <alignment horizontal="right" vertical="center"/>
    </xf>
    <xf numFmtId="10" fontId="0" fillId="0" borderId="0" xfId="7" applyNumberFormat="1" applyFont="1" applyAlignment="1">
      <alignment horizontal="center" vertical="center"/>
    </xf>
    <xf numFmtId="1" fontId="9" fillId="0" borderId="0" xfId="0" applyNumberFormat="1" applyFont="1" applyFill="1" applyBorder="1" applyAlignment="1">
      <alignment horizontal="center" vertical="center"/>
    </xf>
    <xf numFmtId="3" fontId="9" fillId="0" borderId="0" xfId="1" applyNumberFormat="1" applyFont="1" applyFill="1" applyBorder="1" applyAlignment="1">
      <alignment horizontal="center" vertical="center"/>
    </xf>
    <xf numFmtId="9" fontId="8" fillId="0" borderId="0" xfId="7" applyFont="1" applyFill="1" applyAlignment="1">
      <alignment horizontal="right" vertical="center"/>
    </xf>
    <xf numFmtId="0" fontId="8" fillId="0" borderId="0" xfId="0" applyFont="1" applyFill="1" applyBorder="1" applyAlignment="1">
      <alignment horizontal="left" vertical="center"/>
    </xf>
    <xf numFmtId="183" fontId="8" fillId="0" borderId="0" xfId="1" applyNumberFormat="1" applyFont="1" applyFill="1" applyBorder="1" applyAlignment="1">
      <alignment horizontal="right" vertical="center"/>
    </xf>
    <xf numFmtId="0" fontId="8" fillId="0" borderId="63" xfId="0" applyFont="1" applyFill="1" applyBorder="1" applyAlignment="1">
      <alignment horizontal="center"/>
    </xf>
    <xf numFmtId="3" fontId="8" fillId="0" borderId="63" xfId="7" applyNumberFormat="1" applyFont="1" applyFill="1" applyBorder="1" applyAlignment="1">
      <alignment horizontal="center"/>
    </xf>
    <xf numFmtId="180" fontId="8" fillId="0" borderId="63" xfId="2" applyNumberFormat="1" applyFont="1" applyFill="1" applyBorder="1" applyAlignment="1">
      <alignment horizontal="center"/>
    </xf>
    <xf numFmtId="180" fontId="8" fillId="0" borderId="63" xfId="7" applyNumberFormat="1" applyFont="1" applyFill="1" applyBorder="1" applyAlignment="1">
      <alignment horizontal="right"/>
    </xf>
    <xf numFmtId="3" fontId="8" fillId="0" borderId="63" xfId="7" applyNumberFormat="1" applyFont="1" applyFill="1" applyBorder="1" applyAlignment="1">
      <alignment horizontal="right"/>
    </xf>
    <xf numFmtId="9" fontId="8" fillId="0" borderId="25" xfId="7" applyFont="1" applyFill="1" applyBorder="1" applyAlignment="1">
      <alignment horizontal="center" vertical="center" wrapText="1"/>
    </xf>
    <xf numFmtId="0" fontId="9" fillId="0" borderId="0" xfId="0" applyFont="1" applyAlignment="1">
      <alignment vertical="center"/>
    </xf>
    <xf numFmtId="0" fontId="0" fillId="0" borderId="0" xfId="0" applyAlignment="1">
      <alignment vertical="center"/>
    </xf>
    <xf numFmtId="0" fontId="108" fillId="78" borderId="24" xfId="0" applyFont="1" applyFill="1" applyBorder="1" applyAlignment="1">
      <alignment horizontal="center" wrapText="1"/>
    </xf>
    <xf numFmtId="0" fontId="12" fillId="0" borderId="0" xfId="0" quotePrefix="1" applyFont="1" applyFill="1" applyBorder="1"/>
    <xf numFmtId="0" fontId="76" fillId="0" borderId="93" xfId="0" applyFont="1" applyFill="1" applyBorder="1" applyAlignment="1">
      <alignment vertical="center"/>
    </xf>
    <xf numFmtId="164" fontId="9" fillId="0" borderId="75" xfId="1" applyNumberFormat="1" applyFont="1" applyFill="1" applyBorder="1" applyAlignment="1">
      <alignment horizontal="center"/>
    </xf>
    <xf numFmtId="0" fontId="9" fillId="0" borderId="0" xfId="780" applyFont="1" applyFill="1" applyBorder="1" applyAlignment="1">
      <alignment horizontal="left"/>
    </xf>
    <xf numFmtId="164" fontId="9" fillId="0" borderId="0" xfId="1" applyNumberFormat="1" applyFont="1" applyFill="1" applyBorder="1" applyAlignment="1">
      <alignment horizontal="center"/>
    </xf>
    <xf numFmtId="0" fontId="9" fillId="0" borderId="0" xfId="928" applyFont="1" applyFill="1" applyBorder="1" applyAlignment="1">
      <alignment horizontal="left"/>
    </xf>
    <xf numFmtId="1" fontId="9" fillId="0" borderId="0" xfId="928" applyNumberFormat="1" applyFont="1" applyFill="1" applyBorder="1" applyAlignment="1">
      <alignment horizontal="center" vertical="center"/>
    </xf>
    <xf numFmtId="18" fontId="8" fillId="0" borderId="0" xfId="1037" applyNumberFormat="1" applyFont="1" applyFill="1" applyBorder="1" applyAlignment="1">
      <alignment horizontal="center"/>
    </xf>
    <xf numFmtId="0" fontId="8" fillId="0" borderId="63" xfId="1037" applyFont="1" applyFill="1" applyBorder="1" applyAlignment="1">
      <alignment horizontal="center"/>
    </xf>
    <xf numFmtId="18" fontId="8" fillId="0" borderId="63" xfId="1037" applyNumberFormat="1" applyFont="1" applyFill="1" applyBorder="1" applyAlignment="1">
      <alignment horizontal="center"/>
    </xf>
    <xf numFmtId="0" fontId="108" fillId="78" borderId="24" xfId="769" applyFont="1" applyFill="1" applyBorder="1" applyAlignment="1">
      <alignment horizontal="center" wrapText="1"/>
    </xf>
    <xf numFmtId="0" fontId="0" fillId="0" borderId="0" xfId="0" applyFill="1" applyBorder="1" applyAlignment="1">
      <alignment vertical="center"/>
    </xf>
    <xf numFmtId="0" fontId="108" fillId="78" borderId="24" xfId="1" applyNumberFormat="1" applyFont="1" applyFill="1" applyBorder="1" applyAlignment="1">
      <alignment horizontal="center" vertical="center" wrapText="1"/>
    </xf>
    <xf numFmtId="0" fontId="9" fillId="0" borderId="0" xfId="0" applyFont="1" applyFill="1" applyAlignment="1"/>
    <xf numFmtId="0" fontId="9" fillId="0" borderId="0" xfId="0" applyFont="1" applyAlignment="1"/>
    <xf numFmtId="164" fontId="0" fillId="0" borderId="0" xfId="0" applyNumberFormat="1" applyFill="1"/>
    <xf numFmtId="0" fontId="134" fillId="0" borderId="0" xfId="0" applyFont="1" applyFill="1" applyBorder="1"/>
    <xf numFmtId="9" fontId="134" fillId="0" borderId="0" xfId="7" applyFont="1" applyFill="1" applyBorder="1"/>
    <xf numFmtId="9" fontId="134" fillId="0" borderId="0" xfId="0" applyNumberFormat="1" applyFont="1" applyFill="1" applyBorder="1"/>
    <xf numFmtId="0" fontId="135" fillId="0" borderId="0" xfId="0" applyFont="1" applyFill="1" applyBorder="1"/>
    <xf numFmtId="164" fontId="135" fillId="0" borderId="0" xfId="1" applyNumberFormat="1" applyFont="1" applyFill="1" applyBorder="1"/>
    <xf numFmtId="9" fontId="135" fillId="0" borderId="0" xfId="7" applyFont="1" applyFill="1" applyBorder="1"/>
    <xf numFmtId="0" fontId="76" fillId="0" borderId="0" xfId="0" applyFont="1" applyFill="1" applyBorder="1"/>
    <xf numFmtId="164" fontId="76" fillId="0" borderId="0" xfId="1" applyNumberFormat="1" applyFont="1" applyFill="1" applyBorder="1"/>
    <xf numFmtId="9" fontId="76" fillId="0" borderId="0" xfId="7" applyFont="1" applyFill="1" applyBorder="1"/>
    <xf numFmtId="9" fontId="76" fillId="0" borderId="0" xfId="0" applyNumberFormat="1" applyFont="1" applyFill="1" applyBorder="1"/>
    <xf numFmtId="0" fontId="112" fillId="0" borderId="0" xfId="0" applyFont="1" applyFill="1" applyBorder="1"/>
    <xf numFmtId="164" fontId="112" fillId="0" borderId="0" xfId="1" applyNumberFormat="1" applyFont="1" applyFill="1" applyBorder="1"/>
    <xf numFmtId="9" fontId="112" fillId="0" borderId="0" xfId="7" applyFont="1" applyFill="1" applyBorder="1"/>
    <xf numFmtId="0" fontId="0" fillId="77" borderId="0" xfId="0" applyFill="1"/>
    <xf numFmtId="166" fontId="0" fillId="77" borderId="0" xfId="0" applyNumberFormat="1" applyFill="1" applyBorder="1" applyAlignment="1">
      <alignment horizontal="right"/>
    </xf>
    <xf numFmtId="0" fontId="9" fillId="77" borderId="0" xfId="0" quotePrefix="1" applyFont="1" applyFill="1" applyBorder="1" applyAlignment="1">
      <alignment horizontal="right"/>
    </xf>
    <xf numFmtId="0" fontId="0" fillId="77" borderId="0" xfId="0" applyFill="1" applyBorder="1" applyAlignment="1">
      <alignment horizontal="right"/>
    </xf>
    <xf numFmtId="0" fontId="9" fillId="77" borderId="0" xfId="0" applyFont="1" applyFill="1" applyBorder="1" applyAlignment="1">
      <alignment horizontal="right"/>
    </xf>
    <xf numFmtId="0" fontId="9" fillId="77" borderId="0" xfId="0" applyFont="1" applyFill="1" applyBorder="1" applyAlignment="1">
      <alignment horizontal="left"/>
    </xf>
    <xf numFmtId="0" fontId="9" fillId="77" borderId="0" xfId="0" applyFont="1" applyFill="1" applyAlignment="1"/>
    <xf numFmtId="0" fontId="9" fillId="77" borderId="0" xfId="0" applyFont="1" applyFill="1" applyAlignment="1">
      <alignment horizontal="left"/>
    </xf>
    <xf numFmtId="0" fontId="10" fillId="77" borderId="0" xfId="0" applyFont="1" applyFill="1" applyBorder="1" applyAlignment="1">
      <alignment horizontal="right"/>
    </xf>
    <xf numFmtId="9" fontId="0" fillId="77" borderId="0" xfId="7" applyFont="1" applyFill="1" applyBorder="1" applyAlignment="1">
      <alignment horizontal="right"/>
    </xf>
    <xf numFmtId="0" fontId="9" fillId="77" borderId="0" xfId="0" applyFont="1" applyFill="1" applyBorder="1" applyAlignment="1">
      <alignment horizontal="right" wrapText="1"/>
    </xf>
    <xf numFmtId="0" fontId="8" fillId="77" borderId="0" xfId="0" applyFont="1" applyFill="1" applyBorder="1" applyAlignment="1">
      <alignment horizontal="right"/>
    </xf>
    <xf numFmtId="9" fontId="8" fillId="77" borderId="0" xfId="7" applyFont="1" applyFill="1" applyBorder="1" applyAlignment="1">
      <alignment horizontal="right"/>
    </xf>
    <xf numFmtId="0" fontId="0" fillId="77" borderId="0" xfId="0" applyFill="1" applyBorder="1" applyAlignment="1">
      <alignment horizontal="right" vertical="center"/>
    </xf>
    <xf numFmtId="0" fontId="0" fillId="77" borderId="0" xfId="0" applyFill="1" applyAlignment="1">
      <alignment horizontal="right"/>
    </xf>
    <xf numFmtId="0" fontId="108" fillId="77" borderId="24" xfId="1" applyNumberFormat="1" applyFont="1" applyFill="1" applyBorder="1" applyAlignment="1">
      <alignment horizontal="center" vertical="center" wrapText="1"/>
    </xf>
    <xf numFmtId="9" fontId="0" fillId="77" borderId="0" xfId="7" applyFont="1" applyFill="1" applyBorder="1" applyAlignment="1">
      <alignment horizontal="right" vertical="center"/>
    </xf>
    <xf numFmtId="0" fontId="0" fillId="77" borderId="0" xfId="0" applyFill="1" applyBorder="1"/>
    <xf numFmtId="43" fontId="0" fillId="0" borderId="0" xfId="1" applyFont="1" applyFill="1" applyBorder="1" applyAlignment="1">
      <alignment horizontal="center"/>
    </xf>
    <xf numFmtId="43" fontId="9" fillId="0" borderId="0" xfId="1" applyFont="1" applyFill="1" applyBorder="1" applyAlignment="1">
      <alignment horizontal="center"/>
    </xf>
    <xf numFmtId="3" fontId="9" fillId="0" borderId="39" xfId="0" applyNumberFormat="1" applyFont="1" applyFill="1" applyBorder="1" applyAlignment="1">
      <alignment horizontal="center" vertical="center" wrapText="1"/>
    </xf>
    <xf numFmtId="0" fontId="108" fillId="78" borderId="24" xfId="1" applyNumberFormat="1" applyFont="1" applyFill="1" applyBorder="1" applyAlignment="1">
      <alignment horizontal="center" wrapText="1"/>
    </xf>
    <xf numFmtId="164" fontId="8" fillId="0" borderId="63" xfId="1" applyNumberFormat="1" applyFont="1" applyFill="1" applyBorder="1" applyAlignment="1">
      <alignment horizontal="right"/>
    </xf>
    <xf numFmtId="9" fontId="9" fillId="0" borderId="0" xfId="7" applyFont="1" applyFill="1" applyBorder="1" applyAlignment="1">
      <alignment horizontal="center" vertical="center" wrapText="1"/>
    </xf>
    <xf numFmtId="3" fontId="9" fillId="0" borderId="41" xfId="0" applyNumberFormat="1" applyFont="1" applyFill="1" applyBorder="1" applyAlignment="1">
      <alignment horizontal="center" vertical="center" wrapText="1"/>
    </xf>
    <xf numFmtId="9" fontId="9" fillId="0" borderId="39" xfId="7" applyFont="1" applyFill="1" applyBorder="1" applyAlignment="1">
      <alignment horizontal="center" vertical="center" wrapText="1"/>
    </xf>
    <xf numFmtId="3" fontId="9" fillId="0" borderId="0" xfId="0" applyNumberFormat="1" applyFont="1" applyFill="1" applyBorder="1" applyAlignment="1">
      <alignment horizontal="center" vertical="center" wrapText="1"/>
    </xf>
    <xf numFmtId="3" fontId="8" fillId="0" borderId="0" xfId="769" applyNumberFormat="1" applyFont="1" applyFill="1" applyBorder="1" applyAlignment="1">
      <alignment horizontal="center"/>
    </xf>
    <xf numFmtId="3" fontId="8" fillId="0" borderId="63" xfId="769" applyNumberFormat="1" applyFont="1" applyFill="1" applyBorder="1" applyAlignment="1">
      <alignment horizontal="center"/>
    </xf>
    <xf numFmtId="9" fontId="8" fillId="0" borderId="36" xfId="7" applyNumberFormat="1" applyFont="1" applyFill="1" applyBorder="1" applyAlignment="1">
      <alignment horizontal="center" vertical="center" wrapText="1"/>
    </xf>
    <xf numFmtId="0" fontId="25" fillId="0" borderId="0" xfId="0" applyFont="1" applyAlignment="1">
      <alignment vertical="center"/>
    </xf>
    <xf numFmtId="0" fontId="111" fillId="77" borderId="0" xfId="0" applyFont="1" applyFill="1" applyAlignment="1">
      <alignment horizontal="center" vertical="center" wrapText="1"/>
    </xf>
    <xf numFmtId="3" fontId="8" fillId="0" borderId="25" xfId="0" applyNumberFormat="1" applyFont="1" applyBorder="1" applyAlignment="1">
      <alignment horizontal="center" vertical="center" wrapText="1"/>
    </xf>
    <xf numFmtId="0" fontId="0" fillId="0" borderId="0" xfId="0" applyFill="1" applyBorder="1" applyAlignment="1">
      <alignment vertical="center"/>
    </xf>
    <xf numFmtId="0" fontId="9" fillId="0" borderId="0" xfId="0" applyFont="1" applyFill="1" applyBorder="1" applyAlignment="1">
      <alignment horizontal="left"/>
    </xf>
    <xf numFmtId="9" fontId="9" fillId="0" borderId="0" xfId="7" applyFont="1" applyFill="1" applyBorder="1" applyAlignment="1">
      <alignment horizontal="left"/>
    </xf>
    <xf numFmtId="0" fontId="9" fillId="0" borderId="0" xfId="0" applyFont="1" applyAlignment="1"/>
    <xf numFmtId="0" fontId="108" fillId="78" borderId="24" xfId="1" applyNumberFormat="1" applyFont="1" applyFill="1" applyBorder="1" applyAlignment="1">
      <alignment horizontal="center" wrapText="1"/>
    </xf>
    <xf numFmtId="0" fontId="9" fillId="0" borderId="0" xfId="0" applyFont="1"/>
    <xf numFmtId="3" fontId="9" fillId="0" borderId="39" xfId="0" applyNumberFormat="1" applyFont="1" applyFill="1" applyBorder="1" applyAlignment="1">
      <alignment horizontal="center" vertical="center" wrapText="1"/>
    </xf>
    <xf numFmtId="0" fontId="108" fillId="78" borderId="24" xfId="0" applyFont="1" applyFill="1" applyBorder="1" applyAlignment="1">
      <alignment horizontal="center" wrapText="1"/>
    </xf>
    <xf numFmtId="9" fontId="9" fillId="0" borderId="0" xfId="7" applyFont="1" applyFill="1" applyBorder="1" applyAlignment="1">
      <alignment horizontal="left"/>
    </xf>
    <xf numFmtId="166" fontId="9" fillId="0" borderId="0" xfId="7" applyNumberFormat="1" applyFont="1" applyFill="1" applyBorder="1" applyAlignment="1">
      <alignment horizontal="left"/>
    </xf>
    <xf numFmtId="2" fontId="76" fillId="81" borderId="25" xfId="0" applyNumberFormat="1" applyFont="1" applyFill="1" applyBorder="1" applyAlignment="1">
      <alignment horizontal="center" vertical="center"/>
    </xf>
    <xf numFmtId="2" fontId="76" fillId="81" borderId="33" xfId="0" applyNumberFormat="1" applyFont="1" applyFill="1" applyBorder="1" applyAlignment="1">
      <alignment horizontal="center" vertical="center"/>
    </xf>
    <xf numFmtId="2" fontId="76" fillId="81" borderId="0" xfId="0" applyNumberFormat="1" applyFont="1" applyFill="1" applyBorder="1" applyAlignment="1">
      <alignment horizontal="center" vertical="center"/>
    </xf>
    <xf numFmtId="2" fontId="76" fillId="81" borderId="97" xfId="0" applyNumberFormat="1" applyFont="1" applyFill="1" applyBorder="1" applyAlignment="1">
      <alignment horizontal="center" vertical="center"/>
    </xf>
    <xf numFmtId="2" fontId="76" fillId="81" borderId="96" xfId="0" applyNumberFormat="1" applyFont="1" applyFill="1" applyBorder="1" applyAlignment="1">
      <alignment horizontal="center" vertical="center"/>
    </xf>
    <xf numFmtId="0" fontId="25" fillId="0" borderId="98" xfId="0" applyFont="1" applyBorder="1" applyAlignment="1">
      <alignment vertical="center"/>
    </xf>
    <xf numFmtId="0" fontId="108" fillId="0" borderId="98" xfId="1" applyNumberFormat="1" applyFont="1" applyFill="1" applyBorder="1" applyAlignment="1">
      <alignment horizontal="center" wrapText="1"/>
    </xf>
    <xf numFmtId="0" fontId="25" fillId="0" borderId="0" xfId="0" applyFont="1" applyAlignment="1">
      <alignment vertical="center" wrapText="1"/>
    </xf>
    <xf numFmtId="0" fontId="0" fillId="0" borderId="98" xfId="0" applyFill="1" applyBorder="1" applyAlignment="1">
      <alignment horizontal="center" vertical="center" wrapText="1"/>
    </xf>
    <xf numFmtId="0" fontId="112" fillId="0" borderId="25" xfId="0" applyFont="1" applyBorder="1" applyAlignment="1">
      <alignment horizontal="right" vertical="center"/>
    </xf>
    <xf numFmtId="2" fontId="76" fillId="0" borderId="29" xfId="0" applyNumberFormat="1" applyFont="1" applyBorder="1" applyAlignment="1">
      <alignment horizontal="center" vertical="center"/>
    </xf>
    <xf numFmtId="0" fontId="108" fillId="78" borderId="24" xfId="769" applyFont="1" applyFill="1" applyBorder="1" applyAlignment="1">
      <alignment horizontal="center" vertical="center" wrapText="1"/>
    </xf>
    <xf numFmtId="0" fontId="108" fillId="78" borderId="24" xfId="1037" applyFont="1" applyFill="1" applyBorder="1" applyAlignment="1">
      <alignment horizontal="center" vertical="center" wrapText="1"/>
    </xf>
    <xf numFmtId="0" fontId="108" fillId="78" borderId="55" xfId="1037" applyFont="1" applyFill="1" applyBorder="1" applyAlignment="1">
      <alignment horizontal="center" vertical="center" wrapText="1"/>
    </xf>
    <xf numFmtId="0" fontId="108" fillId="78" borderId="24" xfId="928" applyFont="1" applyFill="1" applyBorder="1" applyAlignment="1">
      <alignment horizontal="center" vertical="center" wrapText="1"/>
    </xf>
    <xf numFmtId="0" fontId="108" fillId="78" borderId="55" xfId="928" applyFont="1" applyFill="1" applyBorder="1" applyAlignment="1">
      <alignment horizontal="center" vertical="center" wrapText="1"/>
    </xf>
    <xf numFmtId="0" fontId="108" fillId="78" borderId="24" xfId="780" applyFont="1" applyFill="1" applyBorder="1" applyAlignment="1">
      <alignment horizontal="center" vertical="center" wrapText="1"/>
    </xf>
    <xf numFmtId="0" fontId="108" fillId="78" borderId="55" xfId="780" applyFont="1" applyFill="1" applyBorder="1" applyAlignment="1">
      <alignment horizontal="center" vertical="center" wrapText="1"/>
    </xf>
    <xf numFmtId="0" fontId="108" fillId="78" borderId="55" xfId="0" applyFont="1" applyFill="1" applyBorder="1" applyAlignment="1">
      <alignment horizontal="center" vertical="center" wrapText="1"/>
    </xf>
    <xf numFmtId="9" fontId="8" fillId="0" borderId="0" xfId="7" applyNumberFormat="1" applyFont="1" applyAlignment="1">
      <alignment horizontal="center" vertical="center"/>
    </xf>
    <xf numFmtId="9" fontId="0" fillId="0" borderId="0" xfId="7" applyNumberFormat="1" applyFont="1" applyAlignment="1">
      <alignment horizontal="right" vertical="center"/>
    </xf>
    <xf numFmtId="9" fontId="0" fillId="0" borderId="0" xfId="7" applyNumberFormat="1" applyFont="1" applyBorder="1" applyAlignment="1">
      <alignment horizontal="center" vertical="center"/>
    </xf>
    <xf numFmtId="9" fontId="8" fillId="0" borderId="0" xfId="7" applyNumberFormat="1" applyFont="1" applyBorder="1" applyAlignment="1">
      <alignment horizontal="center" vertical="center"/>
    </xf>
    <xf numFmtId="170" fontId="0" fillId="0" borderId="0" xfId="0" applyNumberFormat="1" applyAlignment="1">
      <alignment horizontal="right" vertical="center"/>
    </xf>
    <xf numFmtId="0" fontId="76" fillId="0" borderId="0" xfId="0" quotePrefix="1" applyFont="1" applyFill="1" applyBorder="1" applyAlignment="1">
      <alignment horizontal="center"/>
    </xf>
    <xf numFmtId="0" fontId="134" fillId="0" borderId="0" xfId="0" quotePrefix="1" applyFont="1" applyFill="1" applyBorder="1" applyAlignment="1">
      <alignment horizontal="center"/>
    </xf>
    <xf numFmtId="41" fontId="116" fillId="0" borderId="0" xfId="0" applyNumberFormat="1" applyFont="1" applyFill="1" applyBorder="1" applyAlignment="1">
      <alignment vertical="center"/>
    </xf>
    <xf numFmtId="0" fontId="116" fillId="0" borderId="65" xfId="0" applyFont="1" applyFill="1" applyBorder="1"/>
    <xf numFmtId="9" fontId="8" fillId="0" borderId="0" xfId="7" applyFont="1" applyAlignment="1">
      <alignment horizontal="center"/>
    </xf>
    <xf numFmtId="3" fontId="8" fillId="0" borderId="25" xfId="0" applyNumberFormat="1" applyFont="1" applyBorder="1" applyAlignment="1">
      <alignment horizontal="left" vertical="center" wrapText="1"/>
    </xf>
    <xf numFmtId="3" fontId="8" fillId="0" borderId="25" xfId="0" applyNumberFormat="1" applyFont="1" applyFill="1" applyBorder="1" applyAlignment="1">
      <alignment horizontal="left" vertical="center" wrapText="1"/>
    </xf>
    <xf numFmtId="3" fontId="8" fillId="0" borderId="0" xfId="0" applyNumberFormat="1" applyFont="1" applyFill="1" applyBorder="1" applyAlignment="1">
      <alignment horizontal="left" vertical="center" wrapText="1"/>
    </xf>
    <xf numFmtId="0" fontId="76" fillId="0" borderId="25" xfId="0" applyFont="1" applyFill="1" applyBorder="1" applyAlignment="1">
      <alignment horizontal="center" vertical="center"/>
    </xf>
    <xf numFmtId="0" fontId="76" fillId="0" borderId="96" xfId="0" applyFont="1" applyFill="1" applyBorder="1" applyAlignment="1">
      <alignment horizontal="center" vertical="center"/>
    </xf>
    <xf numFmtId="0" fontId="9" fillId="0" borderId="0" xfId="0" applyFont="1" applyAlignment="1">
      <alignment horizontal="left"/>
    </xf>
    <xf numFmtId="0" fontId="9" fillId="0" borderId="0" xfId="0" applyFont="1" applyFill="1" applyBorder="1" applyAlignment="1">
      <alignment horizontal="center"/>
    </xf>
    <xf numFmtId="3" fontId="8" fillId="0" borderId="25" xfId="0" applyNumberFormat="1" applyFont="1" applyBorder="1" applyAlignment="1">
      <alignment horizontal="center" vertical="center" wrapText="1"/>
    </xf>
    <xf numFmtId="0" fontId="0" fillId="76" borderId="0" xfId="0" applyFill="1" applyAlignment="1"/>
    <xf numFmtId="0" fontId="108" fillId="78" borderId="24" xfId="1" applyNumberFormat="1" applyFont="1" applyFill="1" applyBorder="1" applyAlignment="1">
      <alignment horizontal="center" vertical="center" wrapText="1"/>
    </xf>
    <xf numFmtId="0" fontId="9" fillId="0" borderId="0" xfId="0" applyFont="1" applyAlignment="1"/>
    <xf numFmtId="0" fontId="9" fillId="0" borderId="0" xfId="0" applyFont="1" applyFill="1" applyAlignment="1"/>
    <xf numFmtId="0" fontId="108" fillId="78" borderId="24" xfId="1" applyNumberFormat="1" applyFont="1" applyFill="1" applyBorder="1" applyAlignment="1">
      <alignment horizontal="center" wrapText="1"/>
    </xf>
    <xf numFmtId="0" fontId="108" fillId="78" borderId="24" xfId="1" applyNumberFormat="1" applyFont="1" applyFill="1" applyBorder="1" applyAlignment="1">
      <alignment horizontal="right" wrapText="1"/>
    </xf>
    <xf numFmtId="0" fontId="9" fillId="0" borderId="0" xfId="0" applyFont="1" applyAlignment="1">
      <alignment horizontal="left" vertical="center"/>
    </xf>
    <xf numFmtId="0" fontId="9" fillId="0" borderId="0" xfId="0" applyFont="1" applyFill="1" applyBorder="1"/>
    <xf numFmtId="0" fontId="108" fillId="78" borderId="24" xfId="1" applyNumberFormat="1" applyFont="1" applyFill="1" applyBorder="1" applyAlignment="1">
      <alignment horizontal="left" wrapText="1"/>
    </xf>
    <xf numFmtId="0" fontId="8" fillId="0" borderId="0" xfId="0" applyFont="1" applyFill="1" applyBorder="1" applyAlignment="1">
      <alignment vertical="center" wrapText="1"/>
    </xf>
    <xf numFmtId="0" fontId="9" fillId="0" borderId="0" xfId="0" applyFont="1" applyFill="1" applyBorder="1" applyAlignment="1">
      <alignment horizontal="left"/>
    </xf>
    <xf numFmtId="0" fontId="8" fillId="0" borderId="65" xfId="0" applyFont="1" applyFill="1" applyBorder="1" applyAlignment="1">
      <alignment vertical="center" wrapText="1"/>
    </xf>
    <xf numFmtId="0" fontId="8" fillId="0" borderId="67" xfId="0" applyFont="1" applyFill="1" applyBorder="1" applyAlignment="1">
      <alignment vertical="center" wrapText="1"/>
    </xf>
    <xf numFmtId="0" fontId="12" fillId="0" borderId="0" xfId="0" applyFont="1" applyFill="1"/>
    <xf numFmtId="0" fontId="40" fillId="0" borderId="0" xfId="0" applyFont="1"/>
    <xf numFmtId="9" fontId="0" fillId="0" borderId="0" xfId="7" applyFont="1"/>
    <xf numFmtId="3" fontId="0" fillId="0" borderId="0" xfId="0" applyNumberFormat="1" applyFill="1" applyBorder="1" applyAlignment="1">
      <alignment horizontal="center" wrapText="1"/>
    </xf>
    <xf numFmtId="3" fontId="9"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9" fontId="8" fillId="0" borderId="0" xfId="7" quotePrefix="1" applyFont="1" applyFill="1" applyBorder="1" applyAlignment="1">
      <alignment horizontal="right" vertical="center"/>
    </xf>
    <xf numFmtId="9" fontId="9" fillId="0" borderId="0" xfId="7" quotePrefix="1" applyFont="1" applyFill="1" applyBorder="1" applyAlignment="1">
      <alignment horizontal="right" vertical="center"/>
    </xf>
    <xf numFmtId="0" fontId="9" fillId="0" borderId="0" xfId="0" quotePrefix="1" applyFont="1" applyFill="1" applyBorder="1"/>
    <xf numFmtId="3" fontId="0" fillId="0" borderId="0" xfId="0" applyNumberFormat="1" applyAlignment="1">
      <alignment horizontal="center"/>
    </xf>
    <xf numFmtId="0" fontId="8" fillId="77" borderId="0" xfId="0" applyFont="1" applyFill="1"/>
    <xf numFmtId="0" fontId="0" fillId="87" borderId="0" xfId="0" applyFill="1" applyAlignment="1"/>
    <xf numFmtId="0" fontId="0" fillId="87" borderId="0" xfId="0" applyFill="1"/>
    <xf numFmtId="15" fontId="8" fillId="3" borderId="0" xfId="5" applyNumberFormat="1" applyFont="1" applyFill="1" applyAlignment="1">
      <alignment horizontal="center"/>
    </xf>
    <xf numFmtId="0" fontId="136" fillId="78" borderId="0" xfId="0" applyFont="1" applyFill="1" applyAlignment="1"/>
    <xf numFmtId="0" fontId="136" fillId="78" borderId="0" xfId="0" applyFont="1" applyFill="1" applyBorder="1" applyAlignment="1"/>
    <xf numFmtId="0" fontId="136" fillId="78" borderId="0" xfId="1" applyNumberFormat="1" applyFont="1" applyFill="1" applyBorder="1" applyAlignment="1">
      <alignment horizontal="right"/>
    </xf>
    <xf numFmtId="41" fontId="137" fillId="78" borderId="0" xfId="7" applyNumberFormat="1" applyFont="1" applyFill="1" applyBorder="1" applyAlignment="1">
      <alignment horizontal="right"/>
    </xf>
    <xf numFmtId="41" fontId="137" fillId="78" borderId="0" xfId="0" applyNumberFormat="1" applyFont="1" applyFill="1" applyBorder="1" applyAlignment="1">
      <alignment horizontal="right"/>
    </xf>
    <xf numFmtId="0" fontId="137" fillId="78" borderId="0" xfId="0" applyFont="1" applyFill="1" applyBorder="1" applyAlignment="1">
      <alignment horizontal="right"/>
    </xf>
    <xf numFmtId="165" fontId="137" fillId="78" borderId="0" xfId="2" applyNumberFormat="1" applyFont="1" applyFill="1" applyBorder="1" applyAlignment="1">
      <alignment horizontal="right"/>
    </xf>
    <xf numFmtId="0" fontId="136" fillId="78" borderId="0" xfId="0" applyFont="1" applyFill="1" applyBorder="1" applyAlignment="1">
      <alignment horizontal="right"/>
    </xf>
    <xf numFmtId="164" fontId="137" fillId="78" borderId="0" xfId="1" applyNumberFormat="1" applyFont="1" applyFill="1" applyBorder="1" applyAlignment="1">
      <alignment horizontal="right"/>
    </xf>
    <xf numFmtId="164" fontId="137" fillId="78" borderId="0" xfId="0" applyNumberFormat="1" applyFont="1" applyFill="1" applyBorder="1" applyAlignment="1">
      <alignment horizontal="right"/>
    </xf>
    <xf numFmtId="0" fontId="137" fillId="78" borderId="0" xfId="0" applyFont="1" applyFill="1" applyBorder="1" applyAlignment="1">
      <alignment horizontal="right" vertical="center"/>
    </xf>
    <xf numFmtId="0" fontId="137" fillId="78" borderId="0" xfId="0" applyFont="1" applyFill="1" applyAlignment="1">
      <alignment horizontal="right"/>
    </xf>
    <xf numFmtId="0" fontId="76" fillId="0" borderId="0" xfId="0" applyFont="1" applyFill="1" applyBorder="1" applyAlignment="1">
      <alignment wrapText="1"/>
    </xf>
    <xf numFmtId="0" fontId="138" fillId="0" borderId="0" xfId="0" applyFont="1" applyAlignment="1">
      <alignment vertical="center"/>
    </xf>
    <xf numFmtId="0" fontId="0" fillId="0" borderId="0" xfId="0" applyAlignment="1">
      <alignment wrapText="1"/>
    </xf>
    <xf numFmtId="0" fontId="8" fillId="0" borderId="63" xfId="0" applyFont="1" applyFill="1" applyBorder="1" applyAlignment="1">
      <alignment horizontal="left" vertical="center" wrapText="1"/>
    </xf>
    <xf numFmtId="0" fontId="8" fillId="0" borderId="63" xfId="0" applyFont="1" applyBorder="1" applyAlignment="1">
      <alignment vertical="center" wrapText="1"/>
    </xf>
    <xf numFmtId="0" fontId="0" fillId="0" borderId="69" xfId="0" applyBorder="1" applyAlignment="1">
      <alignment horizontal="left" wrapText="1"/>
    </xf>
    <xf numFmtId="0" fontId="8" fillId="0" borderId="0" xfId="0" applyFont="1" applyFill="1" applyBorder="1" applyAlignment="1">
      <alignment horizontal="left" wrapText="1"/>
    </xf>
    <xf numFmtId="0" fontId="0" fillId="0" borderId="0" xfId="0" applyFill="1" applyBorder="1" applyAlignment="1">
      <alignment horizontal="left" vertical="center" wrapText="1"/>
    </xf>
    <xf numFmtId="0" fontId="8" fillId="0" borderId="65" xfId="0" applyFont="1" applyFill="1" applyBorder="1" applyAlignment="1">
      <alignment horizontal="right" vertical="center" wrapText="1"/>
    </xf>
    <xf numFmtId="0" fontId="8" fillId="0" borderId="63" xfId="0" applyFont="1" applyFill="1" applyBorder="1" applyAlignment="1">
      <alignment vertical="center" wrapText="1"/>
    </xf>
    <xf numFmtId="0" fontId="8" fillId="0" borderId="67" xfId="0" applyFont="1" applyFill="1" applyBorder="1" applyAlignment="1">
      <alignment horizontal="right" vertical="center" wrapText="1"/>
    </xf>
    <xf numFmtId="1" fontId="8" fillId="0" borderId="0" xfId="0" applyNumberFormat="1" applyFont="1" applyFill="1" applyAlignment="1">
      <alignment horizontal="center"/>
    </xf>
    <xf numFmtId="9" fontId="9" fillId="0" borderId="0" xfId="7" applyFont="1" applyFill="1" applyAlignment="1">
      <alignment horizontal="center"/>
    </xf>
    <xf numFmtId="1" fontId="9" fillId="0" borderId="81" xfId="0" applyNumberFormat="1" applyFont="1" applyFill="1" applyBorder="1" applyAlignment="1">
      <alignment horizontal="center" vertical="center"/>
    </xf>
    <xf numFmtId="3" fontId="9" fillId="0" borderId="81" xfId="1" applyNumberFormat="1" applyFont="1" applyFill="1" applyBorder="1" applyAlignment="1">
      <alignment horizontal="center" vertical="center"/>
    </xf>
    <xf numFmtId="9" fontId="9" fillId="0" borderId="81" xfId="0" applyNumberFormat="1" applyFont="1" applyFill="1" applyBorder="1" applyAlignment="1">
      <alignment horizontal="center" vertical="center"/>
    </xf>
    <xf numFmtId="0" fontId="9" fillId="0" borderId="0" xfId="0" applyFont="1" applyFill="1" applyBorder="1" applyAlignment="1"/>
    <xf numFmtId="0" fontId="9" fillId="0" borderId="0" xfId="0" applyFont="1" applyFill="1" applyAlignment="1"/>
    <xf numFmtId="0" fontId="111" fillId="77" borderId="99" xfId="0" applyFont="1" applyFill="1" applyBorder="1" applyAlignment="1">
      <alignment horizontal="center" vertical="center" wrapText="1"/>
    </xf>
    <xf numFmtId="0" fontId="108" fillId="78" borderId="1" xfId="769"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9" fontId="8" fillId="0" borderId="0" xfId="7" applyNumberFormat="1" applyFont="1" applyFill="1" applyBorder="1" applyAlignment="1">
      <alignment horizontal="center" vertical="center" wrapText="1"/>
    </xf>
    <xf numFmtId="0" fontId="116" fillId="0" borderId="69" xfId="0" applyFont="1" applyBorder="1" applyAlignment="1">
      <alignment vertical="center" wrapText="1"/>
    </xf>
    <xf numFmtId="3" fontId="116" fillId="0" borderId="69" xfId="7" applyNumberFormat="1" applyFont="1" applyFill="1" applyBorder="1" applyAlignment="1">
      <alignment horizontal="right" vertical="center"/>
    </xf>
    <xf numFmtId="0" fontId="116" fillId="0" borderId="0" xfId="0" applyFont="1" applyAlignment="1">
      <alignment horizontal="right"/>
    </xf>
    <xf numFmtId="0" fontId="120" fillId="77" borderId="70" xfId="0" applyFont="1" applyFill="1" applyBorder="1" applyAlignment="1">
      <alignment vertical="center" wrapText="1"/>
    </xf>
    <xf numFmtId="0" fontId="120" fillId="85" borderId="72" xfId="0" applyFont="1" applyFill="1" applyBorder="1" applyAlignment="1">
      <alignment vertical="center"/>
    </xf>
    <xf numFmtId="0" fontId="120" fillId="85" borderId="72" xfId="0" applyFont="1" applyFill="1" applyBorder="1" applyAlignment="1">
      <alignment horizontal="center" vertical="center"/>
    </xf>
    <xf numFmtId="0" fontId="116" fillId="0" borderId="0" xfId="0" applyFont="1" applyAlignment="1">
      <alignment horizontal="left" wrapText="1"/>
    </xf>
    <xf numFmtId="177" fontId="116" fillId="0" borderId="0" xfId="0" applyNumberFormat="1" applyFont="1" applyAlignment="1">
      <alignment horizontal="center"/>
    </xf>
    <xf numFmtId="0" fontId="116" fillId="0" borderId="0" xfId="0" applyFont="1"/>
    <xf numFmtId="0" fontId="116" fillId="0" borderId="63" xfId="0" applyFont="1" applyBorder="1" applyAlignment="1">
      <alignment horizontal="left" wrapText="1"/>
    </xf>
    <xf numFmtId="177" fontId="116" fillId="0" borderId="63" xfId="0" applyNumberFormat="1" applyFont="1" applyBorder="1" applyAlignment="1">
      <alignment horizontal="center"/>
    </xf>
    <xf numFmtId="0" fontId="116" fillId="0" borderId="0" xfId="0" applyFont="1" applyAlignment="1">
      <alignment horizontal="center"/>
    </xf>
    <xf numFmtId="2" fontId="76" fillId="0" borderId="25" xfId="0" applyNumberFormat="1" applyFont="1" applyFill="1" applyBorder="1" applyAlignment="1">
      <alignment horizontal="center" vertical="center"/>
    </xf>
    <xf numFmtId="0" fontId="19" fillId="80" borderId="0" xfId="0" applyFont="1" applyFill="1" applyAlignment="1">
      <alignment vertical="center"/>
    </xf>
    <xf numFmtId="0" fontId="21" fillId="0" borderId="0" xfId="0" applyFont="1" applyAlignment="1">
      <alignment vertical="center"/>
    </xf>
    <xf numFmtId="0" fontId="25" fillId="0" borderId="0" xfId="0" applyFont="1" applyAlignment="1">
      <alignment vertical="center"/>
    </xf>
    <xf numFmtId="0" fontId="9" fillId="0" borderId="0" xfId="0" applyFont="1"/>
    <xf numFmtId="0" fontId="9" fillId="0" borderId="0" xfId="0" applyFont="1" applyFill="1" applyBorder="1" applyAlignment="1"/>
    <xf numFmtId="0" fontId="0" fillId="0" borderId="0" xfId="0" applyFill="1" applyBorder="1" applyAlignment="1">
      <alignment vertical="center"/>
    </xf>
    <xf numFmtId="168" fontId="8" fillId="0" borderId="0" xfId="0" applyNumberFormat="1" applyFont="1" applyFill="1" applyAlignment="1">
      <alignment horizontal="center"/>
    </xf>
    <xf numFmtId="4" fontId="0" fillId="0" borderId="0" xfId="0" applyNumberFormat="1" applyBorder="1" applyAlignment="1">
      <alignment horizontal="center" vertical="center"/>
    </xf>
    <xf numFmtId="4" fontId="0" fillId="0" borderId="63" xfId="0" applyNumberFormat="1" applyBorder="1" applyAlignment="1">
      <alignment horizontal="center" vertical="center"/>
    </xf>
    <xf numFmtId="0" fontId="9" fillId="0" borderId="0" xfId="0" applyFont="1" applyFill="1" applyBorder="1" applyAlignment="1">
      <alignment horizontal="left" vertical="center" wrapText="1"/>
    </xf>
    <xf numFmtId="3" fontId="9" fillId="0" borderId="0" xfId="0" applyNumberFormat="1" applyFont="1" applyBorder="1" applyAlignment="1">
      <alignment horizontal="center" vertical="center"/>
    </xf>
    <xf numFmtId="0" fontId="9" fillId="0" borderId="0" xfId="0" applyFont="1" applyBorder="1" applyAlignment="1">
      <alignment vertical="center" wrapText="1"/>
    </xf>
    <xf numFmtId="2" fontId="8" fillId="0" borderId="0" xfId="1"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2" fontId="8" fillId="0" borderId="0" xfId="2" applyNumberFormat="1" applyFont="1" applyFill="1" applyBorder="1" applyAlignment="1">
      <alignment horizontal="center" vertical="center"/>
    </xf>
    <xf numFmtId="2" fontId="8" fillId="0" borderId="63" xfId="0" applyNumberFormat="1" applyFont="1" applyFill="1" applyBorder="1" applyAlignment="1">
      <alignment horizontal="center" vertical="center"/>
    </xf>
    <xf numFmtId="0" fontId="9" fillId="0" borderId="43" xfId="0" applyFont="1" applyFill="1" applyBorder="1"/>
    <xf numFmtId="3" fontId="9" fillId="0" borderId="0" xfId="0" applyNumberFormat="1" applyFont="1" applyBorder="1" applyAlignment="1">
      <alignment horizontal="center"/>
    </xf>
    <xf numFmtId="4" fontId="0" fillId="0" borderId="63" xfId="0" applyNumberFormat="1" applyBorder="1" applyAlignment="1">
      <alignment horizontal="center"/>
    </xf>
    <xf numFmtId="0" fontId="121" fillId="77" borderId="26" xfId="0" applyFont="1" applyFill="1" applyBorder="1" applyAlignment="1">
      <alignment vertical="center" wrapText="1"/>
    </xf>
    <xf numFmtId="0" fontId="121" fillId="77" borderId="26" xfId="0" applyFont="1" applyFill="1" applyBorder="1" applyAlignment="1">
      <alignment horizontal="center" wrapText="1"/>
    </xf>
    <xf numFmtId="0" fontId="76" fillId="81" borderId="25" xfId="0" applyFont="1" applyFill="1" applyBorder="1" applyAlignment="1">
      <alignment horizontal="left" vertical="center"/>
    </xf>
    <xf numFmtId="44" fontId="76" fillId="81" borderId="25" xfId="2" applyFont="1" applyFill="1" applyBorder="1" applyAlignment="1">
      <alignment horizontal="center" vertical="center"/>
    </xf>
    <xf numFmtId="44" fontId="76" fillId="4" borderId="25" xfId="2" applyFont="1" applyFill="1" applyBorder="1" applyAlignment="1">
      <alignment horizontal="center" vertical="center"/>
    </xf>
    <xf numFmtId="0" fontId="76" fillId="0" borderId="25" xfId="0" applyFont="1" applyFill="1" applyBorder="1" applyAlignment="1">
      <alignment horizontal="left" vertical="center"/>
    </xf>
    <xf numFmtId="0" fontId="112" fillId="0" borderId="25" xfId="0" applyFont="1" applyFill="1" applyBorder="1" applyAlignment="1">
      <alignment horizontal="left" vertical="center"/>
    </xf>
    <xf numFmtId="0" fontId="21" fillId="0" borderId="0" xfId="0" applyFont="1" applyAlignment="1">
      <alignment vertical="center"/>
    </xf>
    <xf numFmtId="0" fontId="25" fillId="0" borderId="0" xfId="0" applyFont="1" applyAlignment="1">
      <alignment vertical="center"/>
    </xf>
    <xf numFmtId="0" fontId="9" fillId="0" borderId="0" xfId="0" applyFont="1" applyAlignment="1">
      <alignment vertical="center"/>
    </xf>
    <xf numFmtId="3" fontId="8" fillId="0" borderId="25" xfId="0" applyNumberFormat="1" applyFont="1" applyBorder="1" applyAlignment="1">
      <alignment horizontal="center" vertical="center" wrapText="1"/>
    </xf>
    <xf numFmtId="0" fontId="9" fillId="0" borderId="0" xfId="0" applyFont="1" applyFill="1" applyAlignment="1"/>
    <xf numFmtId="0" fontId="108" fillId="78" borderId="24" xfId="1" applyNumberFormat="1" applyFont="1" applyFill="1" applyBorder="1" applyAlignment="1">
      <alignment horizontal="center" wrapText="1"/>
    </xf>
    <xf numFmtId="0" fontId="9" fillId="0" borderId="0" xfId="0" applyFont="1" applyFill="1" applyBorder="1"/>
    <xf numFmtId="0" fontId="12" fillId="0" borderId="0" xfId="0" applyFont="1" applyFill="1" applyBorder="1"/>
    <xf numFmtId="0" fontId="111" fillId="77" borderId="0" xfId="0" applyFont="1" applyFill="1" applyAlignment="1">
      <alignment horizontal="center" vertical="center" wrapText="1"/>
    </xf>
    <xf numFmtId="0" fontId="140" fillId="77" borderId="26" xfId="0" applyFont="1" applyFill="1" applyBorder="1" applyAlignment="1">
      <alignment horizontal="center" vertical="center" wrapText="1"/>
    </xf>
    <xf numFmtId="0" fontId="141" fillId="81" borderId="25" xfId="0" applyFont="1" applyFill="1" applyBorder="1" applyAlignment="1">
      <alignment horizontal="center" vertical="center" wrapText="1"/>
    </xf>
    <xf numFmtId="3" fontId="141" fillId="81" borderId="25" xfId="0" applyNumberFormat="1" applyFont="1" applyFill="1" applyBorder="1" applyAlignment="1">
      <alignment horizontal="center" vertical="center" wrapText="1"/>
    </xf>
    <xf numFmtId="9" fontId="141" fillId="81" borderId="25" xfId="0" applyNumberFormat="1" applyFont="1" applyFill="1" applyBorder="1" applyAlignment="1">
      <alignment horizontal="center" vertical="center" wrapText="1"/>
    </xf>
    <xf numFmtId="10" fontId="141" fillId="81" borderId="25" xfId="0" applyNumberFormat="1" applyFont="1" applyFill="1" applyBorder="1" applyAlignment="1">
      <alignment horizontal="center" vertical="center" wrapText="1"/>
    </xf>
    <xf numFmtId="0" fontId="141" fillId="0" borderId="25" xfId="0" applyFont="1" applyBorder="1" applyAlignment="1">
      <alignment horizontal="center" vertical="center" wrapText="1"/>
    </xf>
    <xf numFmtId="3" fontId="141" fillId="0" borderId="25" xfId="0" applyNumberFormat="1" applyFont="1" applyBorder="1" applyAlignment="1">
      <alignment horizontal="center" vertical="center" wrapText="1"/>
    </xf>
    <xf numFmtId="9" fontId="141" fillId="0" borderId="25" xfId="0" applyNumberFormat="1" applyFont="1" applyBorder="1" applyAlignment="1">
      <alignment horizontal="center" vertical="center" wrapText="1"/>
    </xf>
    <xf numFmtId="10" fontId="141" fillId="0" borderId="25" xfId="0" applyNumberFormat="1" applyFont="1" applyBorder="1" applyAlignment="1">
      <alignment horizontal="center" vertical="center" wrapText="1"/>
    </xf>
    <xf numFmtId="0" fontId="93" fillId="81" borderId="29" xfId="0" applyFont="1" applyFill="1" applyBorder="1" applyAlignment="1">
      <alignment horizontal="center" vertical="center" wrapText="1"/>
    </xf>
    <xf numFmtId="3" fontId="93" fillId="81" borderId="29" xfId="0" applyNumberFormat="1" applyFont="1" applyFill="1" applyBorder="1" applyAlignment="1">
      <alignment horizontal="center" vertical="center" wrapText="1"/>
    </xf>
    <xf numFmtId="9" fontId="93" fillId="81" borderId="29" xfId="0" applyNumberFormat="1" applyFont="1" applyFill="1" applyBorder="1" applyAlignment="1">
      <alignment horizontal="center" vertical="center" wrapText="1"/>
    </xf>
    <xf numFmtId="10" fontId="93" fillId="81" borderId="29" xfId="0" applyNumberFormat="1" applyFont="1" applyFill="1" applyBorder="1" applyAlignment="1">
      <alignment horizontal="center" vertical="center" wrapText="1"/>
    </xf>
    <xf numFmtId="4" fontId="141" fillId="81" borderId="25" xfId="0" applyNumberFormat="1" applyFont="1" applyFill="1" applyBorder="1" applyAlignment="1">
      <alignment horizontal="center" vertical="center" wrapText="1"/>
    </xf>
    <xf numFmtId="4" fontId="141" fillId="0" borderId="25" xfId="0" applyNumberFormat="1" applyFont="1" applyBorder="1" applyAlignment="1">
      <alignment horizontal="center" vertical="center" wrapText="1"/>
    </xf>
    <xf numFmtId="4" fontId="93" fillId="81" borderId="29" xfId="0" applyNumberFormat="1" applyFont="1" applyFill="1" applyBorder="1" applyAlignment="1">
      <alignment horizontal="center" vertical="center" wrapText="1"/>
    </xf>
    <xf numFmtId="0" fontId="141" fillId="81" borderId="0" xfId="0" applyFont="1" applyFill="1" applyBorder="1" applyAlignment="1">
      <alignment horizontal="center" vertical="center" wrapText="1"/>
    </xf>
    <xf numFmtId="0" fontId="93" fillId="81" borderId="0" xfId="0" applyFont="1" applyFill="1" applyBorder="1" applyAlignment="1">
      <alignment horizontal="center" vertical="center" wrapText="1"/>
    </xf>
    <xf numFmtId="3" fontId="93" fillId="81" borderId="0" xfId="0" applyNumberFormat="1" applyFont="1" applyFill="1" applyBorder="1" applyAlignment="1">
      <alignment horizontal="center" vertical="center" wrapText="1"/>
    </xf>
    <xf numFmtId="9" fontId="93" fillId="81" borderId="0" xfId="0" applyNumberFormat="1" applyFont="1" applyFill="1" applyBorder="1" applyAlignment="1">
      <alignment horizontal="center" vertical="center" wrapText="1"/>
    </xf>
    <xf numFmtId="10" fontId="93" fillId="81" borderId="0" xfId="0" applyNumberFormat="1" applyFont="1" applyFill="1" applyBorder="1" applyAlignment="1">
      <alignment horizontal="center" vertical="center" wrapText="1"/>
    </xf>
    <xf numFmtId="4" fontId="93" fillId="81" borderId="0" xfId="0" applyNumberFormat="1" applyFont="1" applyFill="1" applyBorder="1" applyAlignment="1">
      <alignment horizontal="center" vertical="center" wrapText="1"/>
    </xf>
    <xf numFmtId="3" fontId="9" fillId="0" borderId="81" xfId="0" applyNumberFormat="1" applyFont="1" applyFill="1" applyBorder="1" applyAlignment="1">
      <alignment horizontal="center"/>
    </xf>
    <xf numFmtId="0" fontId="116" fillId="0" borderId="0" xfId="0" applyFont="1" applyFill="1" applyBorder="1" applyAlignment="1">
      <alignment horizontal="center"/>
    </xf>
    <xf numFmtId="0" fontId="120" fillId="0" borderId="0" xfId="1" applyNumberFormat="1" applyFont="1" applyFill="1" applyBorder="1" applyAlignment="1">
      <alignment horizontal="right"/>
    </xf>
    <xf numFmtId="2" fontId="76" fillId="0" borderId="96" xfId="0" applyNumberFormat="1" applyFont="1" applyFill="1" applyBorder="1" applyAlignment="1">
      <alignment horizontal="center" vertical="center"/>
    </xf>
    <xf numFmtId="44" fontId="112" fillId="81" borderId="25" xfId="2" applyFont="1" applyFill="1" applyBorder="1" applyAlignment="1">
      <alignment horizontal="center" vertical="center"/>
    </xf>
    <xf numFmtId="0" fontId="9" fillId="0" borderId="0" xfId="0" applyFont="1" applyAlignment="1">
      <alignment horizontal="left"/>
    </xf>
    <xf numFmtId="0" fontId="9" fillId="0" borderId="0" xfId="0" applyFont="1" applyFill="1" applyBorder="1" applyAlignment="1">
      <alignment horizontal="center"/>
    </xf>
    <xf numFmtId="0" fontId="15" fillId="3" borderId="0" xfId="6" applyFont="1" applyFill="1" applyAlignment="1">
      <alignment horizontal="center" vertical="center"/>
    </xf>
    <xf numFmtId="0" fontId="16" fillId="3" borderId="0" xfId="6" applyFont="1" applyFill="1" applyAlignment="1">
      <alignment horizontal="center" vertical="center"/>
    </xf>
    <xf numFmtId="43" fontId="17" fillId="3" borderId="0" xfId="1" applyFont="1" applyFill="1" applyAlignment="1">
      <alignment horizontal="center" wrapText="1"/>
    </xf>
    <xf numFmtId="43" fontId="17" fillId="3" borderId="0" xfId="1" applyFont="1" applyFill="1" applyAlignment="1">
      <alignment horizontal="center"/>
    </xf>
    <xf numFmtId="0" fontId="8" fillId="3" borderId="0" xfId="5" applyFont="1" applyFill="1" applyAlignment="1">
      <alignment horizontal="justify" vertical="center" wrapText="1"/>
    </xf>
    <xf numFmtId="0" fontId="9" fillId="4" borderId="0" xfId="0" applyFont="1" applyFill="1" applyBorder="1" applyAlignment="1">
      <alignment horizontal="center"/>
    </xf>
    <xf numFmtId="43" fontId="104" fillId="3" borderId="0" xfId="1" applyFont="1" applyFill="1" applyAlignment="1">
      <alignment horizontal="center" vertical="center" wrapText="1"/>
    </xf>
    <xf numFmtId="2" fontId="76" fillId="0" borderId="30" xfId="0" applyNumberFormat="1" applyFont="1" applyFill="1" applyBorder="1" applyAlignment="1">
      <alignment horizontal="center" vertical="center" wrapText="1"/>
    </xf>
    <xf numFmtId="2" fontId="76" fillId="0" borderId="0" xfId="0" applyNumberFormat="1" applyFont="1" applyFill="1" applyBorder="1" applyAlignment="1">
      <alignment horizontal="center" vertical="center" wrapText="1"/>
    </xf>
    <xf numFmtId="4" fontId="8" fillId="0" borderId="3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78" xfId="0" applyNumberFormat="1" applyFont="1" applyFill="1" applyBorder="1" applyAlignment="1">
      <alignment horizontal="center" vertical="center" wrapText="1"/>
    </xf>
    <xf numFmtId="2" fontId="76" fillId="0" borderId="36" xfId="0" applyNumberFormat="1" applyFont="1" applyFill="1" applyBorder="1" applyAlignment="1">
      <alignment horizontal="center" vertical="center" wrapText="1"/>
    </xf>
    <xf numFmtId="2" fontId="76" fillId="0" borderId="25" xfId="0" applyNumberFormat="1" applyFont="1" applyFill="1" applyBorder="1" applyAlignment="1">
      <alignment horizontal="center" vertical="center" wrapText="1"/>
    </xf>
    <xf numFmtId="0" fontId="111" fillId="77" borderId="34" xfId="0" applyFont="1" applyFill="1" applyBorder="1" applyAlignment="1">
      <alignment horizontal="center" vertical="center" wrapText="1"/>
    </xf>
    <xf numFmtId="0" fontId="111" fillId="77" borderId="35" xfId="0" applyFont="1" applyFill="1" applyBorder="1" applyAlignment="1">
      <alignment horizontal="center" vertical="center" wrapText="1"/>
    </xf>
    <xf numFmtId="0" fontId="76" fillId="0" borderId="0" xfId="0" applyFont="1" applyFill="1" applyBorder="1" applyAlignment="1">
      <alignment horizontal="left" vertical="center"/>
    </xf>
    <xf numFmtId="0" fontId="76" fillId="0" borderId="25" xfId="0" applyFont="1" applyFill="1" applyBorder="1" applyAlignment="1">
      <alignment horizontal="left" vertical="center"/>
    </xf>
    <xf numFmtId="3" fontId="9" fillId="0" borderId="0" xfId="0" applyNumberFormat="1" applyFont="1" applyBorder="1" applyAlignment="1">
      <alignment horizontal="center" vertical="center" wrapText="1"/>
    </xf>
    <xf numFmtId="3" fontId="9" fillId="0" borderId="25" xfId="0" applyNumberFormat="1" applyFont="1" applyBorder="1" applyAlignment="1">
      <alignment horizontal="center" vertical="center" wrapText="1"/>
    </xf>
    <xf numFmtId="3" fontId="9" fillId="0" borderId="30" xfId="0" applyNumberFormat="1" applyFont="1" applyBorder="1" applyAlignment="1">
      <alignment horizontal="center" vertical="center" wrapText="1"/>
    </xf>
    <xf numFmtId="3" fontId="8" fillId="0" borderId="30" xfId="0" applyNumberFormat="1" applyFont="1" applyBorder="1" applyAlignment="1">
      <alignment horizontal="center" vertical="center" wrapText="1"/>
    </xf>
    <xf numFmtId="3" fontId="8" fillId="0" borderId="25" xfId="0" applyNumberFormat="1" applyFont="1" applyBorder="1" applyAlignment="1">
      <alignment horizontal="center" vertical="center" wrapText="1"/>
    </xf>
    <xf numFmtId="4" fontId="8" fillId="0" borderId="94" xfId="0" applyNumberFormat="1" applyFont="1" applyFill="1" applyBorder="1" applyAlignment="1">
      <alignment horizontal="center" vertical="center" wrapText="1"/>
    </xf>
    <xf numFmtId="0" fontId="76" fillId="0" borderId="0" xfId="0" applyFont="1" applyFill="1" applyBorder="1" applyAlignment="1">
      <alignment horizontal="center" vertical="center"/>
    </xf>
    <xf numFmtId="0" fontId="76" fillId="0" borderId="69" xfId="0" applyFont="1" applyFill="1" applyBorder="1" applyAlignment="1">
      <alignment horizontal="center" vertical="center"/>
    </xf>
    <xf numFmtId="3" fontId="8" fillId="0" borderId="94" xfId="0" applyNumberFormat="1" applyFont="1" applyBorder="1" applyAlignment="1">
      <alignment horizontal="center" vertical="center" wrapText="1"/>
    </xf>
    <xf numFmtId="0" fontId="19" fillId="80" borderId="0" xfId="0" applyFont="1" applyFill="1" applyAlignment="1">
      <alignment vertical="center"/>
    </xf>
    <xf numFmtId="43" fontId="105" fillId="0" borderId="0" xfId="0" applyNumberFormat="1" applyFont="1" applyAlignment="1"/>
    <xf numFmtId="0" fontId="0" fillId="76" borderId="0" xfId="0" applyFill="1" applyAlignment="1"/>
    <xf numFmtId="0" fontId="0" fillId="0" borderId="0" xfId="0" applyAlignment="1"/>
    <xf numFmtId="0" fontId="111" fillId="77" borderId="0" xfId="0" applyFont="1" applyFill="1" applyBorder="1" applyAlignment="1">
      <alignment horizontal="center" vertical="center" wrapText="1"/>
    </xf>
    <xf numFmtId="0" fontId="111" fillId="77" borderId="1" xfId="0" applyFont="1" applyFill="1" applyBorder="1" applyAlignment="1">
      <alignment horizontal="center" vertical="center" wrapText="1"/>
    </xf>
    <xf numFmtId="0" fontId="21" fillId="0" borderId="0" xfId="0" applyFont="1" applyAlignment="1">
      <alignment vertical="center"/>
    </xf>
    <xf numFmtId="0" fontId="25" fillId="0" borderId="0" xfId="0" applyFont="1" applyAlignment="1">
      <alignment vertical="center"/>
    </xf>
    <xf numFmtId="0" fontId="9" fillId="0" borderId="0" xfId="0" applyFont="1"/>
    <xf numFmtId="0" fontId="19" fillId="0" borderId="0" xfId="0" applyFont="1" applyFill="1" applyAlignment="1">
      <alignment vertical="center"/>
    </xf>
    <xf numFmtId="2" fontId="76" fillId="0" borderId="36" xfId="0" applyNumberFormat="1" applyFont="1" applyFill="1" applyBorder="1" applyAlignment="1">
      <alignment horizontal="left" vertical="center" wrapText="1"/>
    </xf>
    <xf numFmtId="2" fontId="76" fillId="0" borderId="0" xfId="0" applyNumberFormat="1" applyFont="1" applyFill="1" applyBorder="1" applyAlignment="1">
      <alignment horizontal="left" vertical="center" wrapText="1"/>
    </xf>
    <xf numFmtId="2" fontId="76" fillId="0" borderId="30" xfId="0" applyNumberFormat="1" applyFont="1" applyFill="1" applyBorder="1" applyAlignment="1">
      <alignment horizontal="left" vertical="center" wrapText="1"/>
    </xf>
    <xf numFmtId="2" fontId="76" fillId="0" borderId="25" xfId="0" applyNumberFormat="1" applyFont="1" applyFill="1" applyBorder="1" applyAlignment="1">
      <alignment horizontal="left" vertical="center" wrapText="1"/>
    </xf>
    <xf numFmtId="0" fontId="139" fillId="77" borderId="0" xfId="0" applyFont="1" applyFill="1" applyAlignment="1">
      <alignment horizontal="center" vertical="center" wrapText="1"/>
    </xf>
    <xf numFmtId="0" fontId="139" fillId="77" borderId="26" xfId="0" applyFont="1" applyFill="1" applyBorder="1" applyAlignment="1">
      <alignment horizontal="center" vertical="center" wrapText="1"/>
    </xf>
    <xf numFmtId="0" fontId="128" fillId="77" borderId="0" xfId="0" applyFont="1" applyFill="1" applyAlignment="1">
      <alignment horizontal="center" vertical="center" wrapText="1"/>
    </xf>
    <xf numFmtId="0" fontId="128" fillId="77" borderId="26" xfId="0" applyFont="1" applyFill="1" applyBorder="1" applyAlignment="1">
      <alignment horizontal="center" vertical="center" wrapText="1"/>
    </xf>
    <xf numFmtId="0" fontId="141" fillId="81" borderId="36" xfId="0" applyFont="1" applyFill="1" applyBorder="1" applyAlignment="1">
      <alignment horizontal="center" vertical="center" wrapText="1"/>
    </xf>
    <xf numFmtId="0" fontId="141" fillId="81" borderId="0" xfId="0" applyFont="1" applyFill="1" applyAlignment="1">
      <alignment horizontal="center" vertical="center" wrapText="1"/>
    </xf>
    <xf numFmtId="0" fontId="141" fillId="81" borderId="29" xfId="0" applyFont="1" applyFill="1" applyBorder="1" applyAlignment="1">
      <alignment horizontal="center" vertical="center" wrapText="1"/>
    </xf>
    <xf numFmtId="0" fontId="128" fillId="77" borderId="0" xfId="0" applyFont="1" applyFill="1" applyAlignment="1">
      <alignment horizontal="left" vertical="center" wrapText="1"/>
    </xf>
    <xf numFmtId="0" fontId="128" fillId="77" borderId="26" xfId="0" applyFont="1" applyFill="1" applyBorder="1" applyAlignment="1">
      <alignment horizontal="left" vertical="center" wrapText="1"/>
    </xf>
    <xf numFmtId="0" fontId="9" fillId="0" borderId="0" xfId="0" applyFont="1" applyAlignment="1"/>
    <xf numFmtId="0" fontId="108" fillId="78" borderId="57" xfId="0" applyFont="1" applyFill="1" applyBorder="1" applyAlignment="1">
      <alignment horizontal="center" vertical="center" wrapText="1"/>
    </xf>
    <xf numFmtId="0" fontId="108" fillId="78" borderId="61" xfId="0" applyFont="1" applyFill="1" applyBorder="1" applyAlignment="1">
      <alignment horizontal="center" vertical="center" wrapText="1"/>
    </xf>
    <xf numFmtId="0" fontId="21" fillId="0" borderId="0" xfId="0" applyFont="1" applyFill="1" applyAlignment="1">
      <alignment vertical="center"/>
    </xf>
    <xf numFmtId="0" fontId="9" fillId="0" borderId="0" xfId="0" applyFont="1" applyFill="1" applyBorder="1" applyAlignment="1"/>
    <xf numFmtId="0" fontId="108" fillId="78" borderId="0" xfId="0" applyFont="1" applyFill="1" applyAlignment="1">
      <alignment horizontal="center"/>
    </xf>
    <xf numFmtId="0" fontId="108" fillId="78" borderId="24" xfId="0" applyFont="1" applyFill="1" applyBorder="1" applyAlignment="1">
      <alignment horizontal="center" wrapText="1"/>
    </xf>
    <xf numFmtId="0" fontId="9" fillId="0" borderId="0" xfId="0" applyFont="1" applyFill="1" applyAlignment="1"/>
    <xf numFmtId="0" fontId="108" fillId="78" borderId="24" xfId="1" applyNumberFormat="1" applyFont="1" applyFill="1" applyBorder="1" applyAlignment="1">
      <alignment horizontal="center" wrapText="1"/>
    </xf>
    <xf numFmtId="0" fontId="9" fillId="0" borderId="0" xfId="0" applyFont="1" applyBorder="1" applyAlignment="1">
      <alignment horizontal="left"/>
    </xf>
    <xf numFmtId="43" fontId="105" fillId="0" borderId="0" xfId="0" applyNumberFormat="1" applyFont="1" applyAlignment="1">
      <alignment vertical="center"/>
    </xf>
    <xf numFmtId="0" fontId="0" fillId="0" borderId="0" xfId="0" applyAlignment="1">
      <alignment vertical="center"/>
    </xf>
    <xf numFmtId="0" fontId="0" fillId="76" borderId="0" xfId="0" applyFill="1" applyAlignment="1">
      <alignment vertical="center"/>
    </xf>
    <xf numFmtId="0" fontId="9" fillId="0" borderId="0" xfId="0" applyFont="1" applyFill="1" applyBorder="1" applyAlignment="1">
      <alignment horizontal="left" vertical="center"/>
    </xf>
    <xf numFmtId="0" fontId="108" fillId="78" borderId="88" xfId="0" applyFont="1" applyFill="1" applyBorder="1" applyAlignment="1">
      <alignment horizontal="center" vertical="center" wrapText="1"/>
    </xf>
    <xf numFmtId="0" fontId="108" fillId="78" borderId="89" xfId="0" applyFont="1" applyFill="1" applyBorder="1" applyAlignment="1">
      <alignment horizontal="center" vertical="center" wrapText="1"/>
    </xf>
    <xf numFmtId="0" fontId="9" fillId="0" borderId="0" xfId="0" applyFont="1" applyFill="1" applyAlignment="1">
      <alignment vertical="center"/>
    </xf>
    <xf numFmtId="0" fontId="9" fillId="0" borderId="0" xfId="0" applyFont="1" applyAlignment="1">
      <alignment vertical="center"/>
    </xf>
    <xf numFmtId="0" fontId="108" fillId="78" borderId="0" xfId="0" applyFont="1" applyFill="1" applyBorder="1" applyAlignment="1">
      <alignment horizontal="center" vertical="center" wrapText="1"/>
    </xf>
    <xf numFmtId="0" fontId="108" fillId="78" borderId="62"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Alignment="1">
      <alignment vertical="center"/>
    </xf>
    <xf numFmtId="0" fontId="0" fillId="76" borderId="0" xfId="0" applyFill="1" applyAlignment="1">
      <alignment horizontal="center" vertical="center"/>
    </xf>
    <xf numFmtId="0" fontId="108" fillId="78" borderId="0" xfId="1" applyNumberFormat="1" applyFont="1" applyFill="1" applyBorder="1" applyAlignment="1">
      <alignment horizontal="center" vertical="center" wrapText="1"/>
    </xf>
    <xf numFmtId="0" fontId="108" fillId="78" borderId="24" xfId="1" applyNumberFormat="1" applyFont="1" applyFill="1" applyBorder="1" applyAlignment="1">
      <alignment horizontal="center" vertical="center" wrapText="1"/>
    </xf>
    <xf numFmtId="0" fontId="108" fillId="78" borderId="0" xfId="1" applyNumberFormat="1" applyFont="1" applyFill="1" applyBorder="1" applyAlignment="1">
      <alignment horizontal="right" vertical="center" wrapText="1"/>
    </xf>
    <xf numFmtId="0" fontId="108" fillId="78" borderId="24" xfId="1" applyNumberFormat="1" applyFont="1" applyFill="1" applyBorder="1" applyAlignment="1">
      <alignment horizontal="right" vertical="center" wrapText="1"/>
    </xf>
    <xf numFmtId="0" fontId="0" fillId="0" borderId="0" xfId="0"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xf>
    <xf numFmtId="0" fontId="108" fillId="78" borderId="0" xfId="1" applyNumberFormat="1" applyFont="1" applyFill="1" applyBorder="1" applyAlignment="1">
      <alignment horizontal="left" vertical="center" wrapText="1"/>
    </xf>
    <xf numFmtId="0" fontId="108" fillId="78" borderId="24" xfId="1" applyNumberFormat="1" applyFont="1" applyFill="1" applyBorder="1" applyAlignment="1">
      <alignment horizontal="left" vertical="center" wrapText="1"/>
    </xf>
    <xf numFmtId="0" fontId="0" fillId="0" borderId="0" xfId="0" applyFill="1" applyAlignment="1"/>
    <xf numFmtId="0" fontId="0" fillId="76" borderId="0" xfId="0" applyFill="1" applyAlignment="1">
      <alignment horizontal="center"/>
    </xf>
    <xf numFmtId="0" fontId="108" fillId="78" borderId="0" xfId="1" applyNumberFormat="1" applyFont="1" applyFill="1" applyBorder="1" applyAlignment="1">
      <alignment horizontal="right" wrapText="1"/>
    </xf>
    <xf numFmtId="0" fontId="108" fillId="78" borderId="24" xfId="1" applyNumberFormat="1" applyFont="1" applyFill="1" applyBorder="1" applyAlignment="1">
      <alignment horizontal="right" wrapText="1"/>
    </xf>
    <xf numFmtId="0" fontId="108" fillId="78" borderId="0" xfId="1" applyNumberFormat="1" applyFont="1" applyFill="1" applyBorder="1" applyAlignment="1">
      <alignment horizontal="center" wrapText="1"/>
    </xf>
    <xf numFmtId="0" fontId="8" fillId="0" borderId="76" xfId="0" applyFont="1" applyFill="1" applyBorder="1" applyAlignment="1">
      <alignment horizontal="center" wrapText="1"/>
    </xf>
    <xf numFmtId="0" fontId="8" fillId="0" borderId="36" xfId="0" applyFont="1" applyFill="1" applyBorder="1" applyAlignment="1">
      <alignment horizontal="center" wrapText="1"/>
    </xf>
    <xf numFmtId="0" fontId="19" fillId="80" borderId="0" xfId="0" applyFont="1" applyFill="1" applyAlignment="1">
      <alignment horizontal="center" vertical="center"/>
    </xf>
    <xf numFmtId="0" fontId="9" fillId="0" borderId="0" xfId="0" applyFont="1" applyAlignment="1">
      <alignment horizontal="center"/>
    </xf>
    <xf numFmtId="3" fontId="9" fillId="0" borderId="0" xfId="0" applyNumberFormat="1" applyFont="1" applyBorder="1" applyAlignment="1">
      <alignment horizontal="left" vertical="center"/>
    </xf>
    <xf numFmtId="0" fontId="8" fillId="0" borderId="36" xfId="0" applyFont="1" applyBorder="1" applyAlignment="1">
      <alignment horizontal="center" wrapText="1"/>
    </xf>
    <xf numFmtId="0" fontId="8" fillId="0" borderId="0" xfId="0" applyFont="1" applyFill="1" applyBorder="1" applyAlignment="1"/>
    <xf numFmtId="0" fontId="9" fillId="0" borderId="0" xfId="0" applyFont="1" applyFill="1" applyBorder="1"/>
    <xf numFmtId="0" fontId="9" fillId="0" borderId="0" xfId="0" applyFont="1" applyFill="1" applyBorder="1" applyAlignment="1">
      <alignment horizontal="left"/>
    </xf>
    <xf numFmtId="0" fontId="25" fillId="0" borderId="0" xfId="0" applyFont="1" applyFill="1" applyBorder="1" applyAlignment="1">
      <alignment horizontal="left" wrapText="1"/>
    </xf>
    <xf numFmtId="166" fontId="9" fillId="0" borderId="0" xfId="7" applyNumberFormat="1" applyFont="1" applyFill="1" applyBorder="1" applyAlignment="1">
      <alignment horizontal="left"/>
    </xf>
    <xf numFmtId="0" fontId="0" fillId="78" borderId="0" xfId="0" applyFill="1" applyAlignment="1">
      <alignment horizontal="center"/>
    </xf>
    <xf numFmtId="0" fontId="9" fillId="0" borderId="0" xfId="0" applyFont="1" applyAlignment="1">
      <alignment wrapText="1"/>
    </xf>
    <xf numFmtId="0" fontId="9" fillId="0" borderId="0" xfId="0" applyFont="1" applyAlignment="1">
      <alignment horizontal="left" wrapText="1"/>
    </xf>
    <xf numFmtId="0" fontId="8" fillId="0" borderId="65" xfId="0" applyFont="1" applyFill="1" applyBorder="1" applyAlignment="1">
      <alignment vertical="center" wrapText="1"/>
    </xf>
    <xf numFmtId="0" fontId="8" fillId="0" borderId="91" xfId="0" applyFont="1" applyFill="1" applyBorder="1" applyAlignment="1">
      <alignment vertical="center" wrapText="1"/>
    </xf>
    <xf numFmtId="0" fontId="8" fillId="0" borderId="80" xfId="0" applyFont="1" applyFill="1" applyBorder="1" applyAlignment="1">
      <alignment vertical="center" wrapText="1"/>
    </xf>
    <xf numFmtId="165" fontId="116" fillId="0" borderId="0" xfId="2" applyNumberFormat="1" applyFont="1" applyFill="1" applyBorder="1" applyAlignment="1">
      <alignment horizontal="left"/>
    </xf>
    <xf numFmtId="0" fontId="108" fillId="78" borderId="45" xfId="1" applyNumberFormat="1" applyFont="1" applyFill="1" applyBorder="1" applyAlignment="1">
      <alignment horizontal="center" vertical="center" wrapText="1"/>
    </xf>
    <xf numFmtId="0" fontId="108" fillId="78" borderId="46" xfId="1" applyNumberFormat="1" applyFont="1" applyFill="1" applyBorder="1" applyAlignment="1">
      <alignment horizontal="center" vertical="center" wrapText="1"/>
    </xf>
    <xf numFmtId="0" fontId="8" fillId="0" borderId="79" xfId="0" applyFont="1" applyFill="1" applyBorder="1" applyAlignment="1">
      <alignment vertical="center" wrapText="1"/>
    </xf>
    <xf numFmtId="0" fontId="8" fillId="0" borderId="67" xfId="0" applyFont="1" applyFill="1" applyBorder="1" applyAlignment="1">
      <alignment vertical="center" wrapText="1"/>
    </xf>
    <xf numFmtId="0" fontId="108" fillId="78" borderId="45" xfId="1" applyNumberFormat="1" applyFont="1" applyFill="1" applyBorder="1" applyAlignment="1">
      <alignment horizontal="center" wrapText="1"/>
    </xf>
    <xf numFmtId="0" fontId="108" fillId="78" borderId="49" xfId="1" applyNumberFormat="1" applyFont="1" applyFill="1" applyBorder="1" applyAlignment="1">
      <alignment horizontal="center" wrapText="1"/>
    </xf>
    <xf numFmtId="0" fontId="108" fillId="78" borderId="49" xfId="1" applyNumberFormat="1" applyFont="1" applyFill="1" applyBorder="1" applyAlignment="1">
      <alignment horizontal="center" vertical="center" wrapText="1"/>
    </xf>
    <xf numFmtId="0" fontId="108" fillId="78" borderId="66" xfId="1" applyNumberFormat="1" applyFont="1" applyFill="1" applyBorder="1" applyAlignment="1">
      <alignment horizontal="center" vertical="center" wrapText="1"/>
    </xf>
    <xf numFmtId="0" fontId="9" fillId="0" borderId="0" xfId="0" applyFont="1" applyFill="1" applyAlignment="1">
      <alignment horizontal="left"/>
    </xf>
    <xf numFmtId="0" fontId="8" fillId="0" borderId="51" xfId="0" applyFont="1" applyFill="1" applyBorder="1" applyAlignment="1">
      <alignment vertical="center" wrapText="1"/>
    </xf>
    <xf numFmtId="0" fontId="108" fillId="78" borderId="0" xfId="1" applyNumberFormat="1" applyFont="1" applyFill="1" applyBorder="1" applyAlignment="1">
      <alignment horizontal="left" wrapText="1"/>
    </xf>
    <xf numFmtId="0" fontId="108" fillId="78" borderId="24" xfId="1" applyNumberFormat="1" applyFont="1" applyFill="1" applyBorder="1" applyAlignment="1">
      <alignment horizontal="left" wrapText="1"/>
    </xf>
    <xf numFmtId="0" fontId="9" fillId="0" borderId="43" xfId="0" applyFont="1" applyBorder="1" applyAlignment="1"/>
    <xf numFmtId="0" fontId="9" fillId="0" borderId="0" xfId="0" applyFont="1" applyBorder="1" applyAlignment="1"/>
    <xf numFmtId="0" fontId="108" fillId="78" borderId="0" xfId="0" applyFont="1" applyFill="1" applyBorder="1" applyAlignment="1">
      <alignment horizontal="center" wrapText="1"/>
    </xf>
    <xf numFmtId="0" fontId="12" fillId="0" borderId="0" xfId="0" applyFont="1" applyFill="1" applyBorder="1"/>
    <xf numFmtId="0" fontId="9" fillId="0" borderId="0" xfId="0" applyFont="1" applyFill="1"/>
    <xf numFmtId="0" fontId="108" fillId="78" borderId="57" xfId="0" applyFont="1" applyFill="1" applyBorder="1" applyAlignment="1">
      <alignment horizontal="center" wrapText="1"/>
    </xf>
    <xf numFmtId="0" fontId="108" fillId="78" borderId="62" xfId="0" applyFont="1" applyFill="1" applyBorder="1" applyAlignment="1">
      <alignment horizontal="center" wrapText="1"/>
    </xf>
    <xf numFmtId="0" fontId="9" fillId="0" borderId="0" xfId="0" applyFont="1" applyAlignment="1">
      <alignment horizontal="left" vertical="center"/>
    </xf>
    <xf numFmtId="0" fontId="0" fillId="0" borderId="0" xfId="0" applyAlignment="1">
      <alignment horizontal="center" vertical="center" wrapText="1"/>
    </xf>
    <xf numFmtId="0" fontId="8" fillId="0" borderId="0" xfId="0" applyFont="1" applyAlignment="1">
      <alignment horizontal="center" vertical="center" wrapText="1"/>
    </xf>
    <xf numFmtId="0" fontId="9" fillId="0" borderId="0" xfId="0" applyFont="1" applyFill="1" applyBorder="1" applyAlignment="1">
      <alignment wrapText="1"/>
    </xf>
    <xf numFmtId="0" fontId="76" fillId="0" borderId="51"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108" fillId="78" borderId="92" xfId="0" applyFont="1" applyFill="1" applyBorder="1" applyAlignment="1">
      <alignment horizontal="center" vertical="center" wrapText="1"/>
    </xf>
    <xf numFmtId="0" fontId="9" fillId="0" borderId="51" xfId="0" applyFont="1" applyFill="1" applyBorder="1" applyAlignment="1">
      <alignment vertical="center"/>
    </xf>
    <xf numFmtId="0" fontId="9" fillId="0" borderId="0" xfId="0" applyFont="1" applyFill="1" applyAlignment="1">
      <alignment horizontal="left" vertical="center"/>
    </xf>
    <xf numFmtId="0" fontId="111" fillId="77" borderId="0" xfId="0" applyFont="1" applyFill="1" applyBorder="1" applyAlignment="1">
      <alignment horizontal="center" wrapText="1"/>
    </xf>
    <xf numFmtId="0" fontId="111" fillId="77" borderId="1" xfId="0" applyFont="1" applyFill="1" applyBorder="1" applyAlignment="1">
      <alignment horizontal="center" wrapText="1"/>
    </xf>
    <xf numFmtId="0" fontId="111" fillId="77" borderId="57" xfId="0" applyFont="1" applyFill="1" applyBorder="1" applyAlignment="1">
      <alignment horizontal="center" vertical="center"/>
    </xf>
    <xf numFmtId="0" fontId="111" fillId="77" borderId="89" xfId="0" applyFont="1" applyFill="1" applyBorder="1" applyAlignment="1">
      <alignment horizontal="center" vertical="center" wrapText="1"/>
    </xf>
    <xf numFmtId="0" fontId="120" fillId="0" borderId="0" xfId="0" applyFont="1" applyFill="1" applyBorder="1" applyAlignment="1">
      <alignment horizontal="left"/>
    </xf>
    <xf numFmtId="0" fontId="19" fillId="80" borderId="0" xfId="0" applyFont="1" applyFill="1" applyAlignment="1">
      <alignment horizontal="left" vertical="center"/>
    </xf>
    <xf numFmtId="170" fontId="9" fillId="0" borderId="0" xfId="0" applyNumberFormat="1" applyFont="1" applyBorder="1" applyAlignment="1">
      <alignment horizontal="left" vertical="center" wrapText="1"/>
    </xf>
    <xf numFmtId="0" fontId="111" fillId="77" borderId="0" xfId="0" applyFont="1" applyFill="1" applyAlignment="1">
      <alignment horizontal="center" vertical="center" wrapText="1"/>
    </xf>
    <xf numFmtId="0" fontId="111" fillId="77" borderId="70" xfId="0" applyFont="1" applyFill="1" applyBorder="1" applyAlignment="1">
      <alignment horizontal="center" vertical="center" wrapText="1"/>
    </xf>
    <xf numFmtId="0" fontId="9" fillId="0" borderId="0" xfId="756" applyFont="1" applyFill="1" applyAlignment="1"/>
    <xf numFmtId="0" fontId="120" fillId="77" borderId="70"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928" applyFont="1" applyAlignment="1"/>
    <xf numFmtId="43" fontId="105" fillId="0" borderId="0" xfId="928" applyNumberFormat="1" applyFont="1" applyAlignment="1"/>
    <xf numFmtId="0" fontId="8" fillId="0" borderId="0" xfId="928" applyAlignment="1"/>
    <xf numFmtId="0" fontId="8" fillId="76" borderId="0" xfId="928" applyFill="1" applyAlignment="1"/>
    <xf numFmtId="0" fontId="19" fillId="80" borderId="0" xfId="928" applyFont="1" applyFill="1" applyAlignment="1">
      <alignment vertical="center"/>
    </xf>
    <xf numFmtId="0" fontId="9" fillId="0" borderId="0" xfId="928" applyFont="1" applyFill="1" applyAlignment="1"/>
    <xf numFmtId="0" fontId="9" fillId="0" borderId="0" xfId="928" applyFont="1"/>
    <xf numFmtId="0" fontId="19" fillId="0" borderId="0" xfId="928" applyFont="1" applyFill="1" applyAlignment="1">
      <alignment vertical="center"/>
    </xf>
    <xf numFmtId="0" fontId="21" fillId="0" borderId="0" xfId="928" applyFont="1" applyFill="1" applyAlignment="1">
      <alignment vertical="center"/>
    </xf>
    <xf numFmtId="0" fontId="108" fillId="78" borderId="88" xfId="928" applyFont="1" applyFill="1" applyBorder="1" applyAlignment="1">
      <alignment horizontal="center" vertical="center" wrapText="1"/>
    </xf>
    <xf numFmtId="0" fontId="108" fillId="78" borderId="89" xfId="928" applyFont="1" applyFill="1" applyBorder="1" applyAlignment="1">
      <alignment horizontal="center" vertical="center" wrapText="1"/>
    </xf>
    <xf numFmtId="0" fontId="108" fillId="78" borderId="57" xfId="928" applyFont="1" applyFill="1" applyBorder="1" applyAlignment="1">
      <alignment horizontal="center" vertical="center" wrapText="1"/>
    </xf>
    <xf numFmtId="0" fontId="8" fillId="76" borderId="0" xfId="928" applyFill="1" applyAlignment="1">
      <alignment horizontal="center"/>
    </xf>
    <xf numFmtId="0" fontId="8" fillId="0" borderId="36" xfId="770" applyFont="1" applyBorder="1" applyAlignment="1">
      <alignment horizontal="center" vertical="center" wrapText="1"/>
    </xf>
    <xf numFmtId="0" fontId="8" fillId="0" borderId="0" xfId="928" applyFill="1" applyAlignment="1"/>
    <xf numFmtId="0" fontId="9" fillId="0" borderId="0" xfId="780" applyFont="1" applyAlignment="1">
      <alignment horizontal="left"/>
    </xf>
    <xf numFmtId="0" fontId="9" fillId="0" borderId="0" xfId="780" applyFont="1" applyAlignment="1"/>
    <xf numFmtId="0" fontId="8" fillId="76" borderId="0" xfId="780" applyFill="1" applyAlignment="1">
      <alignment horizontal="center"/>
    </xf>
    <xf numFmtId="0" fontId="19" fillId="0" borderId="0" xfId="780" applyFont="1" applyFill="1" applyAlignment="1">
      <alignment vertical="center"/>
    </xf>
    <xf numFmtId="0" fontId="8" fillId="0" borderId="0" xfId="780" applyFill="1" applyAlignment="1"/>
    <xf numFmtId="0" fontId="19" fillId="80" borderId="0" xfId="780" applyFont="1" applyFill="1" applyAlignment="1">
      <alignment vertical="center"/>
    </xf>
    <xf numFmtId="43" fontId="105" fillId="0" borderId="0" xfId="780" applyNumberFormat="1" applyFont="1" applyAlignment="1"/>
    <xf numFmtId="0" fontId="8" fillId="0" borderId="0" xfId="780" applyAlignment="1"/>
    <xf numFmtId="0" fontId="8" fillId="76" borderId="0" xfId="780" applyFill="1" applyAlignment="1"/>
    <xf numFmtId="0" fontId="108" fillId="78" borderId="61" xfId="780" applyFont="1" applyFill="1" applyBorder="1" applyAlignment="1">
      <alignment horizontal="center" vertical="center" wrapText="1"/>
    </xf>
    <xf numFmtId="0" fontId="108" fillId="78" borderId="57" xfId="780" applyFont="1" applyFill="1" applyBorder="1" applyAlignment="1">
      <alignment horizontal="center" vertical="center" wrapText="1"/>
    </xf>
    <xf numFmtId="0" fontId="21" fillId="0" borderId="0" xfId="780" applyFont="1" applyFill="1" applyAlignment="1">
      <alignment vertical="center"/>
    </xf>
    <xf numFmtId="0" fontId="108" fillId="78" borderId="88" xfId="780" applyFont="1" applyFill="1" applyBorder="1" applyAlignment="1">
      <alignment horizontal="center" vertical="center" wrapText="1"/>
    </xf>
    <xf numFmtId="0" fontId="108" fillId="78" borderId="89" xfId="780" applyFont="1" applyFill="1" applyBorder="1" applyAlignment="1">
      <alignment horizontal="center" vertical="center" wrapText="1"/>
    </xf>
    <xf numFmtId="0" fontId="9" fillId="0" borderId="0" xfId="780" applyFont="1" applyFill="1" applyAlignment="1"/>
    <xf numFmtId="0" fontId="9" fillId="0" borderId="0" xfId="1037" applyFont="1" applyAlignment="1">
      <alignment horizontal="left"/>
    </xf>
    <xf numFmtId="43" fontId="105" fillId="0" borderId="0" xfId="1037" applyNumberFormat="1" applyFont="1" applyAlignment="1"/>
    <xf numFmtId="0" fontId="8" fillId="0" borderId="0" xfId="1037" applyAlignment="1"/>
    <xf numFmtId="0" fontId="8" fillId="76" borderId="0" xfId="1037" applyFill="1" applyAlignment="1"/>
    <xf numFmtId="0" fontId="19" fillId="80" borderId="0" xfId="1037" applyFont="1" applyFill="1" applyAlignment="1">
      <alignment vertical="center"/>
    </xf>
    <xf numFmtId="0" fontId="8" fillId="0" borderId="0" xfId="1037" applyFill="1" applyAlignment="1"/>
    <xf numFmtId="0" fontId="19" fillId="0" borderId="0" xfId="1037" applyFont="1" applyFill="1" applyAlignment="1">
      <alignment vertical="center"/>
    </xf>
    <xf numFmtId="0" fontId="8" fillId="0" borderId="0" xfId="1037"/>
    <xf numFmtId="0" fontId="9" fillId="0" borderId="0" xfId="1037" applyFont="1" applyAlignment="1"/>
    <xf numFmtId="0" fontId="8" fillId="76" borderId="0" xfId="1037" applyFill="1" applyAlignment="1">
      <alignment horizontal="center"/>
    </xf>
    <xf numFmtId="0" fontId="8" fillId="0" borderId="76" xfId="1037" applyFont="1" applyBorder="1" applyAlignment="1">
      <alignment horizontal="center" vertical="center" wrapText="1"/>
    </xf>
    <xf numFmtId="0" fontId="8" fillId="0" borderId="36" xfId="1037" applyFont="1" applyBorder="1" applyAlignment="1">
      <alignment horizontal="center" vertical="center" wrapText="1"/>
    </xf>
    <xf numFmtId="0" fontId="108" fillId="78" borderId="61" xfId="1037" applyFont="1" applyFill="1" applyBorder="1" applyAlignment="1">
      <alignment horizontal="center" vertical="center" wrapText="1"/>
    </xf>
    <xf numFmtId="0" fontId="108" fillId="78" borderId="57" xfId="1037" applyFont="1" applyFill="1" applyBorder="1" applyAlignment="1">
      <alignment horizontal="center" vertical="center" wrapText="1"/>
    </xf>
    <xf numFmtId="0" fontId="108" fillId="78" borderId="62" xfId="1037" applyFont="1" applyFill="1" applyBorder="1" applyAlignment="1">
      <alignment horizontal="center" vertical="center" wrapText="1"/>
    </xf>
    <xf numFmtId="0" fontId="108" fillId="78" borderId="88" xfId="1037" applyFont="1" applyFill="1" applyBorder="1" applyAlignment="1">
      <alignment horizontal="center" vertical="center" wrapText="1"/>
    </xf>
    <xf numFmtId="0" fontId="108" fillId="78" borderId="89" xfId="1037" applyFont="1" applyFill="1" applyBorder="1" applyAlignment="1">
      <alignment horizontal="center" vertical="center" wrapText="1"/>
    </xf>
    <xf numFmtId="0" fontId="21" fillId="0" borderId="0" xfId="1037" applyFont="1"/>
  </cellXfs>
  <cellStyles count="1044">
    <cellStyle name="0.0" xfId="157"/>
    <cellStyle name="0.00" xfId="158"/>
    <cellStyle name="20% - Accent1 2" xfId="17"/>
    <cellStyle name="20% - Accent1 2 2" xfId="159"/>
    <cellStyle name="20% - Accent1 2 2 2" xfId="160"/>
    <cellStyle name="20% - Accent1 2 2 2 2" xfId="585"/>
    <cellStyle name="20% - Accent1 2 2 2 3" xfId="828"/>
    <cellStyle name="20% - Accent1 2 2 3" xfId="584"/>
    <cellStyle name="20% - Accent1 2 2 4" xfId="827"/>
    <cellStyle name="20% - Accent1 2 3" xfId="161"/>
    <cellStyle name="20% - Accent1 2 3 2" xfId="586"/>
    <cellStyle name="20% - Accent1 2 3 3" xfId="829"/>
    <cellStyle name="20% - Accent1 2 4" xfId="543"/>
    <cellStyle name="20% - Accent1 2 5" xfId="783"/>
    <cellStyle name="20% - Accent1 3" xfId="16"/>
    <cellStyle name="20% - Accent1 3 2" xfId="162"/>
    <cellStyle name="20% - Accent1 3 2 2" xfId="587"/>
    <cellStyle name="20% - Accent1 3 2 3" xfId="830"/>
    <cellStyle name="20% - Accent1 3 3" xfId="542"/>
    <cellStyle name="20% - Accent1 3 4" xfId="782"/>
    <cellStyle name="20% - Accent1 4" xfId="163"/>
    <cellStyle name="20% - Accent1 4 2" xfId="164"/>
    <cellStyle name="20% - Accent1 4 2 2" xfId="589"/>
    <cellStyle name="20% - Accent1 4 2 3" xfId="832"/>
    <cellStyle name="20% - Accent1 4 3" xfId="588"/>
    <cellStyle name="20% - Accent1 4 4" xfId="831"/>
    <cellStyle name="20% - Accent2 2" xfId="19"/>
    <cellStyle name="20% - Accent2 2 2" xfId="165"/>
    <cellStyle name="20% - Accent2 2 2 2" xfId="166"/>
    <cellStyle name="20% - Accent2 2 2 2 2" xfId="591"/>
    <cellStyle name="20% - Accent2 2 2 2 3" xfId="834"/>
    <cellStyle name="20% - Accent2 2 2 3" xfId="590"/>
    <cellStyle name="20% - Accent2 2 2 4" xfId="833"/>
    <cellStyle name="20% - Accent2 2 3" xfId="167"/>
    <cellStyle name="20% - Accent2 2 3 2" xfId="592"/>
    <cellStyle name="20% - Accent2 2 3 3" xfId="835"/>
    <cellStyle name="20% - Accent2 2 4" xfId="545"/>
    <cellStyle name="20% - Accent2 2 5" xfId="785"/>
    <cellStyle name="20% - Accent2 3" xfId="18"/>
    <cellStyle name="20% - Accent2 3 2" xfId="168"/>
    <cellStyle name="20% - Accent2 3 2 2" xfId="593"/>
    <cellStyle name="20% - Accent2 3 2 3" xfId="836"/>
    <cellStyle name="20% - Accent2 3 3" xfId="544"/>
    <cellStyle name="20% - Accent2 3 4" xfId="784"/>
    <cellStyle name="20% - Accent2 4" xfId="169"/>
    <cellStyle name="20% - Accent2 4 2" xfId="170"/>
    <cellStyle name="20% - Accent2 4 2 2" xfId="595"/>
    <cellStyle name="20% - Accent2 4 2 3" xfId="838"/>
    <cellStyle name="20% - Accent2 4 3" xfId="594"/>
    <cellStyle name="20% - Accent2 4 4" xfId="837"/>
    <cellStyle name="20% - Accent3 2" xfId="21"/>
    <cellStyle name="20% - Accent3 2 2" xfId="171"/>
    <cellStyle name="20% - Accent3 2 2 2" xfId="172"/>
    <cellStyle name="20% - Accent3 2 2 2 2" xfId="597"/>
    <cellStyle name="20% - Accent3 2 2 2 3" xfId="840"/>
    <cellStyle name="20% - Accent3 2 2 3" xfId="596"/>
    <cellStyle name="20% - Accent3 2 2 4" xfId="839"/>
    <cellStyle name="20% - Accent3 2 3" xfId="173"/>
    <cellStyle name="20% - Accent3 2 3 2" xfId="598"/>
    <cellStyle name="20% - Accent3 2 3 3" xfId="841"/>
    <cellStyle name="20% - Accent3 2 4" xfId="547"/>
    <cellStyle name="20% - Accent3 2 5" xfId="787"/>
    <cellStyle name="20% - Accent3 3" xfId="20"/>
    <cellStyle name="20% - Accent3 3 2" xfId="174"/>
    <cellStyle name="20% - Accent3 3 2 2" xfId="599"/>
    <cellStyle name="20% - Accent3 3 2 3" xfId="842"/>
    <cellStyle name="20% - Accent3 3 3" xfId="546"/>
    <cellStyle name="20% - Accent3 3 4" xfId="786"/>
    <cellStyle name="20% - Accent3 4" xfId="175"/>
    <cellStyle name="20% - Accent3 4 2" xfId="176"/>
    <cellStyle name="20% - Accent3 4 2 2" xfId="601"/>
    <cellStyle name="20% - Accent3 4 2 3" xfId="844"/>
    <cellStyle name="20% - Accent3 4 3" xfId="600"/>
    <cellStyle name="20% - Accent3 4 4" xfId="843"/>
    <cellStyle name="20% - Accent4 2" xfId="23"/>
    <cellStyle name="20% - Accent4 2 2" xfId="177"/>
    <cellStyle name="20% - Accent4 2 2 2" xfId="178"/>
    <cellStyle name="20% - Accent4 2 2 2 2" xfId="603"/>
    <cellStyle name="20% - Accent4 2 2 2 3" xfId="846"/>
    <cellStyle name="20% - Accent4 2 2 3" xfId="602"/>
    <cellStyle name="20% - Accent4 2 2 4" xfId="845"/>
    <cellStyle name="20% - Accent4 2 3" xfId="179"/>
    <cellStyle name="20% - Accent4 2 3 2" xfId="604"/>
    <cellStyle name="20% - Accent4 2 3 3" xfId="847"/>
    <cellStyle name="20% - Accent4 2 4" xfId="549"/>
    <cellStyle name="20% - Accent4 2 5" xfId="789"/>
    <cellStyle name="20% - Accent4 3" xfId="22"/>
    <cellStyle name="20% - Accent4 3 2" xfId="180"/>
    <cellStyle name="20% - Accent4 3 2 2" xfId="605"/>
    <cellStyle name="20% - Accent4 3 2 3" xfId="848"/>
    <cellStyle name="20% - Accent4 3 3" xfId="548"/>
    <cellStyle name="20% - Accent4 3 4" xfId="788"/>
    <cellStyle name="20% - Accent4 4" xfId="181"/>
    <cellStyle name="20% - Accent4 4 2" xfId="182"/>
    <cellStyle name="20% - Accent4 4 2 2" xfId="607"/>
    <cellStyle name="20% - Accent4 4 2 3" xfId="850"/>
    <cellStyle name="20% - Accent4 4 3" xfId="606"/>
    <cellStyle name="20% - Accent4 4 4" xfId="849"/>
    <cellStyle name="20% - Accent5 2" xfId="25"/>
    <cellStyle name="20% - Accent5 2 2" xfId="183"/>
    <cellStyle name="20% - Accent5 2 2 2" xfId="184"/>
    <cellStyle name="20% - Accent5 2 2 2 2" xfId="609"/>
    <cellStyle name="20% - Accent5 2 2 2 3" xfId="852"/>
    <cellStyle name="20% - Accent5 2 2 3" xfId="608"/>
    <cellStyle name="20% - Accent5 2 2 4" xfId="851"/>
    <cellStyle name="20% - Accent5 2 3" xfId="185"/>
    <cellStyle name="20% - Accent5 2 3 2" xfId="610"/>
    <cellStyle name="20% - Accent5 2 3 3" xfId="853"/>
    <cellStyle name="20% - Accent5 2 4" xfId="551"/>
    <cellStyle name="20% - Accent5 2 5" xfId="791"/>
    <cellStyle name="20% - Accent5 3" xfId="24"/>
    <cellStyle name="20% - Accent5 3 2" xfId="186"/>
    <cellStyle name="20% - Accent5 3 2 2" xfId="611"/>
    <cellStyle name="20% - Accent5 3 2 3" xfId="854"/>
    <cellStyle name="20% - Accent5 3 3" xfId="550"/>
    <cellStyle name="20% - Accent5 3 4" xfId="790"/>
    <cellStyle name="20% - Accent5 4" xfId="187"/>
    <cellStyle name="20% - Accent5 4 2" xfId="188"/>
    <cellStyle name="20% - Accent5 4 2 2" xfId="613"/>
    <cellStyle name="20% - Accent5 4 2 3" xfId="856"/>
    <cellStyle name="20% - Accent5 4 3" xfId="612"/>
    <cellStyle name="20% - Accent5 4 4" xfId="855"/>
    <cellStyle name="20% - Accent6" xfId="15" builtinId="50" customBuiltin="1"/>
    <cellStyle name="20% - Accent6 2" xfId="189"/>
    <cellStyle name="20% - Accent6 2 2" xfId="190"/>
    <cellStyle name="20% - Accent6 2 2 2" xfId="191"/>
    <cellStyle name="20% - Accent6 2 2 2 2" xfId="616"/>
    <cellStyle name="20% - Accent6 2 2 2 3" xfId="859"/>
    <cellStyle name="20% - Accent6 2 2 3" xfId="615"/>
    <cellStyle name="20% - Accent6 2 2 4" xfId="858"/>
    <cellStyle name="20% - Accent6 2 3" xfId="192"/>
    <cellStyle name="20% - Accent6 2 3 2" xfId="617"/>
    <cellStyle name="20% - Accent6 2 3 3" xfId="860"/>
    <cellStyle name="20% - Accent6 2 4" xfId="614"/>
    <cellStyle name="20% - Accent6 2 5" xfId="857"/>
    <cellStyle name="20% - Accent6 3" xfId="193"/>
    <cellStyle name="20% - Accent6 3 2" xfId="194"/>
    <cellStyle name="20% - Accent6 3 2 2" xfId="619"/>
    <cellStyle name="20% - Accent6 3 2 3" xfId="862"/>
    <cellStyle name="20% - Accent6 3 3" xfId="618"/>
    <cellStyle name="20% - Accent6 3 4" xfId="861"/>
    <cellStyle name="20% - Accent6 4" xfId="541"/>
    <cellStyle name="20% - Accent6 5" xfId="781"/>
    <cellStyle name="2x indented GHG Textfiels" xfId="195"/>
    <cellStyle name="2x indented GHG Textfiels 2" xfId="988"/>
    <cellStyle name="40% - Accent1 2" xfId="27"/>
    <cellStyle name="40% - Accent1 2 2" xfId="196"/>
    <cellStyle name="40% - Accent1 2 2 2" xfId="197"/>
    <cellStyle name="40% - Accent1 2 2 2 2" xfId="621"/>
    <cellStyle name="40% - Accent1 2 2 2 3" xfId="864"/>
    <cellStyle name="40% - Accent1 2 2 3" xfId="620"/>
    <cellStyle name="40% - Accent1 2 2 4" xfId="863"/>
    <cellStyle name="40% - Accent1 2 3" xfId="198"/>
    <cellStyle name="40% - Accent1 2 3 2" xfId="622"/>
    <cellStyle name="40% - Accent1 2 3 3" xfId="865"/>
    <cellStyle name="40% - Accent1 2 4" xfId="553"/>
    <cellStyle name="40% - Accent1 2 5" xfId="793"/>
    <cellStyle name="40% - Accent1 3" xfId="26"/>
    <cellStyle name="40% - Accent1 3 2" xfId="199"/>
    <cellStyle name="40% - Accent1 3 2 2" xfId="623"/>
    <cellStyle name="40% - Accent1 3 2 3" xfId="866"/>
    <cellStyle name="40% - Accent1 3 3" xfId="552"/>
    <cellStyle name="40% - Accent1 3 4" xfId="792"/>
    <cellStyle name="40% - Accent1 4" xfId="200"/>
    <cellStyle name="40% - Accent1 4 2" xfId="201"/>
    <cellStyle name="40% - Accent1 4 2 2" xfId="625"/>
    <cellStyle name="40% - Accent1 4 2 3" xfId="868"/>
    <cellStyle name="40% - Accent1 4 3" xfId="624"/>
    <cellStyle name="40% - Accent1 4 4" xfId="867"/>
    <cellStyle name="40% - Accent2 2" xfId="29"/>
    <cellStyle name="40% - Accent2 2 2" xfId="202"/>
    <cellStyle name="40% - Accent2 2 2 2" xfId="203"/>
    <cellStyle name="40% - Accent2 2 2 2 2" xfId="627"/>
    <cellStyle name="40% - Accent2 2 2 2 3" xfId="870"/>
    <cellStyle name="40% - Accent2 2 2 3" xfId="626"/>
    <cellStyle name="40% - Accent2 2 2 4" xfId="869"/>
    <cellStyle name="40% - Accent2 2 3" xfId="204"/>
    <cellStyle name="40% - Accent2 2 3 2" xfId="628"/>
    <cellStyle name="40% - Accent2 2 3 3" xfId="871"/>
    <cellStyle name="40% - Accent2 2 4" xfId="555"/>
    <cellStyle name="40% - Accent2 2 5" xfId="795"/>
    <cellStyle name="40% - Accent2 3" xfId="28"/>
    <cellStyle name="40% - Accent2 3 2" xfId="205"/>
    <cellStyle name="40% - Accent2 3 2 2" xfId="629"/>
    <cellStyle name="40% - Accent2 3 2 3" xfId="872"/>
    <cellStyle name="40% - Accent2 3 3" xfId="554"/>
    <cellStyle name="40% - Accent2 3 4" xfId="794"/>
    <cellStyle name="40% - Accent2 4" xfId="206"/>
    <cellStyle name="40% - Accent2 4 2" xfId="207"/>
    <cellStyle name="40% - Accent2 4 2 2" xfId="631"/>
    <cellStyle name="40% - Accent2 4 2 3" xfId="874"/>
    <cellStyle name="40% - Accent2 4 3" xfId="630"/>
    <cellStyle name="40% - Accent2 4 4" xfId="873"/>
    <cellStyle name="40% - Accent3 2" xfId="31"/>
    <cellStyle name="40% - Accent3 2 2" xfId="208"/>
    <cellStyle name="40% - Accent3 2 2 2" xfId="209"/>
    <cellStyle name="40% - Accent3 2 2 2 2" xfId="633"/>
    <cellStyle name="40% - Accent3 2 2 2 3" xfId="876"/>
    <cellStyle name="40% - Accent3 2 2 3" xfId="632"/>
    <cellStyle name="40% - Accent3 2 2 4" xfId="875"/>
    <cellStyle name="40% - Accent3 2 3" xfId="210"/>
    <cellStyle name="40% - Accent3 2 3 2" xfId="634"/>
    <cellStyle name="40% - Accent3 2 3 3" xfId="877"/>
    <cellStyle name="40% - Accent3 2 4" xfId="557"/>
    <cellStyle name="40% - Accent3 2 5" xfId="797"/>
    <cellStyle name="40% - Accent3 3" xfId="30"/>
    <cellStyle name="40% - Accent3 3 2" xfId="211"/>
    <cellStyle name="40% - Accent3 3 2 2" xfId="635"/>
    <cellStyle name="40% - Accent3 3 2 3" xfId="878"/>
    <cellStyle name="40% - Accent3 3 3" xfId="556"/>
    <cellStyle name="40% - Accent3 3 4" xfId="796"/>
    <cellStyle name="40% - Accent3 4" xfId="212"/>
    <cellStyle name="40% - Accent3 4 2" xfId="213"/>
    <cellStyle name="40% - Accent3 4 2 2" xfId="637"/>
    <cellStyle name="40% - Accent3 4 2 3" xfId="880"/>
    <cellStyle name="40% - Accent3 4 3" xfId="636"/>
    <cellStyle name="40% - Accent3 4 4" xfId="879"/>
    <cellStyle name="40% - Accent4 2" xfId="33"/>
    <cellStyle name="40% - Accent4 2 2" xfId="214"/>
    <cellStyle name="40% - Accent4 2 2 2" xfId="215"/>
    <cellStyle name="40% - Accent4 2 2 2 2" xfId="639"/>
    <cellStyle name="40% - Accent4 2 2 2 3" xfId="882"/>
    <cellStyle name="40% - Accent4 2 2 3" xfId="638"/>
    <cellStyle name="40% - Accent4 2 2 4" xfId="881"/>
    <cellStyle name="40% - Accent4 2 3" xfId="216"/>
    <cellStyle name="40% - Accent4 2 3 2" xfId="640"/>
    <cellStyle name="40% - Accent4 2 3 3" xfId="883"/>
    <cellStyle name="40% - Accent4 2 4" xfId="559"/>
    <cellStyle name="40% - Accent4 2 5" xfId="799"/>
    <cellStyle name="40% - Accent4 3" xfId="32"/>
    <cellStyle name="40% - Accent4 3 2" xfId="217"/>
    <cellStyle name="40% - Accent4 3 2 2" xfId="641"/>
    <cellStyle name="40% - Accent4 3 2 3" xfId="884"/>
    <cellStyle name="40% - Accent4 3 3" xfId="558"/>
    <cellStyle name="40% - Accent4 3 4" xfId="798"/>
    <cellStyle name="40% - Accent4 4" xfId="218"/>
    <cellStyle name="40% - Accent4 4 2" xfId="219"/>
    <cellStyle name="40% - Accent4 4 2 2" xfId="643"/>
    <cellStyle name="40% - Accent4 4 2 3" xfId="886"/>
    <cellStyle name="40% - Accent4 4 3" xfId="642"/>
    <cellStyle name="40% - Accent4 4 4" xfId="885"/>
    <cellStyle name="40% - Accent5 2" xfId="35"/>
    <cellStyle name="40% - Accent5 2 2" xfId="220"/>
    <cellStyle name="40% - Accent5 2 2 2" xfId="221"/>
    <cellStyle name="40% - Accent5 2 2 2 2" xfId="645"/>
    <cellStyle name="40% - Accent5 2 2 2 3" xfId="888"/>
    <cellStyle name="40% - Accent5 2 2 3" xfId="644"/>
    <cellStyle name="40% - Accent5 2 2 4" xfId="887"/>
    <cellStyle name="40% - Accent5 2 3" xfId="222"/>
    <cellStyle name="40% - Accent5 2 3 2" xfId="646"/>
    <cellStyle name="40% - Accent5 2 3 3" xfId="889"/>
    <cellStyle name="40% - Accent5 2 4" xfId="561"/>
    <cellStyle name="40% - Accent5 2 5" xfId="801"/>
    <cellStyle name="40% - Accent5 3" xfId="34"/>
    <cellStyle name="40% - Accent5 3 2" xfId="223"/>
    <cellStyle name="40% - Accent5 3 2 2" xfId="647"/>
    <cellStyle name="40% - Accent5 3 2 3" xfId="890"/>
    <cellStyle name="40% - Accent5 3 3" xfId="560"/>
    <cellStyle name="40% - Accent5 3 4" xfId="800"/>
    <cellStyle name="40% - Accent5 4" xfId="224"/>
    <cellStyle name="40% - Accent5 4 2" xfId="225"/>
    <cellStyle name="40% - Accent5 4 2 2" xfId="649"/>
    <cellStyle name="40% - Accent5 4 2 3" xfId="892"/>
    <cellStyle name="40% - Accent5 4 3" xfId="648"/>
    <cellStyle name="40% - Accent5 4 4" xfId="891"/>
    <cellStyle name="40% - Accent6 2" xfId="37"/>
    <cellStyle name="40% - Accent6 2 2" xfId="226"/>
    <cellStyle name="40% - Accent6 2 2 2" xfId="227"/>
    <cellStyle name="40% - Accent6 2 2 2 2" xfId="651"/>
    <cellStyle name="40% - Accent6 2 2 2 3" xfId="894"/>
    <cellStyle name="40% - Accent6 2 2 3" xfId="650"/>
    <cellStyle name="40% - Accent6 2 2 4" xfId="893"/>
    <cellStyle name="40% - Accent6 2 3" xfId="228"/>
    <cellStyle name="40% - Accent6 2 3 2" xfId="652"/>
    <cellStyle name="40% - Accent6 2 3 3" xfId="895"/>
    <cellStyle name="40% - Accent6 2 4" xfId="563"/>
    <cellStyle name="40% - Accent6 2 5" xfId="803"/>
    <cellStyle name="40% - Accent6 3" xfId="36"/>
    <cellStyle name="40% - Accent6 3 2" xfId="229"/>
    <cellStyle name="40% - Accent6 3 2 2" xfId="653"/>
    <cellStyle name="40% - Accent6 3 2 3" xfId="896"/>
    <cellStyle name="40% - Accent6 3 3" xfId="562"/>
    <cellStyle name="40% - Accent6 3 4" xfId="802"/>
    <cellStyle name="40% - Accent6 4" xfId="230"/>
    <cellStyle name="40% - Accent6 4 2" xfId="231"/>
    <cellStyle name="40% - Accent6 4 2 2" xfId="655"/>
    <cellStyle name="40% - Accent6 4 2 3" xfId="898"/>
    <cellStyle name="40% - Accent6 4 3" xfId="654"/>
    <cellStyle name="40% - Accent6 4 4" xfId="897"/>
    <cellStyle name="40% - Accent6 5" xfId="538"/>
    <cellStyle name="5x indented GHG Textfiels" xfId="232"/>
    <cellStyle name="5x indented GHG Textfiels 2" xfId="804"/>
    <cellStyle name="60% - Accent1 2" xfId="39"/>
    <cellStyle name="60% - Accent1 3" xfId="38"/>
    <cellStyle name="60% - Accent2 2" xfId="41"/>
    <cellStyle name="60% - Accent2 3" xfId="40"/>
    <cellStyle name="60% - Accent3 2" xfId="43"/>
    <cellStyle name="60% - Accent3 3" xfId="42"/>
    <cellStyle name="60% - Accent4 2" xfId="45"/>
    <cellStyle name="60% - Accent4 3" xfId="44"/>
    <cellStyle name="60% - Accent5 2" xfId="47"/>
    <cellStyle name="60% - Accent5 3" xfId="46"/>
    <cellStyle name="60% - Accent6 2" xfId="49"/>
    <cellStyle name="60% - Accent6 3" xfId="48"/>
    <cellStyle name="60% - Accent6 4" xfId="537"/>
    <cellStyle name="Accent1 2" xfId="51"/>
    <cellStyle name="Accent1 3" xfId="50"/>
    <cellStyle name="Accent2 2" xfId="53"/>
    <cellStyle name="Accent2 3" xfId="52"/>
    <cellStyle name="Accent3 2" xfId="55"/>
    <cellStyle name="Accent3 3" xfId="54"/>
    <cellStyle name="Accent4 2" xfId="57"/>
    <cellStyle name="Accent4 3" xfId="56"/>
    <cellStyle name="Accent5 2" xfId="59"/>
    <cellStyle name="Accent5 3" xfId="58"/>
    <cellStyle name="Accent6 2" xfId="61"/>
    <cellStyle name="Accent6 3" xfId="60"/>
    <cellStyle name="Bad" xfId="8" builtinId="27" customBuiltin="1"/>
    <cellStyle name="Bold GHG Numbers (0.00)" xfId="233"/>
    <cellStyle name="Calculation 2" xfId="63"/>
    <cellStyle name="Calculation 3" xfId="62"/>
    <cellStyle name="Check Cell" xfId="12" builtinId="23" customBuiltin="1"/>
    <cellStyle name="clsAltData" xfId="64"/>
    <cellStyle name="clsAltData 2" xfId="1038"/>
    <cellStyle name="clsAltMRVData" xfId="65"/>
    <cellStyle name="clsAltMRVData 2" xfId="910"/>
    <cellStyle name="clsAltRowHeader" xfId="66"/>
    <cellStyle name="clsAltRowHeader 2" xfId="909"/>
    <cellStyle name="clsBlank" xfId="67"/>
    <cellStyle name="clsColumnHeader" xfId="68"/>
    <cellStyle name="clsColumnHeader 2" xfId="1020"/>
    <cellStyle name="clsColumnHeader1" xfId="69"/>
    <cellStyle name="clsColumnHeader1 2" xfId="907"/>
    <cellStyle name="clsColumnHeader2" xfId="70"/>
    <cellStyle name="clsColumnHeader2 2" xfId="904"/>
    <cellStyle name="clsData" xfId="71"/>
    <cellStyle name="clsData 2" xfId="1039"/>
    <cellStyle name="clsDefault" xfId="72"/>
    <cellStyle name="clsIndexTableData" xfId="73"/>
    <cellStyle name="clsIndexTableHdr" xfId="74"/>
    <cellStyle name="clsIndexTableTitle" xfId="75"/>
    <cellStyle name="clsIndexTableTitle 2" xfId="805"/>
    <cellStyle name="clsMRVData" xfId="76"/>
    <cellStyle name="clsMRVData 2" xfId="1021"/>
    <cellStyle name="clsMRVRow" xfId="77"/>
    <cellStyle name="clsMRVRow 2" xfId="1029"/>
    <cellStyle name="clsReportFooter" xfId="78"/>
    <cellStyle name="clsReportFooter 2" xfId="1023"/>
    <cellStyle name="clsReportHeader" xfId="79"/>
    <cellStyle name="clsReportHeader 2" xfId="902"/>
    <cellStyle name="clsRowHeader" xfId="80"/>
    <cellStyle name="clsRowHeader 2" xfId="1019"/>
    <cellStyle name="clsRptComment" xfId="81"/>
    <cellStyle name="clsRptComment 2" xfId="901"/>
    <cellStyle name="clsScale" xfId="82"/>
    <cellStyle name="clsScale 2" xfId="1040"/>
    <cellStyle name="clsSection" xfId="83"/>
    <cellStyle name="clsSection 2" xfId="1024"/>
    <cellStyle name="Comma" xfId="1" builtinId="3"/>
    <cellStyle name="Comma  - Style1" xfId="234"/>
    <cellStyle name="Comma  - Style1 2" xfId="235"/>
    <cellStyle name="Comma  - Style2" xfId="236"/>
    <cellStyle name="Comma  - Style2 2" xfId="237"/>
    <cellStyle name="Comma  - Style3" xfId="238"/>
    <cellStyle name="Comma  - Style3 2" xfId="239"/>
    <cellStyle name="Comma 10" xfId="240"/>
    <cellStyle name="Comma 10 2" xfId="1043"/>
    <cellStyle name="Comma 11" xfId="241"/>
    <cellStyle name="Comma 12" xfId="242"/>
    <cellStyle name="Comma 13" xfId="243"/>
    <cellStyle name="Comma 14" xfId="244"/>
    <cellStyle name="Comma 15" xfId="245"/>
    <cellStyle name="Comma 16" xfId="246"/>
    <cellStyle name="Comma 17" xfId="247"/>
    <cellStyle name="Comma 18" xfId="248"/>
    <cellStyle name="Comma 19" xfId="249"/>
    <cellStyle name="Comma 2" xfId="84"/>
    <cellStyle name="Comma 2 2" xfId="85"/>
    <cellStyle name="Comma 2 2 2" xfId="250"/>
    <cellStyle name="Comma 2 2 3" xfId="251"/>
    <cellStyle name="Comma 2 2 4" xfId="252"/>
    <cellStyle name="Comma 2 3" xfId="86"/>
    <cellStyle name="Comma 2 3 2" xfId="253"/>
    <cellStyle name="Comma 2 4" xfId="254"/>
    <cellStyle name="Comma 2 5" xfId="535"/>
    <cellStyle name="Comma 2 5 2" xfId="777"/>
    <cellStyle name="Comma 2 5 3" xfId="1027"/>
    <cellStyle name="Comma 20" xfId="255"/>
    <cellStyle name="Comma 21" xfId="256"/>
    <cellStyle name="Comma 22" xfId="257"/>
    <cellStyle name="Comma 23" xfId="258"/>
    <cellStyle name="Comma 24" xfId="259"/>
    <cellStyle name="Comma 25" xfId="260"/>
    <cellStyle name="Comma 26" xfId="261"/>
    <cellStyle name="Comma 27" xfId="262"/>
    <cellStyle name="Comma 28" xfId="263"/>
    <cellStyle name="Comma 29" xfId="264"/>
    <cellStyle name="Comma 3" xfId="87"/>
    <cellStyle name="Comma 3 2" xfId="265"/>
    <cellStyle name="Comma 3 2 2" xfId="266"/>
    <cellStyle name="Comma 3 2 2 2" xfId="657"/>
    <cellStyle name="Comma 3 2 2 3" xfId="900"/>
    <cellStyle name="Comma 3 2 3" xfId="656"/>
    <cellStyle name="Comma 3 2 4" xfId="899"/>
    <cellStyle name="Comma 3 3" xfId="267"/>
    <cellStyle name="Comma 3 4" xfId="531"/>
    <cellStyle name="Comma 30" xfId="268"/>
    <cellStyle name="Comma 31" xfId="269"/>
    <cellStyle name="Comma 32" xfId="270"/>
    <cellStyle name="Comma 32 2" xfId="658"/>
    <cellStyle name="Comma 32 3" xfId="903"/>
    <cellStyle name="Comma 33" xfId="525"/>
    <cellStyle name="Comma 34" xfId="540"/>
    <cellStyle name="Comma 4" xfId="88"/>
    <cellStyle name="Comma 4 2" xfId="271"/>
    <cellStyle name="Comma 4 2 2" xfId="272"/>
    <cellStyle name="Comma 4 2 2 2" xfId="273"/>
    <cellStyle name="Comma 4 2 2 2 2" xfId="660"/>
    <cellStyle name="Comma 4 2 2 2 3" xfId="906"/>
    <cellStyle name="Comma 4 2 2 3" xfId="659"/>
    <cellStyle name="Comma 4 2 2 4" xfId="905"/>
    <cellStyle name="Comma 4 3" xfId="274"/>
    <cellStyle name="Comma 5" xfId="89"/>
    <cellStyle name="Comma 5 2" xfId="90"/>
    <cellStyle name="Comma 5 2 2" xfId="275"/>
    <cellStyle name="Comma 5 2 2 2" xfId="661"/>
    <cellStyle name="Comma 5 2 2 3" xfId="908"/>
    <cellStyle name="Comma 5 2 3" xfId="564"/>
    <cellStyle name="Comma 5 2 4" xfId="806"/>
    <cellStyle name="Comma 5 3" xfId="276"/>
    <cellStyle name="Comma 5 3 2" xfId="277"/>
    <cellStyle name="Comma 5 4" xfId="278"/>
    <cellStyle name="Comma 5 4 2" xfId="279"/>
    <cellStyle name="Comma 5 4 2 2" xfId="663"/>
    <cellStyle name="Comma 5 4 2 3" xfId="912"/>
    <cellStyle name="Comma 5 4 3" xfId="662"/>
    <cellStyle name="Comma 5 4 4" xfId="911"/>
    <cellStyle name="Comma 6" xfId="280"/>
    <cellStyle name="Comma 6 2" xfId="281"/>
    <cellStyle name="Comma 6 2 2" xfId="282"/>
    <cellStyle name="Comma 6 2 2 2" xfId="666"/>
    <cellStyle name="Comma 6 2 2 3" xfId="915"/>
    <cellStyle name="Comma 6 2 3" xfId="665"/>
    <cellStyle name="Comma 6 2 4" xfId="914"/>
    <cellStyle name="Comma 6 3" xfId="283"/>
    <cellStyle name="Comma 6 3 2" xfId="667"/>
    <cellStyle name="Comma 6 3 3" xfId="916"/>
    <cellStyle name="Comma 6 4" xfId="664"/>
    <cellStyle name="Comma 6 5" xfId="913"/>
    <cellStyle name="Comma 7" xfId="284"/>
    <cellStyle name="Comma 8" xfId="285"/>
    <cellStyle name="Comma 9" xfId="286"/>
    <cellStyle name="Curren - Style7" xfId="287"/>
    <cellStyle name="Curren - Style7 2" xfId="288"/>
    <cellStyle name="Curren - Style8" xfId="289"/>
    <cellStyle name="Curren - Style8 2" xfId="290"/>
    <cellStyle name="Currency" xfId="2" builtinId="4"/>
    <cellStyle name="Currency 2" xfId="91"/>
    <cellStyle name="Currency 2 2" xfId="92"/>
    <cellStyle name="Currency 2 2 2" xfId="291"/>
    <cellStyle name="Currency 2 2 3" xfId="292"/>
    <cellStyle name="Currency 2 3" xfId="93"/>
    <cellStyle name="Currency 2 3 2" xfId="293"/>
    <cellStyle name="Currency 2 4" xfId="294"/>
    <cellStyle name="Currency 2 5" xfId="295"/>
    <cellStyle name="Currency 2 6" xfId="534"/>
    <cellStyle name="Currency 2 6 2" xfId="776"/>
    <cellStyle name="Currency 2 6 3" xfId="1026"/>
    <cellStyle name="Currency 3" xfId="94"/>
    <cellStyle name="Currency 3 2" xfId="95"/>
    <cellStyle name="Currency 3 2 2" xfId="96"/>
    <cellStyle name="Currency 3 2 2 2" xfId="296"/>
    <cellStyle name="Currency 3 2 2 2 2" xfId="668"/>
    <cellStyle name="Currency 3 2 2 2 3" xfId="917"/>
    <cellStyle name="Currency 3 2 2 3" xfId="565"/>
    <cellStyle name="Currency 3 2 2 4" xfId="807"/>
    <cellStyle name="Currency 3 2 3" xfId="297"/>
    <cellStyle name="Currency 3 2 4" xfId="298"/>
    <cellStyle name="Currency 3 2 4 2" xfId="299"/>
    <cellStyle name="Currency 3 2 4 2 2" xfId="670"/>
    <cellStyle name="Currency 3 2 4 2 3" xfId="919"/>
    <cellStyle name="Currency 3 2 4 3" xfId="669"/>
    <cellStyle name="Currency 3 2 4 4" xfId="918"/>
    <cellStyle name="Currency 3 3" xfId="97"/>
    <cellStyle name="Currency 3 3 2" xfId="300"/>
    <cellStyle name="Currency 3 3 2 2" xfId="671"/>
    <cellStyle name="Currency 3 3 2 3" xfId="920"/>
    <cellStyle name="Currency 3 3 3" xfId="566"/>
    <cellStyle name="Currency 3 3 4" xfId="808"/>
    <cellStyle name="Currency 3 4" xfId="301"/>
    <cellStyle name="Currency 3 5" xfId="302"/>
    <cellStyle name="Currency 3 5 2" xfId="303"/>
    <cellStyle name="Currency 3 5 2 2" xfId="673"/>
    <cellStyle name="Currency 3 5 2 3" xfId="922"/>
    <cellStyle name="Currency 3 5 3" xfId="672"/>
    <cellStyle name="Currency 3 5 4" xfId="921"/>
    <cellStyle name="Currency 3 6" xfId="530"/>
    <cellStyle name="Currency 4" xfId="98"/>
    <cellStyle name="Currency 4 2" xfId="99"/>
    <cellStyle name="Currency 4 2 2" xfId="100"/>
    <cellStyle name="Currency 4 2 2 2" xfId="304"/>
    <cellStyle name="Currency 4 2 2 2 2" xfId="674"/>
    <cellStyle name="Currency 4 2 2 2 3" xfId="923"/>
    <cellStyle name="Currency 4 2 2 3" xfId="567"/>
    <cellStyle name="Currency 4 2 2 4" xfId="809"/>
    <cellStyle name="Currency 4 2 3" xfId="305"/>
    <cellStyle name="Currency 4 3" xfId="101"/>
    <cellStyle name="Currency 4 3 2" xfId="102"/>
    <cellStyle name="Currency 4 3 2 2" xfId="306"/>
    <cellStyle name="Currency 4 3 2 2 2" xfId="675"/>
    <cellStyle name="Currency 4 3 2 2 3" xfId="924"/>
    <cellStyle name="Currency 4 3 2 3" xfId="568"/>
    <cellStyle name="Currency 4 3 2 4" xfId="810"/>
    <cellStyle name="Currency 4 3 3" xfId="307"/>
    <cellStyle name="Currency 4 4" xfId="103"/>
    <cellStyle name="Currency 4 4 2" xfId="308"/>
    <cellStyle name="Currency 4 4 2 2" xfId="676"/>
    <cellStyle name="Currency 4 4 2 3" xfId="925"/>
    <cellStyle name="Currency 4 4 3" xfId="569"/>
    <cellStyle name="Currency 4 4 4" xfId="811"/>
    <cellStyle name="Currency 4 5" xfId="309"/>
    <cellStyle name="Currency 5" xfId="104"/>
    <cellStyle name="Currency 6" xfId="310"/>
    <cellStyle name="Currency 6 2" xfId="311"/>
    <cellStyle name="Currency 6 2 2" xfId="678"/>
    <cellStyle name="Currency 6 2 3" xfId="927"/>
    <cellStyle name="Currency 6 3" xfId="677"/>
    <cellStyle name="Currency 6 4" xfId="926"/>
    <cellStyle name="Currency 7" xfId="312"/>
    <cellStyle name="Currency 8" xfId="526"/>
    <cellStyle name="Data" xfId="313"/>
    <cellStyle name="Detail ligne" xfId="314"/>
    <cellStyle name="Explanatory Text" xfId="14" builtinId="53" customBuiltin="1"/>
    <cellStyle name="Followed Hyperlink" xfId="105" builtinId="9" customBuiltin="1"/>
    <cellStyle name="Good 2" xfId="107"/>
    <cellStyle name="Good 3" xfId="106"/>
    <cellStyle name="Heading 1 2" xfId="109"/>
    <cellStyle name="Heading 1 3" xfId="108"/>
    <cellStyle name="Heading 2 2" xfId="111"/>
    <cellStyle name="Heading 2 3" xfId="110"/>
    <cellStyle name="Heading 3 2" xfId="113"/>
    <cellStyle name="Heading 3 3" xfId="112"/>
    <cellStyle name="Heading 3 4" xfId="315"/>
    <cellStyle name="Heading 4 2" xfId="115"/>
    <cellStyle name="Heading 4 3" xfId="114"/>
    <cellStyle name="Hed Side" xfId="316"/>
    <cellStyle name="Hyperlink" xfId="3" builtinId="8"/>
    <cellStyle name="Hyperlink 2" xfId="116"/>
    <cellStyle name="Hyperlink 2 2" xfId="317"/>
    <cellStyle name="Hyperlink 2 3" xfId="318"/>
    <cellStyle name="Hyperlink 3" xfId="117"/>
    <cellStyle name="Hyperlink 3 2" xfId="319"/>
    <cellStyle name="Hyperlink 3 2 2" xfId="320"/>
    <cellStyle name="Hyperlink 3 3" xfId="321"/>
    <cellStyle name="Hyperlink 3 4" xfId="322"/>
    <cellStyle name="Hyperlink 4" xfId="118"/>
    <cellStyle name="Hyperlink 4 2" xfId="323"/>
    <cellStyle name="Hyperlink 5" xfId="119"/>
    <cellStyle name="Hyperlink 6" xfId="120"/>
    <cellStyle name="Hyperlink 7" xfId="324"/>
    <cellStyle name="Hyperlink 7 2" xfId="325"/>
    <cellStyle name="Identification requete" xfId="326"/>
    <cellStyle name="Input" xfId="10" builtinId="20" customBuiltin="1"/>
    <cellStyle name="Input 2" xfId="532"/>
    <cellStyle name="Lien hypertexte" xfId="327"/>
    <cellStyle name="Lien hypertexte visité" xfId="328"/>
    <cellStyle name="Ligne détail" xfId="329"/>
    <cellStyle name="Ligne détail 2" xfId="330"/>
    <cellStyle name="Ligne détail 3" xfId="331"/>
    <cellStyle name="Linked Cell" xfId="11" builtinId="24" customBuiltin="1"/>
    <cellStyle name="MEV1" xfId="332"/>
    <cellStyle name="MEV2" xfId="333"/>
    <cellStyle name="MEV3" xfId="334"/>
    <cellStyle name="Neutral" xfId="9" builtinId="28" customBuiltin="1"/>
    <cellStyle name="Normal" xfId="0" builtinId="0"/>
    <cellStyle name="Normal - Style1" xfId="335"/>
    <cellStyle name="Normal - Style1 2" xfId="336"/>
    <cellStyle name="Normal - Style2" xfId="337"/>
    <cellStyle name="Normal - Style3" xfId="338"/>
    <cellStyle name="Normal - Style4" xfId="339"/>
    <cellStyle name="Normal - Style5" xfId="340"/>
    <cellStyle name="Normal - Style6" xfId="341"/>
    <cellStyle name="Normal - Style7" xfId="342"/>
    <cellStyle name="Normal - Style8" xfId="343"/>
    <cellStyle name="Normal 10" xfId="121"/>
    <cellStyle name="Normal 10 2" xfId="344"/>
    <cellStyle name="Normal 10 2 2" xfId="345"/>
    <cellStyle name="Normal 10 2 2 2" xfId="680"/>
    <cellStyle name="Normal 10 2 2 3" xfId="931"/>
    <cellStyle name="Normal 10 2 3" xfId="679"/>
    <cellStyle name="Normal 10 2 4" xfId="930"/>
    <cellStyle name="Normal 10 3" xfId="346"/>
    <cellStyle name="Normal 10 3 2" xfId="681"/>
    <cellStyle name="Normal 10 3 3" xfId="932"/>
    <cellStyle name="Normal 10 4" xfId="570"/>
    <cellStyle name="Normal 10 5" xfId="812"/>
    <cellStyle name="Normal 11" xfId="122"/>
    <cellStyle name="Normal 12" xfId="123"/>
    <cellStyle name="Normal 12 2" xfId="347"/>
    <cellStyle name="Normal 12 2 2" xfId="682"/>
    <cellStyle name="Normal 12 2 3" xfId="933"/>
    <cellStyle name="Normal 12 3" xfId="571"/>
    <cellStyle name="Normal 12 4" xfId="813"/>
    <cellStyle name="Normal 13" xfId="124"/>
    <cellStyle name="Normal 13 2" xfId="348"/>
    <cellStyle name="Normal 13 2 2" xfId="683"/>
    <cellStyle name="Normal 13 2 3" xfId="934"/>
    <cellStyle name="Normal 13 3" xfId="572"/>
    <cellStyle name="Normal 13 4" xfId="814"/>
    <cellStyle name="Normal 14" xfId="349"/>
    <cellStyle name="Normal 14 2" xfId="350"/>
    <cellStyle name="Normal 14 2 2" xfId="351"/>
    <cellStyle name="Normal 14 2 2 2" xfId="686"/>
    <cellStyle name="Normal 14 2 2 3" xfId="937"/>
    <cellStyle name="Normal 14 2 3" xfId="685"/>
    <cellStyle name="Normal 14 2 4" xfId="936"/>
    <cellStyle name="Normal 14 3" xfId="352"/>
    <cellStyle name="Normal 14 3 2" xfId="353"/>
    <cellStyle name="Normal 14 3 2 2" xfId="688"/>
    <cellStyle name="Normal 14 3 2 3" xfId="939"/>
    <cellStyle name="Normal 14 3 3" xfId="354"/>
    <cellStyle name="Normal 14 3 3 2" xfId="689"/>
    <cellStyle name="Normal 14 3 3 3" xfId="940"/>
    <cellStyle name="Normal 14 3 4" xfId="687"/>
    <cellStyle name="Normal 14 3 5" xfId="938"/>
    <cellStyle name="Normal 14 4" xfId="355"/>
    <cellStyle name="Normal 14 4 2" xfId="690"/>
    <cellStyle name="Normal 14 4 3" xfId="941"/>
    <cellStyle name="Normal 14 5" xfId="684"/>
    <cellStyle name="Normal 14 6" xfId="935"/>
    <cellStyle name="Normal 15" xfId="356"/>
    <cellStyle name="Normal 15 2" xfId="357"/>
    <cellStyle name="Normal 15 2 2" xfId="358"/>
    <cellStyle name="Normal 15 2 2 2" xfId="693"/>
    <cellStyle name="Normal 15 2 2 3" xfId="944"/>
    <cellStyle name="Normal 15 2 3" xfId="692"/>
    <cellStyle name="Normal 15 2 4" xfId="943"/>
    <cellStyle name="Normal 15 3" xfId="359"/>
    <cellStyle name="Normal 15 3 2" xfId="694"/>
    <cellStyle name="Normal 15 3 3" xfId="945"/>
    <cellStyle name="Normal 15 4" xfId="691"/>
    <cellStyle name="Normal 15 5" xfId="942"/>
    <cellStyle name="Normal 16" xfId="360"/>
    <cellStyle name="Normal 16 2" xfId="361"/>
    <cellStyle name="Normal 16 2 2" xfId="696"/>
    <cellStyle name="Normal 16 2 3" xfId="947"/>
    <cellStyle name="Normal 16 3" xfId="695"/>
    <cellStyle name="Normal 16 4" xfId="946"/>
    <cellStyle name="Normal 17" xfId="362"/>
    <cellStyle name="Normal 18" xfId="363"/>
    <cellStyle name="Normal 18 2" xfId="364"/>
    <cellStyle name="Normal 18 2 2" xfId="365"/>
    <cellStyle name="Normal 18 2 2 2" xfId="699"/>
    <cellStyle name="Normal 18 2 2 3" xfId="950"/>
    <cellStyle name="Normal 18 2 3" xfId="698"/>
    <cellStyle name="Normal 18 2 4" xfId="949"/>
    <cellStyle name="Normal 18 3" xfId="366"/>
    <cellStyle name="Normal 18 3 2" xfId="367"/>
    <cellStyle name="Normal 18 3 2 2" xfId="701"/>
    <cellStyle name="Normal 18 3 2 3" xfId="952"/>
    <cellStyle name="Normal 18 3 3" xfId="700"/>
    <cellStyle name="Normal 18 3 4" xfId="951"/>
    <cellStyle name="Normal 18 4" xfId="368"/>
    <cellStyle name="Normal 18 4 2" xfId="702"/>
    <cellStyle name="Normal 18 4 3" xfId="953"/>
    <cellStyle name="Normal 18 5" xfId="697"/>
    <cellStyle name="Normal 18 6" xfId="948"/>
    <cellStyle name="Normal 19" xfId="369"/>
    <cellStyle name="Normal 19 2" xfId="370"/>
    <cellStyle name="Normal 19 3" xfId="371"/>
    <cellStyle name="Normal 19 3 2" xfId="704"/>
    <cellStyle name="Normal 19 3 3" xfId="955"/>
    <cellStyle name="Normal 19 4" xfId="703"/>
    <cellStyle name="Normal 19 5" xfId="954"/>
    <cellStyle name="Normal 2" xfId="125"/>
    <cellStyle name="Normal 2 2" xfId="372"/>
    <cellStyle name="Normal 2 2 2" xfId="373"/>
    <cellStyle name="Normal 2 2 2 2" xfId="374"/>
    <cellStyle name="Normal 2 3" xfId="375"/>
    <cellStyle name="Normal 2 3 2" xfId="376"/>
    <cellStyle name="Normal 2 3 2 2" xfId="377"/>
    <cellStyle name="Normal 2 3 2 2 2" xfId="707"/>
    <cellStyle name="Normal 2 3 2 2 3" xfId="958"/>
    <cellStyle name="Normal 2 3 2 3" xfId="706"/>
    <cellStyle name="Normal 2 3 2 4" xfId="957"/>
    <cellStyle name="Normal 2 3 3" xfId="378"/>
    <cellStyle name="Normal 2 3 3 2" xfId="708"/>
    <cellStyle name="Normal 2 3 3 3" xfId="959"/>
    <cellStyle name="Normal 2 3 4" xfId="705"/>
    <cellStyle name="Normal 2 3 5" xfId="956"/>
    <cellStyle name="Normal 2 4" xfId="379"/>
    <cellStyle name="Normal 2 4 2" xfId="380"/>
    <cellStyle name="Normal 2 4 2 2" xfId="710"/>
    <cellStyle name="Normal 2 4 2 3" xfId="961"/>
    <cellStyle name="Normal 2 4 3" xfId="709"/>
    <cellStyle name="Normal 2 4 4" xfId="960"/>
    <cellStyle name="Normal 2 5" xfId="381"/>
    <cellStyle name="Normal 2 6" xfId="533"/>
    <cellStyle name="Normal 2 6 2" xfId="775"/>
    <cellStyle name="Normal 2 6 3" xfId="1025"/>
    <cellStyle name="Normal 20" xfId="382"/>
    <cellStyle name="Normal 21" xfId="383"/>
    <cellStyle name="Normal 22" xfId="384"/>
    <cellStyle name="Normal 23" xfId="385"/>
    <cellStyle name="Normal 24" xfId="386"/>
    <cellStyle name="Normal 25" xfId="387"/>
    <cellStyle name="Normal 26" xfId="388"/>
    <cellStyle name="Normal 26 2" xfId="389"/>
    <cellStyle name="Normal 26 2 2" xfId="712"/>
    <cellStyle name="Normal 26 2 3" xfId="963"/>
    <cellStyle name="Normal 26 3" xfId="711"/>
    <cellStyle name="Normal 26 4" xfId="962"/>
    <cellStyle name="Normal 27" xfId="390"/>
    <cellStyle name="Normal 28" xfId="391"/>
    <cellStyle name="Normal 29" xfId="392"/>
    <cellStyle name="Normal 3" xfId="126"/>
    <cellStyle name="Normal 3 2" xfId="127"/>
    <cellStyle name="Normal 3 2 2" xfId="393"/>
    <cellStyle name="Normal 3 2 2 2" xfId="394"/>
    <cellStyle name="Normal 3 2 2 2 2" xfId="395"/>
    <cellStyle name="Normal 3 2 2 2 2 2" xfId="714"/>
    <cellStyle name="Normal 3 2 2 2 2 3" xfId="965"/>
    <cellStyle name="Normal 3 2 2 2 3" xfId="713"/>
    <cellStyle name="Normal 3 2 2 2 4" xfId="964"/>
    <cellStyle name="Normal 3 2 3" xfId="396"/>
    <cellStyle name="Normal 3 2 3 2" xfId="715"/>
    <cellStyle name="Normal 3 2 3 3" xfId="966"/>
    <cellStyle name="Normal 3 2 4" xfId="574"/>
    <cellStyle name="Normal 3 2 5" xfId="816"/>
    <cellStyle name="Normal 3 3" xfId="128"/>
    <cellStyle name="Normal 3 3 2" xfId="397"/>
    <cellStyle name="Normal 3 3 2 2" xfId="398"/>
    <cellStyle name="Normal 3 3 2 2 2" xfId="717"/>
    <cellStyle name="Normal 3 3 2 2 3" xfId="968"/>
    <cellStyle name="Normal 3 3 2 3" xfId="716"/>
    <cellStyle name="Normal 3 3 2 4" xfId="967"/>
    <cellStyle name="Normal 3 3 3" xfId="399"/>
    <cellStyle name="Normal 3 3 3 2" xfId="718"/>
    <cellStyle name="Normal 3 3 3 3" xfId="969"/>
    <cellStyle name="Normal 3 3 4" xfId="575"/>
    <cellStyle name="Normal 3 3 5" xfId="817"/>
    <cellStyle name="Normal 3 4" xfId="400"/>
    <cellStyle name="Normal 3 5" xfId="401"/>
    <cellStyle name="Normal 3 6" xfId="402"/>
    <cellStyle name="Normal 3 6 2" xfId="719"/>
    <cellStyle name="Normal 3 6 3" xfId="970"/>
    <cellStyle name="Normal 3 7" xfId="573"/>
    <cellStyle name="Normal 3 8" xfId="815"/>
    <cellStyle name="Normal 30" xfId="403"/>
    <cellStyle name="Normal 31" xfId="404"/>
    <cellStyle name="Normal 32" xfId="405"/>
    <cellStyle name="Normal 32 2" xfId="406"/>
    <cellStyle name="Normal 32 2 2" xfId="721"/>
    <cellStyle name="Normal 32 2 3" xfId="972"/>
    <cellStyle name="Normal 32 3" xfId="720"/>
    <cellStyle name="Normal 32 4" xfId="971"/>
    <cellStyle name="Normal 33" xfId="407"/>
    <cellStyle name="Normal 33 2" xfId="408"/>
    <cellStyle name="Normal 33 2 2" xfId="409"/>
    <cellStyle name="Normal 33 2 2 2" xfId="723"/>
    <cellStyle name="Normal 33 2 2 3" xfId="974"/>
    <cellStyle name="Normal 33 2 3" xfId="722"/>
    <cellStyle name="Normal 33 2 4" xfId="973"/>
    <cellStyle name="Normal 34" xfId="410"/>
    <cellStyle name="Normal 35" xfId="411"/>
    <cellStyle name="Normal 36" xfId="412"/>
    <cellStyle name="Normal 36 2" xfId="413"/>
    <cellStyle name="Normal 36 2 2" xfId="725"/>
    <cellStyle name="Normal 36 2 3" xfId="976"/>
    <cellStyle name="Normal 36 3" xfId="724"/>
    <cellStyle name="Normal 36 4" xfId="975"/>
    <cellStyle name="Normal 37" xfId="414"/>
    <cellStyle name="Normal 38" xfId="415"/>
    <cellStyle name="Normal 39" xfId="416"/>
    <cellStyle name="Normal 4" xfId="129"/>
    <cellStyle name="Normal 4 10" xfId="576"/>
    <cellStyle name="Normal 4 11" xfId="818"/>
    <cellStyle name="Normal 4 2" xfId="130"/>
    <cellStyle name="Normal 4 2 2" xfId="417"/>
    <cellStyle name="Normal 4 2 2 2" xfId="418"/>
    <cellStyle name="Normal 4 2 2 2 2" xfId="727"/>
    <cellStyle name="Normal 4 2 2 2 3" xfId="978"/>
    <cellStyle name="Normal 4 2 2 3" xfId="726"/>
    <cellStyle name="Normal 4 2 2 4" xfId="977"/>
    <cellStyle name="Normal 4 2 3" xfId="419"/>
    <cellStyle name="Normal 4 2 3 2" xfId="728"/>
    <cellStyle name="Normal 4 2 3 3" xfId="979"/>
    <cellStyle name="Normal 4 2 4" xfId="577"/>
    <cellStyle name="Normal 4 2 5" xfId="819"/>
    <cellStyle name="Normal 4 3" xfId="420"/>
    <cellStyle name="Normal 4 3 2" xfId="421"/>
    <cellStyle name="Normal 4 3 3" xfId="422"/>
    <cellStyle name="Normal 4 3 3 2" xfId="730"/>
    <cellStyle name="Normal 4 3 3 3" xfId="981"/>
    <cellStyle name="Normal 4 3 4" xfId="729"/>
    <cellStyle name="Normal 4 3 5" xfId="980"/>
    <cellStyle name="Normal 4 4" xfId="423"/>
    <cellStyle name="Normal 4 4 2" xfId="424"/>
    <cellStyle name="Normal 4 4 2 2" xfId="732"/>
    <cellStyle name="Normal 4 4 2 3" xfId="983"/>
    <cellStyle name="Normal 4 4 3" xfId="731"/>
    <cellStyle name="Normal 4 4 4" xfId="982"/>
    <cellStyle name="Normal 4 5" xfId="425"/>
    <cellStyle name="Normal 4 6" xfId="426"/>
    <cellStyle name="Normal 4 6 2" xfId="427"/>
    <cellStyle name="Normal 4 6 2 2" xfId="734"/>
    <cellStyle name="Normal 4 6 2 3" xfId="985"/>
    <cellStyle name="Normal 4 6 3" xfId="733"/>
    <cellStyle name="Normal 4 6 4" xfId="984"/>
    <cellStyle name="Normal 4 7" xfId="428"/>
    <cellStyle name="Normal 4 7 2" xfId="735"/>
    <cellStyle name="Normal 4 7 3" xfId="986"/>
    <cellStyle name="Normal 4 8" xfId="429"/>
    <cellStyle name="Normal 4 8 2" xfId="736"/>
    <cellStyle name="Normal 4 8 3" xfId="987"/>
    <cellStyle name="Normal 4 9" xfId="529"/>
    <cellStyle name="Normal 40" xfId="430"/>
    <cellStyle name="Normal 41" xfId="431"/>
    <cellStyle name="Normal 42" xfId="432"/>
    <cellStyle name="Normal 43" xfId="433"/>
    <cellStyle name="Normal 44" xfId="434"/>
    <cellStyle name="Normal 45" xfId="435"/>
    <cellStyle name="Normal 46" xfId="436"/>
    <cellStyle name="Normal 47" xfId="437"/>
    <cellStyle name="Normal 47 2" xfId="737"/>
    <cellStyle name="Normal 47 3" xfId="989"/>
    <cellStyle name="Normal 48" xfId="438"/>
    <cellStyle name="Normal 48 2" xfId="738"/>
    <cellStyle name="Normal 48 3" xfId="990"/>
    <cellStyle name="Normal 49" xfId="439"/>
    <cellStyle name="Normal 49 2" xfId="739"/>
    <cellStyle name="Normal 49 3" xfId="991"/>
    <cellStyle name="Normal 5" xfId="131"/>
    <cellStyle name="Normal 5 2" xfId="440"/>
    <cellStyle name="Normal 5 3" xfId="441"/>
    <cellStyle name="Normal 5 4" xfId="442"/>
    <cellStyle name="Normal 50" xfId="156"/>
    <cellStyle name="Normal 50 2" xfId="583"/>
    <cellStyle name="Normal 50 3" xfId="826"/>
    <cellStyle name="Normal 51" xfId="523"/>
    <cellStyle name="Normal 51 2" xfId="774"/>
    <cellStyle name="Normal 51 3" xfId="1022"/>
    <cellStyle name="Normal 52" xfId="524"/>
    <cellStyle name="Normal 529" xfId="443"/>
    <cellStyle name="Normal 53" xfId="527"/>
    <cellStyle name="Normal 54" xfId="772"/>
    <cellStyle name="Normal 55" xfId="771"/>
    <cellStyle name="Normal 56" xfId="770"/>
    <cellStyle name="Normal 57" xfId="769"/>
    <cellStyle name="Normal 58" xfId="758"/>
    <cellStyle name="Normal 59" xfId="756"/>
    <cellStyle name="Normal 6" xfId="4"/>
    <cellStyle name="Normal 6 2" xfId="132"/>
    <cellStyle name="Normal 6 2 2" xfId="444"/>
    <cellStyle name="Normal 6 3" xfId="133"/>
    <cellStyle name="Normal 6 4" xfId="539"/>
    <cellStyle name="Normal 60" xfId="773"/>
    <cellStyle name="Normal 61" xfId="779"/>
    <cellStyle name="Normal 62" xfId="780"/>
    <cellStyle name="Normal 63" xfId="928"/>
    <cellStyle name="Normal 64" xfId="1037"/>
    <cellStyle name="Normal 7" xfId="134"/>
    <cellStyle name="Normal 7 11" xfId="445"/>
    <cellStyle name="Normal 7 2" xfId="446"/>
    <cellStyle name="Normal 7 2 2" xfId="447"/>
    <cellStyle name="Normal 7 2 2 2" xfId="741"/>
    <cellStyle name="Normal 7 2 2 3" xfId="993"/>
    <cellStyle name="Normal 7 2 3" xfId="740"/>
    <cellStyle name="Normal 7 2 4" xfId="992"/>
    <cellStyle name="Normal 7 3" xfId="448"/>
    <cellStyle name="Normal 8" xfId="135"/>
    <cellStyle name="Normal 8 2" xfId="449"/>
    <cellStyle name="Normal 8 3" xfId="450"/>
    <cellStyle name="Normal 9" xfId="136"/>
    <cellStyle name="Normal 9 2" xfId="137"/>
    <cellStyle name="Normal 9 2 2" xfId="451"/>
    <cellStyle name="Normal 9 2 2 2" xfId="742"/>
    <cellStyle name="Normal 9 2 2 3" xfId="994"/>
    <cellStyle name="Normal 9 2 3" xfId="579"/>
    <cellStyle name="Normal 9 2 4" xfId="821"/>
    <cellStyle name="Normal 9 3" xfId="138"/>
    <cellStyle name="Normal 9 3 2" xfId="452"/>
    <cellStyle name="Normal 9 3 2 2" xfId="743"/>
    <cellStyle name="Normal 9 3 2 3" xfId="995"/>
    <cellStyle name="Normal 9 3 3" xfId="580"/>
    <cellStyle name="Normal 9 3 4" xfId="822"/>
    <cellStyle name="Normal 9 4" xfId="453"/>
    <cellStyle name="Normal 9 4 2" xfId="454"/>
    <cellStyle name="Normal 9 4 2 2" xfId="745"/>
    <cellStyle name="Normal 9 4 2 3" xfId="997"/>
    <cellStyle name="Normal 9 4 3" xfId="744"/>
    <cellStyle name="Normal 9 4 4" xfId="996"/>
    <cellStyle name="Normal 9 5" xfId="455"/>
    <cellStyle name="Normal 9 5 2" xfId="746"/>
    <cellStyle name="Normal 9 5 3" xfId="998"/>
    <cellStyle name="Normal 9 6" xfId="578"/>
    <cellStyle name="Normal 9 7" xfId="820"/>
    <cellStyle name="Normal GHG Numbers (0.00)" xfId="456"/>
    <cellStyle name="Normal GHG Numbers (0.00) 2" xfId="929"/>
    <cellStyle name="Normal GHG-Shade" xfId="457"/>
    <cellStyle name="Normal GHG-Shade 2" xfId="458"/>
    <cellStyle name="Normal_HAND SUBS 3Q03 VALUES ONLY" xfId="5"/>
    <cellStyle name="Normal_RETS43 VALUES" xfId="6"/>
    <cellStyle name="Note 2" xfId="139"/>
    <cellStyle name="Note 2 2" xfId="140"/>
    <cellStyle name="Note 2 2 2" xfId="459"/>
    <cellStyle name="Note 2 2 2 2" xfId="460"/>
    <cellStyle name="Note 2 2 2 2 2" xfId="748"/>
    <cellStyle name="Note 2 2 2 2 3" xfId="1000"/>
    <cellStyle name="Note 2 2 2 3" xfId="747"/>
    <cellStyle name="Note 2 2 2 4" xfId="999"/>
    <cellStyle name="Note 2 2 3" xfId="461"/>
    <cellStyle name="Note 2 2 3 2" xfId="749"/>
    <cellStyle name="Note 2 2 3 3" xfId="1001"/>
    <cellStyle name="Note 2 2 4" xfId="581"/>
    <cellStyle name="Note 2 2 5" xfId="823"/>
    <cellStyle name="Note 2 3" xfId="462"/>
    <cellStyle name="Note 2 4" xfId="463"/>
    <cellStyle name="Note 2 4 2" xfId="464"/>
    <cellStyle name="Note 2 4 2 2" xfId="751"/>
    <cellStyle name="Note 2 4 2 3" xfId="1003"/>
    <cellStyle name="Note 2 4 3" xfId="750"/>
    <cellStyle name="Note 2 4 4" xfId="1002"/>
    <cellStyle name="Output 2" xfId="142"/>
    <cellStyle name="Output 3" xfId="141"/>
    <cellStyle name="Percent" xfId="7" builtinId="5"/>
    <cellStyle name="Percent 2" xfId="143"/>
    <cellStyle name="Percent 2 2" xfId="144"/>
    <cellStyle name="Percent 2 2 2" xfId="465"/>
    <cellStyle name="Percent 2 2 3" xfId="466"/>
    <cellStyle name="Percent 2 2 4" xfId="467"/>
    <cellStyle name="Percent 2 3" xfId="145"/>
    <cellStyle name="Percent 2 3 2" xfId="468"/>
    <cellStyle name="Percent 2 4" xfId="469"/>
    <cellStyle name="Percent 2 5" xfId="470"/>
    <cellStyle name="Percent 2 6" xfId="528"/>
    <cellStyle name="Percent 3" xfId="146"/>
    <cellStyle name="Percent 3 2" xfId="471"/>
    <cellStyle name="Percent 3 2 2" xfId="472"/>
    <cellStyle name="Percent 3 3" xfId="473"/>
    <cellStyle name="Percent 3 4" xfId="536"/>
    <cellStyle name="Percent 3 4 2" xfId="778"/>
    <cellStyle name="Percent 3 4 3" xfId="1028"/>
    <cellStyle name="Percent 4" xfId="147"/>
    <cellStyle name="Percent 4 2" xfId="474"/>
    <cellStyle name="Percent 4 2 2" xfId="475"/>
    <cellStyle name="Percent 4 2 2 2" xfId="476"/>
    <cellStyle name="Percent 4 2 2 2 2" xfId="754"/>
    <cellStyle name="Percent 4 2 2 2 3" xfId="1006"/>
    <cellStyle name="Percent 4 2 2 3" xfId="753"/>
    <cellStyle name="Percent 4 2 2 4" xfId="1005"/>
    <cellStyle name="Percent 4 2 3" xfId="477"/>
    <cellStyle name="Percent 4 2 4" xfId="478"/>
    <cellStyle name="Percent 4 2 4 2" xfId="755"/>
    <cellStyle name="Percent 4 2 4 3" xfId="1007"/>
    <cellStyle name="Percent 4 2 5" xfId="752"/>
    <cellStyle name="Percent 4 2 6" xfId="1004"/>
    <cellStyle name="Percent 4 3" xfId="479"/>
    <cellStyle name="Percent 5" xfId="148"/>
    <cellStyle name="Percent 5 2" xfId="149"/>
    <cellStyle name="Percent 5 2 2" xfId="480"/>
    <cellStyle name="Percent 5 2 2 2" xfId="757"/>
    <cellStyle name="Percent 5 2 2 3" xfId="1008"/>
    <cellStyle name="Percent 5 2 3" xfId="582"/>
    <cellStyle name="Percent 5 2 4" xfId="824"/>
    <cellStyle name="Percent 5 3" xfId="481"/>
    <cellStyle name="Percent 6" xfId="482"/>
    <cellStyle name="Percent 6 2" xfId="483"/>
    <cellStyle name="Percent 6 2 2" xfId="484"/>
    <cellStyle name="Percent 6 2 2 2" xfId="761"/>
    <cellStyle name="Percent 6 2 2 3" xfId="1011"/>
    <cellStyle name="Percent 6 2 3" xfId="760"/>
    <cellStyle name="Percent 6 2 4" xfId="1010"/>
    <cellStyle name="Percent 6 3" xfId="485"/>
    <cellStyle name="Percent 6 3 2" xfId="762"/>
    <cellStyle name="Percent 6 3 3" xfId="1012"/>
    <cellStyle name="Percent 6 4" xfId="759"/>
    <cellStyle name="Percent 6 5" xfId="1009"/>
    <cellStyle name="Percent 7" xfId="486"/>
    <cellStyle name="Percent 8" xfId="487"/>
    <cellStyle name="Percent 8 2" xfId="488"/>
    <cellStyle name="Percent 8 2 2" xfId="489"/>
    <cellStyle name="Percent 8 2 2 2" xfId="765"/>
    <cellStyle name="Percent 8 2 2 3" xfId="1015"/>
    <cellStyle name="Percent 8 2 3" xfId="764"/>
    <cellStyle name="Percent 8 2 4" xfId="1014"/>
    <cellStyle name="Percent 8 3" xfId="490"/>
    <cellStyle name="Percent 8 3 2" xfId="766"/>
    <cellStyle name="Percent 8 3 3" xfId="1016"/>
    <cellStyle name="Percent 8 4" xfId="763"/>
    <cellStyle name="Percent 8 5" xfId="1013"/>
    <cellStyle name="Percent 9" xfId="491"/>
    <cellStyle name="Percent 9 2" xfId="492"/>
    <cellStyle name="Percent 9 2 2" xfId="768"/>
    <cellStyle name="Percent 9 2 3" xfId="1018"/>
    <cellStyle name="Percent 9 3" xfId="767"/>
    <cellStyle name="Percent 9 4" xfId="1017"/>
    <cellStyle name="Standard 2" xfId="493"/>
    <cellStyle name="tableau | cellule | normal | decimal 1" xfId="494"/>
    <cellStyle name="tableau | cellule | normal | decimal 1 2" xfId="1030"/>
    <cellStyle name="tableau | cellule | normal | pourcentage | decimal 1" xfId="495"/>
    <cellStyle name="tableau | cellule | normal | pourcentage | decimal 1 2" xfId="1031"/>
    <cellStyle name="tableau | cellule | total | decimal 1" xfId="496"/>
    <cellStyle name="tableau | cellule | total | decimal 1 2" xfId="1032"/>
    <cellStyle name="tableau | coin superieur gauche" xfId="497"/>
    <cellStyle name="tableau | coin superieur gauche 2" xfId="1042"/>
    <cellStyle name="tableau | entete-colonne | series" xfId="498"/>
    <cellStyle name="tableau | entete-colonne | series 2" xfId="1033"/>
    <cellStyle name="tableau | entete-ligne | normal" xfId="499"/>
    <cellStyle name="tableau | entete-ligne | normal 2" xfId="1034"/>
    <cellStyle name="tableau | entete-ligne | total" xfId="500"/>
    <cellStyle name="tableau | entete-ligne | total 2" xfId="1035"/>
    <cellStyle name="tableau | ligne-titre | niveau1" xfId="501"/>
    <cellStyle name="tableau | ligne-titre | niveau1 2" xfId="1041"/>
    <cellStyle name="tableau | ligne-titre | niveau2" xfId="502"/>
    <cellStyle name="tableau | ligne-titre | niveau2 2" xfId="1036"/>
    <cellStyle name="Title 2" xfId="151"/>
    <cellStyle name="Title 3" xfId="150"/>
    <cellStyle name="Titre colonne" xfId="503"/>
    <cellStyle name="Titre colonnes" xfId="504"/>
    <cellStyle name="Titre colonnes 2" xfId="505"/>
    <cellStyle name="Titre colonnes 3" xfId="506"/>
    <cellStyle name="Titre general" xfId="507"/>
    <cellStyle name="Titre général" xfId="508"/>
    <cellStyle name="Titre ligne" xfId="509"/>
    <cellStyle name="Titre lignes" xfId="510"/>
    <cellStyle name="Titre lignes 2" xfId="511"/>
    <cellStyle name="Titre lignes 3" xfId="512"/>
    <cellStyle name="Titre page" xfId="513"/>
    <cellStyle name="Titre tableau" xfId="514"/>
    <cellStyle name="Total 2" xfId="153"/>
    <cellStyle name="Total 2 2" xfId="515"/>
    <cellStyle name="Total 3" xfId="152"/>
    <cellStyle name="Total 3 2" xfId="825"/>
    <cellStyle name="Total 4" xfId="516"/>
    <cellStyle name="Total intermediaire" xfId="154"/>
    <cellStyle name="Total intermediaire 0" xfId="517"/>
    <cellStyle name="Total intermediaire 1" xfId="518"/>
    <cellStyle name="Total intermediaire 2" xfId="155"/>
    <cellStyle name="Total intermediaire 2 2" xfId="519"/>
    <cellStyle name="Total intermediaire 3" xfId="520"/>
    <cellStyle name="Total intermediaire 4" xfId="521"/>
    <cellStyle name="Total tableau" xfId="522"/>
    <cellStyle name="Warning Text" xfId="13" builtinId="11" customBuiltin="1"/>
  </cellStyles>
  <dxfs count="0"/>
  <tableStyles count="0" defaultTableStyle="TableStyleMedium9" defaultPivotStyle="PivotStyleLight16"/>
  <colors>
    <mruColors>
      <color rgb="FF555759"/>
      <color rgb="FFF2F2F2"/>
      <color rgb="FFD9D9D9"/>
      <color rgb="FF0093C9"/>
      <color rgb="FFBABCBD"/>
      <color rgb="FF009365"/>
      <color rgb="FF95D600"/>
      <color rgb="FF545759"/>
      <color rgb="FFEDFFC4"/>
      <color rgb="FF648C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4.xml"/><Relationship Id="rId1" Type="http://schemas.microsoft.com/office/2011/relationships/chartStyle" Target="style14.xml"/></Relationships>
</file>

<file path=xl/charts/_rels/chart1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6.xml"/><Relationship Id="rId1" Type="http://schemas.microsoft.com/office/2011/relationships/chartStyle" Target="style16.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7.xml"/><Relationship Id="rId1" Type="http://schemas.microsoft.com/office/2011/relationships/chartStyle" Target="style17.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8.xml"/><Relationship Id="rId1" Type="http://schemas.microsoft.com/office/2011/relationships/chartStyle" Target="style18.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9.xml"/><Relationship Id="rId1" Type="http://schemas.microsoft.com/office/2011/relationships/chartStyle" Target="style19.xml"/></Relationships>
</file>

<file path=xl/charts/_rels/chart1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1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1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3.xml"/><Relationship Id="rId1" Type="http://schemas.microsoft.com/office/2011/relationships/chartStyle" Target="style23.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4.xml"/><Relationship Id="rId1" Type="http://schemas.microsoft.com/office/2011/relationships/chartStyle" Target="style24.xml"/></Relationships>
</file>

<file path=xl/charts/_rels/chart22.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3.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27.xml"/><Relationship Id="rId1" Type="http://schemas.microsoft.com/office/2011/relationships/chartStyle" Target="style27.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28.xml"/><Relationship Id="rId1" Type="http://schemas.microsoft.com/office/2011/relationships/chartStyle" Target="style28.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9.xml"/><Relationship Id="rId1" Type="http://schemas.microsoft.com/office/2011/relationships/chartStyle" Target="style29.xml"/></Relationships>
</file>

<file path=xl/charts/_rels/chart27.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31.xml"/><Relationship Id="rId1" Type="http://schemas.microsoft.com/office/2011/relationships/chartStyle" Target="style31.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32.xml"/><Relationship Id="rId1" Type="http://schemas.microsoft.com/office/2011/relationships/chartStyle" Target="style3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30.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34.xml"/><Relationship Id="rId1" Type="http://schemas.microsoft.com/office/2011/relationships/chartStyle" Target="style34.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5.xml"/><Relationship Id="rId1" Type="http://schemas.microsoft.com/office/2011/relationships/chartStyle" Target="style35.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36.xml"/><Relationship Id="rId1" Type="http://schemas.microsoft.com/office/2011/relationships/chartStyle" Target="style36.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7.xml"/><Relationship Id="rId1" Type="http://schemas.microsoft.com/office/2011/relationships/chartStyle" Target="style37.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1.xml"/><Relationship Id="rId1" Type="http://schemas.microsoft.com/office/2011/relationships/chartStyle" Target="style11.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2.xml"/><Relationship Id="rId1" Type="http://schemas.microsoft.com/office/2011/relationships/chartStyle" Target="style12.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3.xml"/><Relationship Id="rId1" Type="http://schemas.microsoft.com/office/2011/relationships/chartStyle" Target="style13.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141554940767539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Standard'!$B$12,'Business EER - Standard'!$C$12,'Business EER - Standard'!$F$12,'Business EER - Standard'!$E$12)</c:f>
              <c:numCache>
                <c:formatCode>#,##0</c:formatCode>
                <c:ptCount val="4"/>
                <c:pt idx="0">
                  <c:v>48659656.093099996</c:v>
                </c:pt>
                <c:pt idx="1">
                  <c:v>29859639.52</c:v>
                </c:pt>
                <c:pt idx="2">
                  <c:v>28665253.939199999</c:v>
                </c:pt>
                <c:pt idx="3">
                  <c:v>38710762.009999998</c:v>
                </c:pt>
              </c:numCache>
            </c:numRef>
          </c:val>
          <c:extLst>
            <c:ext xmlns:c16="http://schemas.microsoft.com/office/drawing/2014/chart" uri="{C3380CC4-5D6E-409C-BE32-E72D297353CC}">
              <c16:uniqueId val="{00000000-C482-4801-AE30-90E86DF68D5F}"/>
            </c:ext>
          </c:extLst>
        </c:ser>
        <c:dLbls>
          <c:dLblPos val="outEnd"/>
          <c:showLegendKey val="0"/>
          <c:showVal val="1"/>
          <c:showCatName val="0"/>
          <c:showSerName val="0"/>
          <c:showPercent val="0"/>
          <c:showBubbleSize val="0"/>
        </c:dLbls>
        <c:gapWidth val="219"/>
        <c:overlap val="-27"/>
        <c:axId val="639445304"/>
        <c:axId val="639458240"/>
      </c:barChart>
      <c:catAx>
        <c:axId val="63944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58240"/>
        <c:crosses val="autoZero"/>
        <c:auto val="1"/>
        <c:lblAlgn val="ctr"/>
        <c:lblOffset val="100"/>
        <c:noMultiLvlLbl val="0"/>
      </c:catAx>
      <c:valAx>
        <c:axId val="639458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5.5555555555555558E-3"/>
              <c:y val="0.2755708661417322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453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30608862334419"/>
          <c:y val="4.8819817192520605E-2"/>
          <c:w val="0.82010299382593921"/>
          <c:h val="0.709444680901373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Weatherization'!$B$11,'Income-Eligible Weatherization'!$C$11,'Income-Eligible Weatherization'!$F$11,'Income-Eligible Weatherization'!$E$11)</c:f>
              <c:strCache>
                <c:ptCount val="4"/>
                <c:pt idx="0">
                  <c:v>Reported Savings</c:v>
                </c:pt>
                <c:pt idx="1">
                  <c:v>Verified Savings</c:v>
                </c:pt>
                <c:pt idx="2">
                  <c:v>Verified Savings</c:v>
                </c:pt>
                <c:pt idx="3">
                  <c:v>MEEIA 3-Year Target</c:v>
                </c:pt>
              </c:strCache>
            </c:strRef>
          </c:cat>
          <c:val>
            <c:numRef>
              <c:f>('Income-Eligible Weatherization'!$B$13,'Income-Eligible Weatherization'!$C$13,'Income-Eligible Weatherization'!$F$13,'Income-Eligible Weatherization'!$E$13)</c:f>
              <c:numCache>
                <c:formatCode>#,##0</c:formatCode>
                <c:ptCount val="4"/>
                <c:pt idx="0">
                  <c:v>225.9659</c:v>
                </c:pt>
                <c:pt idx="1">
                  <c:v>128.43</c:v>
                </c:pt>
                <c:pt idx="2">
                  <c:v>128.43</c:v>
                </c:pt>
                <c:pt idx="3" formatCode="#,##0.00">
                  <c:v>52.6</c:v>
                </c:pt>
              </c:numCache>
            </c:numRef>
          </c:val>
          <c:extLst>
            <c:ext xmlns:c16="http://schemas.microsoft.com/office/drawing/2014/chart" uri="{C3380CC4-5D6E-409C-BE32-E72D297353CC}">
              <c16:uniqueId val="{00000000-BD03-4CE1-A50D-AC69B35EB86A}"/>
            </c:ext>
          </c:extLst>
        </c:ser>
        <c:dLbls>
          <c:dLblPos val="outEnd"/>
          <c:showLegendKey val="0"/>
          <c:showVal val="1"/>
          <c:showCatName val="0"/>
          <c:showSerName val="0"/>
          <c:showPercent val="0"/>
          <c:showBubbleSize val="0"/>
        </c:dLbls>
        <c:gapWidth val="219"/>
        <c:overlap val="-27"/>
        <c:axId val="632633616"/>
        <c:axId val="632635184"/>
      </c:barChart>
      <c:catAx>
        <c:axId val="63263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35184"/>
        <c:crosses val="autoZero"/>
        <c:auto val="1"/>
        <c:lblAlgn val="ctr"/>
        <c:lblOffset val="100"/>
        <c:noMultiLvlLbl val="0"/>
      </c:catAx>
      <c:valAx>
        <c:axId val="632635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336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862355305430361"/>
          <c:y val="4.4377199204704683E-2"/>
          <c:w val="0.47451817825458753"/>
          <c:h val="0.76974936253439863"/>
        </c:manualLayout>
      </c:layout>
      <c:barChart>
        <c:barDir val="bar"/>
        <c:grouping val="clustered"/>
        <c:varyColors val="0"/>
        <c:ser>
          <c:idx val="0"/>
          <c:order val="0"/>
          <c:tx>
            <c:v>Top 3 Barriers</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Efficiency'!$A$177:$A$183</c:f>
              <c:strCache>
                <c:ptCount val="7"/>
                <c:pt idx="0">
                  <c:v>Customers prioritize other features over energy efficiency</c:v>
                </c:pt>
                <c:pt idx="1">
                  <c:v>Customers are unaware of non-energy benefits</c:v>
                </c:pt>
                <c:pt idx="2">
                  <c:v>Customers are unaware of energy savings</c:v>
                </c:pt>
                <c:pt idx="3">
                  <c:v>Some contractors do not offer higher efficiency units</c:v>
                </c:pt>
                <c:pt idx="4">
                  <c:v>Customers do not believe that energy savings will offset extra cost</c:v>
                </c:pt>
                <c:pt idx="5">
                  <c:v>Customers are unwilling to replace still-functioning equipment</c:v>
                </c:pt>
                <c:pt idx="6">
                  <c:v>Customers balk at the high cost</c:v>
                </c:pt>
              </c:strCache>
            </c:strRef>
          </c:cat>
          <c:val>
            <c:numRef>
              <c:f>'Whole House Efficiency'!$B$177:$B$183</c:f>
              <c:numCache>
                <c:formatCode>0%</c:formatCode>
                <c:ptCount val="7"/>
                <c:pt idx="0">
                  <c:v>0.17</c:v>
                </c:pt>
                <c:pt idx="1">
                  <c:v>0.17</c:v>
                </c:pt>
                <c:pt idx="2">
                  <c:v>0.21</c:v>
                </c:pt>
                <c:pt idx="3">
                  <c:v>0.28999999999999998</c:v>
                </c:pt>
                <c:pt idx="4">
                  <c:v>0.5</c:v>
                </c:pt>
                <c:pt idx="5">
                  <c:v>0.71</c:v>
                </c:pt>
                <c:pt idx="6">
                  <c:v>0.83</c:v>
                </c:pt>
              </c:numCache>
            </c:numRef>
          </c:val>
          <c:extLst>
            <c:ext xmlns:c16="http://schemas.microsoft.com/office/drawing/2014/chart" uri="{C3380CC4-5D6E-409C-BE32-E72D297353CC}">
              <c16:uniqueId val="{00000000-AD7E-49CA-8984-CC7F77A00679}"/>
            </c:ext>
          </c:extLst>
        </c:ser>
        <c:ser>
          <c:idx val="1"/>
          <c:order val="1"/>
          <c:tx>
            <c:v>Top Barrier</c:v>
          </c:tx>
          <c:spPr>
            <a:solidFill>
              <a:schemeClr val="accent2"/>
            </a:solidFill>
            <a:ln>
              <a:noFill/>
            </a:ln>
            <a:effectLst/>
          </c:spPr>
          <c:invertIfNegative val="0"/>
          <c:dLbls>
            <c:dLbl>
              <c:idx val="0"/>
              <c:layout>
                <c:manualLayout>
                  <c:x val="-2.9219374345426378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7E-49CA-8984-CC7F77A00679}"/>
                </c:ext>
              </c:extLst>
            </c:dLbl>
            <c:dLbl>
              <c:idx val="2"/>
              <c:delete val="1"/>
              <c:extLst>
                <c:ext xmlns:c15="http://schemas.microsoft.com/office/drawing/2012/chart" uri="{CE6537A1-D6FC-4f65-9D91-7224C49458BB}"/>
                <c:ext xmlns:c16="http://schemas.microsoft.com/office/drawing/2014/chart" uri="{C3380CC4-5D6E-409C-BE32-E72D297353CC}">
                  <c16:uniqueId val="{00000002-AD7E-49CA-8984-CC7F77A00679}"/>
                </c:ext>
              </c:extLst>
            </c:dLbl>
            <c:dLbl>
              <c:idx val="3"/>
              <c:layout>
                <c:manualLayout>
                  <c:x val="-2.94184734722229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7E-49CA-8984-CC7F77A00679}"/>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Efficiency'!$A$177:$A$183</c:f>
              <c:strCache>
                <c:ptCount val="7"/>
                <c:pt idx="0">
                  <c:v>Customers prioritize other features over energy efficiency</c:v>
                </c:pt>
                <c:pt idx="1">
                  <c:v>Customers are unaware of non-energy benefits</c:v>
                </c:pt>
                <c:pt idx="2">
                  <c:v>Customers are unaware of energy savings</c:v>
                </c:pt>
                <c:pt idx="3">
                  <c:v>Some contractors do not offer higher efficiency units</c:v>
                </c:pt>
                <c:pt idx="4">
                  <c:v>Customers do not believe that energy savings will offset extra cost</c:v>
                </c:pt>
                <c:pt idx="5">
                  <c:v>Customers are unwilling to replace still-functioning equipment</c:v>
                </c:pt>
                <c:pt idx="6">
                  <c:v>Customers balk at the high cost</c:v>
                </c:pt>
              </c:strCache>
            </c:strRef>
          </c:cat>
          <c:val>
            <c:numRef>
              <c:f>'Whole House Efficiency'!$C$177:$C$183</c:f>
              <c:numCache>
                <c:formatCode>0%</c:formatCode>
                <c:ptCount val="7"/>
                <c:pt idx="0">
                  <c:v>0.04</c:v>
                </c:pt>
                <c:pt idx="1">
                  <c:v>0.08</c:v>
                </c:pt>
                <c:pt idx="2">
                  <c:v>0</c:v>
                </c:pt>
                <c:pt idx="3">
                  <c:v>0.04</c:v>
                </c:pt>
                <c:pt idx="4">
                  <c:v>0.17</c:v>
                </c:pt>
                <c:pt idx="5">
                  <c:v>0.42</c:v>
                </c:pt>
                <c:pt idx="6">
                  <c:v>0.21</c:v>
                </c:pt>
              </c:numCache>
            </c:numRef>
          </c:val>
          <c:extLst>
            <c:ext xmlns:c16="http://schemas.microsoft.com/office/drawing/2014/chart" uri="{C3380CC4-5D6E-409C-BE32-E72D297353CC}">
              <c16:uniqueId val="{00000004-AD7E-49CA-8984-CC7F77A00679}"/>
            </c:ext>
          </c:extLst>
        </c:ser>
        <c:dLbls>
          <c:showLegendKey val="0"/>
          <c:showVal val="0"/>
          <c:showCatName val="0"/>
          <c:showSerName val="0"/>
          <c:showPercent val="0"/>
          <c:showBubbleSize val="0"/>
        </c:dLbls>
        <c:gapWidth val="100"/>
        <c:overlap val="100"/>
        <c:axId val="538546216"/>
        <c:axId val="538544256"/>
      </c:barChart>
      <c:catAx>
        <c:axId val="5385462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544256"/>
        <c:crosses val="autoZero"/>
        <c:auto val="1"/>
        <c:lblAlgn val="ctr"/>
        <c:lblOffset val="100"/>
        <c:noMultiLvlLbl val="0"/>
      </c:catAx>
      <c:valAx>
        <c:axId val="5385442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546216"/>
        <c:crosses val="autoZero"/>
        <c:crossBetween val="between"/>
      </c:valAx>
      <c:spPr>
        <a:noFill/>
        <a:ln>
          <a:no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Ref>
              <c:f>'Whole House Efficiency'!$A$25:$A$27</c:f>
              <c:strCache>
                <c:ptCount val="3"/>
                <c:pt idx="0">
                  <c:v>Tier 1: Energy Savings Kit</c:v>
                </c:pt>
                <c:pt idx="1">
                  <c:v>Tier 2: Building Shell Measures</c:v>
                </c:pt>
                <c:pt idx="2">
                  <c:v>Tier 3: HVAC Measures</c:v>
                </c:pt>
              </c:strCache>
            </c:strRef>
          </c:cat>
          <c:val>
            <c:numRef>
              <c:f>'Whole House Efficiency'!$F$25:$F$27</c:f>
              <c:numCache>
                <c:formatCode>#,##0</c:formatCode>
                <c:ptCount val="3"/>
                <c:pt idx="0">
                  <c:v>19.07</c:v>
                </c:pt>
                <c:pt idx="1">
                  <c:v>63.88</c:v>
                </c:pt>
                <c:pt idx="2">
                  <c:v>1988.48</c:v>
                </c:pt>
              </c:numCache>
            </c:numRef>
          </c:val>
          <c:extLst>
            <c:ext xmlns:c16="http://schemas.microsoft.com/office/drawing/2014/chart" uri="{C3380CC4-5D6E-409C-BE32-E72D297353CC}">
              <c16:uniqueId val="{00000000-724B-4074-AE19-7433B79F8614}"/>
            </c:ext>
          </c:extLst>
        </c:ser>
        <c:dLbls>
          <c:showLegendKey val="0"/>
          <c:showVal val="0"/>
          <c:showCatName val="0"/>
          <c:showSerName val="0"/>
          <c:showPercent val="0"/>
          <c:showBubbleSize val="0"/>
        </c:dLbls>
        <c:gapWidth val="150"/>
        <c:axId val="538548568"/>
        <c:axId val="538548176"/>
      </c:barChart>
      <c:catAx>
        <c:axId val="5385485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548176"/>
        <c:crosses val="autoZero"/>
        <c:auto val="1"/>
        <c:lblAlgn val="ctr"/>
        <c:lblOffset val="100"/>
        <c:noMultiLvlLbl val="0"/>
      </c:catAx>
      <c:valAx>
        <c:axId val="53854817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548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Efficiency'!$B$12,'Whole House Efficiency'!$C$12,'Whole House Efficiency'!$F$12,'Whole House Efficiency'!$E$12)</c:f>
              <c:numCache>
                <c:formatCode>_(* #,##0_);_(* \(#,##0\);_(* "-"_);_(@_)</c:formatCode>
                <c:ptCount val="4"/>
                <c:pt idx="0">
                  <c:v>4917213.6805999996</c:v>
                </c:pt>
                <c:pt idx="1">
                  <c:v>5536776.7911907742</c:v>
                </c:pt>
                <c:pt idx="2">
                  <c:v>4429421.4329526192</c:v>
                </c:pt>
                <c:pt idx="3">
                  <c:v>19717746.234600089</c:v>
                </c:pt>
              </c:numCache>
            </c:numRef>
          </c:val>
          <c:extLst>
            <c:ext xmlns:c16="http://schemas.microsoft.com/office/drawing/2014/chart" uri="{C3380CC4-5D6E-409C-BE32-E72D297353CC}">
              <c16:uniqueId val="{00000000-C94F-4BB2-9041-AEB942833F39}"/>
            </c:ext>
          </c:extLst>
        </c:ser>
        <c:dLbls>
          <c:dLblPos val="outEnd"/>
          <c:showLegendKey val="0"/>
          <c:showVal val="1"/>
          <c:showCatName val="0"/>
          <c:showSerName val="0"/>
          <c:showPercent val="0"/>
          <c:showBubbleSize val="0"/>
        </c:dLbls>
        <c:gapWidth val="219"/>
        <c:overlap val="-27"/>
        <c:axId val="538549352"/>
        <c:axId val="538542688"/>
      </c:barChart>
      <c:catAx>
        <c:axId val="538549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542688"/>
        <c:crosses val="autoZero"/>
        <c:auto val="1"/>
        <c:lblAlgn val="ctr"/>
        <c:lblOffset val="100"/>
        <c:noMultiLvlLbl val="0"/>
      </c:catAx>
      <c:valAx>
        <c:axId val="538542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5493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53929021016427"/>
          <c:y val="8.6357354730058136E-2"/>
          <c:w val="0.84986979223911918"/>
          <c:h val="0.74281138093474053"/>
        </c:manualLayout>
      </c:layout>
      <c:barChart>
        <c:barDir val="col"/>
        <c:grouping val="clustered"/>
        <c:varyColors val="0"/>
        <c:ser>
          <c:idx val="0"/>
          <c:order val="0"/>
          <c:spPr>
            <a:solidFill>
              <a:schemeClr val="accent1"/>
            </a:solidFill>
            <a:ln>
              <a:noFill/>
            </a:ln>
            <a:effectLst/>
          </c:spPr>
          <c:invertIfNegative val="0"/>
          <c:cat>
            <c:strRef>
              <c:f>'Whole House Efficiency'!$A$25:$A$27</c:f>
              <c:strCache>
                <c:ptCount val="3"/>
                <c:pt idx="0">
                  <c:v>Tier 1: Energy Savings Kit</c:v>
                </c:pt>
                <c:pt idx="1">
                  <c:v>Tier 2: Building Shell Measures</c:v>
                </c:pt>
                <c:pt idx="2">
                  <c:v>Tier 3: HVAC Measures</c:v>
                </c:pt>
              </c:strCache>
            </c:strRef>
          </c:cat>
          <c:val>
            <c:numRef>
              <c:f>'Whole House Efficiency'!$D$25:$D$27</c:f>
              <c:numCache>
                <c:formatCode>#,##0</c:formatCode>
                <c:ptCount val="3"/>
                <c:pt idx="0">
                  <c:v>233854.36999999997</c:v>
                </c:pt>
                <c:pt idx="1">
                  <c:v>98172.160000000003</c:v>
                </c:pt>
                <c:pt idx="2">
                  <c:v>5204750.2611907739</c:v>
                </c:pt>
              </c:numCache>
            </c:numRef>
          </c:val>
          <c:extLst>
            <c:ext xmlns:c16="http://schemas.microsoft.com/office/drawing/2014/chart" uri="{C3380CC4-5D6E-409C-BE32-E72D297353CC}">
              <c16:uniqueId val="{00000000-C14D-45D3-BD49-66B6C06B6410}"/>
            </c:ext>
          </c:extLst>
        </c:ser>
        <c:dLbls>
          <c:showLegendKey val="0"/>
          <c:showVal val="0"/>
          <c:showCatName val="0"/>
          <c:showSerName val="0"/>
          <c:showPercent val="0"/>
          <c:showBubbleSize val="0"/>
        </c:dLbls>
        <c:gapWidth val="150"/>
        <c:axId val="538550136"/>
        <c:axId val="538543472"/>
      </c:barChart>
      <c:catAx>
        <c:axId val="538550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543472"/>
        <c:crosses val="autoZero"/>
        <c:auto val="1"/>
        <c:lblAlgn val="ctr"/>
        <c:lblOffset val="100"/>
        <c:noMultiLvlLbl val="0"/>
      </c:catAx>
      <c:valAx>
        <c:axId val="5385434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5501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3362804105098253"/>
          <c:y val="4.6306805493157202E-2"/>
          <c:w val="0.72773425306761275"/>
          <c:h val="0.59220572278315053"/>
        </c:manualLayout>
      </c:layout>
      <c:barChart>
        <c:barDir val="col"/>
        <c:grouping val="clustered"/>
        <c:varyColors val="0"/>
        <c:ser>
          <c:idx val="0"/>
          <c:order val="0"/>
          <c:spPr>
            <a:solidFill>
              <a:srgbClr val="95D600"/>
            </a:solidFill>
          </c:spPr>
          <c:invertIfNegative val="0"/>
          <c:cat>
            <c:strLit>
              <c:ptCount val="8"/>
              <c:pt idx="0">
                <c:v>Lighting</c:v>
              </c:pt>
              <c:pt idx="1">
                <c:v>Outlier Projects</c:v>
              </c:pt>
              <c:pt idx="2">
                <c:v>KCP&amp;L Standard Measure</c:v>
              </c:pt>
              <c:pt idx="3">
                <c:v>VFD</c:v>
              </c:pt>
              <c:pt idx="4">
                <c:v>HVAC</c:v>
              </c:pt>
              <c:pt idx="5">
                <c:v>PC Power Management</c:v>
              </c:pt>
              <c:pt idx="6">
                <c:v>Refrigeration</c:v>
              </c:pt>
              <c:pt idx="7">
                <c:v>Envelope</c:v>
              </c:pt>
            </c:strLit>
          </c:cat>
          <c:val>
            <c:numLit>
              <c:formatCode>General</c:formatCode>
              <c:ptCount val="8"/>
              <c:pt idx="0">
                <c:v>1556978</c:v>
              </c:pt>
              <c:pt idx="1">
                <c:v>742274</c:v>
              </c:pt>
              <c:pt idx="2">
                <c:v>681854</c:v>
              </c:pt>
              <c:pt idx="3">
                <c:v>520170</c:v>
              </c:pt>
              <c:pt idx="4">
                <c:v>379672</c:v>
              </c:pt>
              <c:pt idx="5">
                <c:v>77625</c:v>
              </c:pt>
              <c:pt idx="6">
                <c:v>43081</c:v>
              </c:pt>
              <c:pt idx="7">
                <c:v>25680</c:v>
              </c:pt>
            </c:numLit>
          </c:val>
          <c:extLst>
            <c:ext xmlns:c16="http://schemas.microsoft.com/office/drawing/2014/chart" uri="{C3380CC4-5D6E-409C-BE32-E72D297353CC}">
              <c16:uniqueId val="{00000000-524F-4204-BF89-3C45E480BE9B}"/>
            </c:ext>
          </c:extLst>
        </c:ser>
        <c:dLbls>
          <c:showLegendKey val="0"/>
          <c:showVal val="0"/>
          <c:showCatName val="0"/>
          <c:showSerName val="0"/>
          <c:showPercent val="0"/>
          <c:showBubbleSize val="0"/>
        </c:dLbls>
        <c:gapWidth val="150"/>
        <c:axId val="538545040"/>
        <c:axId val="538545432"/>
      </c:barChart>
      <c:catAx>
        <c:axId val="538545040"/>
        <c:scaling>
          <c:orientation val="minMax"/>
        </c:scaling>
        <c:delete val="0"/>
        <c:axPos val="b"/>
        <c:numFmt formatCode="General" sourceLinked="1"/>
        <c:majorTickMark val="out"/>
        <c:minorTickMark val="none"/>
        <c:tickLblPos val="nextTo"/>
        <c:txPr>
          <a:bodyPr rot="-1380000" vert="horz"/>
          <a:lstStyle/>
          <a:p>
            <a:pPr>
              <a:defRPr/>
            </a:pPr>
            <a:endParaRPr lang="en-US"/>
          </a:p>
        </c:txPr>
        <c:crossAx val="538545432"/>
        <c:crosses val="autoZero"/>
        <c:auto val="1"/>
        <c:lblAlgn val="ctr"/>
        <c:lblOffset val="100"/>
        <c:noMultiLvlLbl val="0"/>
      </c:catAx>
      <c:valAx>
        <c:axId val="538545432"/>
        <c:scaling>
          <c:orientation val="minMax"/>
        </c:scaling>
        <c:delete val="0"/>
        <c:axPos val="l"/>
        <c:majorGridlines>
          <c:spPr>
            <a:ln>
              <a:solidFill>
                <a:srgbClr val="7F7F7F"/>
              </a:solidFill>
            </a:ln>
          </c:spPr>
        </c:majorGridlines>
        <c:title>
          <c:tx>
            <c:rich>
              <a:bodyPr rot="-5400000" vert="horz"/>
              <a:lstStyle/>
              <a:p>
                <a:pPr>
                  <a:defRPr/>
                </a:pPr>
                <a:r>
                  <a:rPr lang="en-US"/>
                  <a:t>(Energy Savings [kWh])</a:t>
                </a:r>
              </a:p>
            </c:rich>
          </c:tx>
          <c:layout>
            <c:manualLayout>
              <c:xMode val="edge"/>
              <c:yMode val="edge"/>
              <c:x val="2.4615641637760106E-2"/>
              <c:y val="2.1484064211166748E-2"/>
            </c:manualLayout>
          </c:layout>
          <c:overlay val="0"/>
        </c:title>
        <c:numFmt formatCode="_(* #,##0_);_(* \(#,##0\);_(* &quot;-&quot;_);_(@_)" sourceLinked="0"/>
        <c:majorTickMark val="out"/>
        <c:minorTickMark val="none"/>
        <c:tickLblPos val="nextTo"/>
        <c:txPr>
          <a:bodyPr rot="0" vert="horz"/>
          <a:lstStyle/>
          <a:p>
            <a:pPr>
              <a:defRPr/>
            </a:pPr>
            <a:endParaRPr lang="en-US"/>
          </a:p>
        </c:txPr>
        <c:crossAx val="538545040"/>
        <c:crosses val="autoZero"/>
        <c:crossBetween val="between"/>
      </c:valAx>
      <c:spPr>
        <a:noFill/>
        <a:ln w="25400">
          <a:noFill/>
        </a:ln>
      </c:spPr>
    </c:plotArea>
    <c:plotVisOnly val="1"/>
    <c:dispBlanksAs val="gap"/>
    <c:showDLblsOverMax val="0"/>
  </c:chart>
  <c:spPr>
    <a:ln>
      <a:noFill/>
    </a:ln>
  </c:spPr>
  <c:txPr>
    <a:bodyPr/>
    <a:lstStyle/>
    <a:p>
      <a:pPr>
        <a:defRPr sz="1200" b="1"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4092827004219413E-2"/>
          <c:w val="0.7732758279586911"/>
          <c:h val="0.660295026412837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('Whole House Efficiency'!$B$11,'Whole House Efficiency'!$C$11,'Whole House Efficiency'!$F$11,'Whole House Efficiency'!$E$11)</c:f>
              <c:strCache>
                <c:ptCount val="4"/>
                <c:pt idx="0">
                  <c:v>Reported Savings</c:v>
                </c:pt>
                <c:pt idx="1">
                  <c:v>Verified Savings</c:v>
                </c:pt>
                <c:pt idx="2">
                  <c:v>Verified Savings</c:v>
                </c:pt>
                <c:pt idx="3">
                  <c:v>MEEIA 3-Year Target</c:v>
                </c:pt>
              </c:strCache>
            </c:strRef>
          </c:cat>
          <c:val>
            <c:numRef>
              <c:f>('Whole House Efficiency'!$B$13,'Whole House Efficiency'!$C$13,'Whole House Efficiency'!$F$13,'Whole House Efficiency'!$E$13)</c:f>
              <c:numCache>
                <c:formatCode>_(* #,##0_);_(* \(#,##0\);_(* "-"_);_(@_)</c:formatCode>
                <c:ptCount val="4"/>
                <c:pt idx="0">
                  <c:v>2071.8762000000002</c:v>
                </c:pt>
                <c:pt idx="1">
                  <c:v>2961.3289527600978</c:v>
                </c:pt>
                <c:pt idx="2">
                  <c:v>2369.0631622080782</c:v>
                </c:pt>
                <c:pt idx="3">
                  <c:v>5072.2537000000002</c:v>
                </c:pt>
              </c:numCache>
            </c:numRef>
          </c:val>
          <c:extLst>
            <c:ext xmlns:c16="http://schemas.microsoft.com/office/drawing/2014/chart" uri="{C3380CC4-5D6E-409C-BE32-E72D297353CC}">
              <c16:uniqueId val="{00000000-6E19-49C1-9AD4-EEC462635B0F}"/>
            </c:ext>
          </c:extLst>
        </c:ser>
        <c:dLbls>
          <c:dLblPos val="outEnd"/>
          <c:showLegendKey val="0"/>
          <c:showVal val="1"/>
          <c:showCatName val="0"/>
          <c:showSerName val="0"/>
          <c:showPercent val="0"/>
          <c:showBubbleSize val="0"/>
        </c:dLbls>
        <c:gapWidth val="219"/>
        <c:overlap val="-27"/>
        <c:axId val="549716464"/>
        <c:axId val="549709800"/>
      </c:barChart>
      <c:catAx>
        <c:axId val="549716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09800"/>
        <c:crosses val="autoZero"/>
        <c:auto val="1"/>
        <c:lblAlgn val="ctr"/>
        <c:lblOffset val="100"/>
        <c:noMultiLvlLbl val="0"/>
      </c:catAx>
      <c:valAx>
        <c:axId val="549709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6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'Income-Eligible Multi-Family'!$A$56:$A$60</c:f>
              <c:strCache>
                <c:ptCount val="5"/>
                <c:pt idx="0">
                  <c:v>Lighting</c:v>
                </c:pt>
                <c:pt idx="1">
                  <c:v>Aerators</c:v>
                </c:pt>
                <c:pt idx="2">
                  <c:v>Power Strips </c:v>
                </c:pt>
                <c:pt idx="3">
                  <c:v>Insulation</c:v>
                </c:pt>
                <c:pt idx="4">
                  <c:v>Low Flow Shower Head</c:v>
                </c:pt>
              </c:strCache>
            </c:strRef>
          </c:cat>
          <c:val>
            <c:numRef>
              <c:f>'Income-Eligible Multi-Family'!$B$56:$B$60</c:f>
              <c:numCache>
                <c:formatCode>#,##0</c:formatCode>
                <c:ptCount val="5"/>
                <c:pt idx="0">
                  <c:v>76538</c:v>
                </c:pt>
                <c:pt idx="1">
                  <c:v>382</c:v>
                </c:pt>
                <c:pt idx="2">
                  <c:v>75</c:v>
                </c:pt>
                <c:pt idx="3">
                  <c:v>0</c:v>
                </c:pt>
                <c:pt idx="4">
                  <c:v>162</c:v>
                </c:pt>
              </c:numCache>
            </c:numRef>
          </c:val>
          <c:extLst>
            <c:ext xmlns:c16="http://schemas.microsoft.com/office/drawing/2014/chart" uri="{C3380CC4-5D6E-409C-BE32-E72D297353CC}">
              <c16:uniqueId val="{00000000-A892-4947-B5A5-BC80D1245BA2}"/>
            </c:ext>
          </c:extLst>
        </c:ser>
        <c:dLbls>
          <c:showLegendKey val="0"/>
          <c:showVal val="0"/>
          <c:showCatName val="0"/>
          <c:showSerName val="0"/>
          <c:showPercent val="0"/>
          <c:showBubbleSize val="0"/>
        </c:dLbls>
        <c:gapWidth val="219"/>
        <c:overlap val="-27"/>
        <c:axId val="538852312"/>
        <c:axId val="538849960"/>
      </c:barChart>
      <c:catAx>
        <c:axId val="538852312"/>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49960"/>
        <c:crosses val="autoZero"/>
        <c:auto val="1"/>
        <c:lblAlgn val="ctr"/>
        <c:lblOffset val="100"/>
        <c:noMultiLvlLbl val="0"/>
      </c:catAx>
      <c:valAx>
        <c:axId val="538849960"/>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2312"/>
        <c:crosses val="autoZero"/>
        <c:crossBetween val="between"/>
      </c:valAx>
      <c:spPr>
        <a:noFill/>
        <a:ln w="3175">
          <a:solidFill>
            <a:srgbClr val="7F7F7F"/>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26979043817044"/>
          <c:y val="4.7746741154562386E-2"/>
          <c:w val="0.88019507435247846"/>
          <c:h val="0.4608269915981173"/>
        </c:manualLayout>
      </c:layout>
      <c:barChart>
        <c:barDir val="col"/>
        <c:grouping val="clustered"/>
        <c:varyColors val="0"/>
        <c:ser>
          <c:idx val="0"/>
          <c:order val="0"/>
          <c:tx>
            <c:strRef>
              <c:f>'Income-Eligible Multi-Family'!$B$39:$B$39</c:f>
              <c:strCache>
                <c:ptCount val="1"/>
                <c:pt idx="0">
                  <c:v>Reported kWh</c:v>
                </c:pt>
              </c:strCache>
            </c:strRef>
          </c:tx>
          <c:spPr>
            <a:solidFill>
              <a:schemeClr val="accent1"/>
            </a:solidFill>
            <a:ln>
              <a:noFill/>
            </a:ln>
            <a:effectLst/>
          </c:spPr>
          <c:invertIfNegative val="0"/>
          <c:cat>
            <c:strRef>
              <c:f>'Income-Eligible Multi-Family'!$A$40:$A$48</c:f>
              <c:strCache>
                <c:ptCount val="9"/>
                <c:pt idx="0">
                  <c:v>Lighting LED - 9 Watt</c:v>
                </c:pt>
                <c:pt idx="1">
                  <c:v>Low Flow Shower Heads Chrome 1.5 - Electric WH</c:v>
                </c:pt>
                <c:pt idx="2">
                  <c:v>1.0 GPM Bathroom Aerator</c:v>
                </c:pt>
                <c:pt idx="3">
                  <c:v>1.5 GPM Kitchen Aerator</c:v>
                </c:pt>
                <c:pt idx="4">
                  <c:v>CFLs (Food Bank Distribution)</c:v>
                </c:pt>
                <c:pt idx="5">
                  <c:v>Power Saving Strips</c:v>
                </c:pt>
                <c:pt idx="6">
                  <c:v>Low Flow Shower Heads Handheld Chrome 1.5 - Electric WH</c:v>
                </c:pt>
                <c:pt idx="7">
                  <c:v>Lighting LED - 15 Watt - Common Area</c:v>
                </c:pt>
                <c:pt idx="8">
                  <c:v>LED 9W A19 - Common Area</c:v>
                </c:pt>
              </c:strCache>
            </c:strRef>
          </c:cat>
          <c:val>
            <c:numRef>
              <c:f>'Income-Eligible Multi-Family'!$B$40:$B$48</c:f>
              <c:numCache>
                <c:formatCode>#,##0</c:formatCode>
                <c:ptCount val="9"/>
                <c:pt idx="0">
                  <c:v>66147.100000000006</c:v>
                </c:pt>
                <c:pt idx="1">
                  <c:v>28082.81</c:v>
                </c:pt>
                <c:pt idx="2">
                  <c:v>7020.14</c:v>
                </c:pt>
                <c:pt idx="3">
                  <c:v>6554.9499999999953</c:v>
                </c:pt>
                <c:pt idx="4">
                  <c:v>2104102.9900000002</c:v>
                </c:pt>
                <c:pt idx="5">
                  <c:v>5529.75</c:v>
                </c:pt>
                <c:pt idx="6">
                  <c:v>1179.95</c:v>
                </c:pt>
                <c:pt idx="7">
                  <c:v>2612.4499999999998</c:v>
                </c:pt>
                <c:pt idx="8">
                  <c:v>2830.15</c:v>
                </c:pt>
              </c:numCache>
            </c:numRef>
          </c:val>
          <c:extLst>
            <c:ext xmlns:c16="http://schemas.microsoft.com/office/drawing/2014/chart" uri="{C3380CC4-5D6E-409C-BE32-E72D297353CC}">
              <c16:uniqueId val="{00000000-8F36-46AF-B4AA-53D8B76A99CC}"/>
            </c:ext>
          </c:extLst>
        </c:ser>
        <c:ser>
          <c:idx val="1"/>
          <c:order val="1"/>
          <c:tx>
            <c:strRef>
              <c:f>'Income-Eligible Multi-Family'!$D$39:$D$39</c:f>
              <c:strCache>
                <c:ptCount val="1"/>
                <c:pt idx="0">
                  <c:v>Realization Rate (kWh)</c:v>
                </c:pt>
              </c:strCache>
            </c:strRef>
          </c:tx>
          <c:spPr>
            <a:solidFill>
              <a:schemeClr val="accent2"/>
            </a:solidFill>
            <a:ln>
              <a:noFill/>
            </a:ln>
            <a:effectLst/>
          </c:spPr>
          <c:invertIfNegative val="0"/>
          <c:cat>
            <c:strRef>
              <c:f>'Income-Eligible Multi-Family'!$A$40:$A$48</c:f>
              <c:strCache>
                <c:ptCount val="9"/>
                <c:pt idx="0">
                  <c:v>Lighting LED - 9 Watt</c:v>
                </c:pt>
                <c:pt idx="1">
                  <c:v>Low Flow Shower Heads Chrome 1.5 - Electric WH</c:v>
                </c:pt>
                <c:pt idx="2">
                  <c:v>1.0 GPM Bathroom Aerator</c:v>
                </c:pt>
                <c:pt idx="3">
                  <c:v>1.5 GPM Kitchen Aerator</c:v>
                </c:pt>
                <c:pt idx="4">
                  <c:v>CFLs (Food Bank Distribution)</c:v>
                </c:pt>
                <c:pt idx="5">
                  <c:v>Power Saving Strips</c:v>
                </c:pt>
                <c:pt idx="6">
                  <c:v>Low Flow Shower Heads Handheld Chrome 1.5 - Electric WH</c:v>
                </c:pt>
                <c:pt idx="7">
                  <c:v>Lighting LED - 15 Watt - Common Area</c:v>
                </c:pt>
                <c:pt idx="8">
                  <c:v>LED 9W A19 - Common Area</c:v>
                </c:pt>
              </c:strCache>
            </c:strRef>
          </c:cat>
          <c:val>
            <c:numRef>
              <c:f>'Income-Eligible Multi-Family'!$D$40:$D$48</c:f>
              <c:numCache>
                <c:formatCode>0%</c:formatCode>
                <c:ptCount val="9"/>
                <c:pt idx="0">
                  <c:v>0.93759046125982837</c:v>
                </c:pt>
                <c:pt idx="1">
                  <c:v>1.6718277123977265</c:v>
                </c:pt>
                <c:pt idx="2">
                  <c:v>1.1651120917816453</c:v>
                </c:pt>
                <c:pt idx="3">
                  <c:v>2.2454541987353087</c:v>
                </c:pt>
                <c:pt idx="4">
                  <c:v>0.77532166807101</c:v>
                </c:pt>
                <c:pt idx="5">
                  <c:v>1.3969890139698902</c:v>
                </c:pt>
                <c:pt idx="6">
                  <c:v>1.6718250773337853</c:v>
                </c:pt>
                <c:pt idx="7">
                  <c:v>1.7208941797929149</c:v>
                </c:pt>
                <c:pt idx="8">
                  <c:v>1.0265003621716164</c:v>
                </c:pt>
              </c:numCache>
            </c:numRef>
          </c:val>
          <c:extLst>
            <c:ext xmlns:c16="http://schemas.microsoft.com/office/drawing/2014/chart" uri="{C3380CC4-5D6E-409C-BE32-E72D297353CC}">
              <c16:uniqueId val="{00000001-8F36-46AF-B4AA-53D8B76A99CC}"/>
            </c:ext>
          </c:extLst>
        </c:ser>
        <c:dLbls>
          <c:showLegendKey val="0"/>
          <c:showVal val="0"/>
          <c:showCatName val="0"/>
          <c:showSerName val="0"/>
          <c:showPercent val="0"/>
          <c:showBubbleSize val="0"/>
        </c:dLbls>
        <c:gapWidth val="219"/>
        <c:overlap val="-27"/>
        <c:axId val="538850352"/>
        <c:axId val="538844080"/>
      </c:barChart>
      <c:catAx>
        <c:axId val="53885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44080"/>
        <c:crosses val="autoZero"/>
        <c:auto val="1"/>
        <c:lblAlgn val="ctr"/>
        <c:lblOffset val="100"/>
        <c:noMultiLvlLbl val="0"/>
      </c:catAx>
      <c:valAx>
        <c:axId val="538844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7.1691706487501681E-3"/>
              <c:y val="0.2413445944955204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0352"/>
        <c:crosses val="autoZero"/>
        <c:crossBetween val="between"/>
      </c:valAx>
      <c:spPr>
        <a:noFill/>
        <a:ln>
          <a:noFill/>
        </a:ln>
        <a:effectLst/>
      </c:spPr>
    </c:plotArea>
    <c:legend>
      <c:legendPos val="b"/>
      <c:layout>
        <c:manualLayout>
          <c:xMode val="edge"/>
          <c:yMode val="edge"/>
          <c:x val="0.11267907539595555"/>
          <c:y val="6.5642018211410733E-2"/>
          <c:w val="0.19891838673893991"/>
          <c:h val="0.10754233933048872"/>
        </c:manualLayout>
      </c:layout>
      <c:overlay val="0"/>
      <c:spPr>
        <a:solidFill>
          <a:schemeClr val="accent2">
            <a:lumMod val="20000"/>
            <a:lumOff val="80000"/>
          </a:schemeClr>
        </a:solid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029449470811E-2"/>
          <c:y val="4.0968342644320296E-2"/>
          <c:w val="0.88935468948079288"/>
          <c:h val="0.45361867476062701"/>
        </c:manualLayout>
      </c:layout>
      <c:barChart>
        <c:barDir val="col"/>
        <c:grouping val="clustered"/>
        <c:varyColors val="0"/>
        <c:ser>
          <c:idx val="0"/>
          <c:order val="0"/>
          <c:tx>
            <c:strRef>
              <c:f>'Income-Eligible Multi-Family'!$E$39:$E$39</c:f>
              <c:strCache>
                <c:ptCount val="1"/>
                <c:pt idx="0">
                  <c:v>Reported kW</c:v>
                </c:pt>
              </c:strCache>
            </c:strRef>
          </c:tx>
          <c:spPr>
            <a:solidFill>
              <a:schemeClr val="accent1"/>
            </a:solidFill>
            <a:ln>
              <a:noFill/>
            </a:ln>
            <a:effectLst/>
          </c:spPr>
          <c:invertIfNegative val="0"/>
          <c:cat>
            <c:strRef>
              <c:f>'Income-Eligible Multi-Family'!$A$40:$A$48</c:f>
              <c:strCache>
                <c:ptCount val="9"/>
                <c:pt idx="0">
                  <c:v>Lighting LED - 9 Watt</c:v>
                </c:pt>
                <c:pt idx="1">
                  <c:v>Low Flow Shower Heads Chrome 1.5 - Electric WH</c:v>
                </c:pt>
                <c:pt idx="2">
                  <c:v>1.0 GPM Bathroom Aerator</c:v>
                </c:pt>
                <c:pt idx="3">
                  <c:v>1.5 GPM Kitchen Aerator</c:v>
                </c:pt>
                <c:pt idx="4">
                  <c:v>CFLs (Food Bank Distribution)</c:v>
                </c:pt>
                <c:pt idx="5">
                  <c:v>Power Saving Strips</c:v>
                </c:pt>
                <c:pt idx="6">
                  <c:v>Low Flow Shower Heads Handheld Chrome 1.5 - Electric WH</c:v>
                </c:pt>
                <c:pt idx="7">
                  <c:v>Lighting LED - 15 Watt - Common Area</c:v>
                </c:pt>
                <c:pt idx="8">
                  <c:v>LED 9W A19 - Common Area</c:v>
                </c:pt>
              </c:strCache>
            </c:strRef>
          </c:cat>
          <c:val>
            <c:numRef>
              <c:f>'Income-Eligible Multi-Family'!$E$40:$E$48</c:f>
              <c:numCache>
                <c:formatCode>0.00</c:formatCode>
                <c:ptCount val="9"/>
                <c:pt idx="0">
                  <c:v>6.69</c:v>
                </c:pt>
                <c:pt idx="1">
                  <c:v>2.0499999999999998</c:v>
                </c:pt>
                <c:pt idx="2">
                  <c:v>0.89</c:v>
                </c:pt>
                <c:pt idx="3">
                  <c:v>0.83</c:v>
                </c:pt>
                <c:pt idx="4">
                  <c:v>213.46</c:v>
                </c:pt>
                <c:pt idx="5">
                  <c:v>0.39</c:v>
                </c:pt>
                <c:pt idx="6">
                  <c:v>0.09</c:v>
                </c:pt>
                <c:pt idx="7">
                  <c:v>0.08</c:v>
                </c:pt>
                <c:pt idx="8">
                  <c:v>0.08</c:v>
                </c:pt>
              </c:numCache>
            </c:numRef>
          </c:val>
          <c:extLst>
            <c:ext xmlns:c16="http://schemas.microsoft.com/office/drawing/2014/chart" uri="{C3380CC4-5D6E-409C-BE32-E72D297353CC}">
              <c16:uniqueId val="{00000000-BBF7-46D3-8BAA-DC75BBE0777F}"/>
            </c:ext>
          </c:extLst>
        </c:ser>
        <c:ser>
          <c:idx val="1"/>
          <c:order val="1"/>
          <c:tx>
            <c:strRef>
              <c:f>'Income-Eligible Multi-Family'!$G$39:$G$39</c:f>
              <c:strCache>
                <c:ptCount val="1"/>
                <c:pt idx="0">
                  <c:v>Realization Rate (kW)</c:v>
                </c:pt>
              </c:strCache>
            </c:strRef>
          </c:tx>
          <c:spPr>
            <a:solidFill>
              <a:schemeClr val="accent2"/>
            </a:solidFill>
            <a:ln>
              <a:noFill/>
            </a:ln>
            <a:effectLst/>
          </c:spPr>
          <c:invertIfNegative val="0"/>
          <c:cat>
            <c:strRef>
              <c:f>'Income-Eligible Multi-Family'!$A$40:$A$48</c:f>
              <c:strCache>
                <c:ptCount val="9"/>
                <c:pt idx="0">
                  <c:v>Lighting LED - 9 Watt</c:v>
                </c:pt>
                <c:pt idx="1">
                  <c:v>Low Flow Shower Heads Chrome 1.5 - Electric WH</c:v>
                </c:pt>
                <c:pt idx="2">
                  <c:v>1.0 GPM Bathroom Aerator</c:v>
                </c:pt>
                <c:pt idx="3">
                  <c:v>1.5 GPM Kitchen Aerator</c:v>
                </c:pt>
                <c:pt idx="4">
                  <c:v>CFLs (Food Bank Distribution)</c:v>
                </c:pt>
                <c:pt idx="5">
                  <c:v>Power Saving Strips</c:v>
                </c:pt>
                <c:pt idx="6">
                  <c:v>Low Flow Shower Heads Handheld Chrome 1.5 - Electric WH</c:v>
                </c:pt>
                <c:pt idx="7">
                  <c:v>Lighting LED - 15 Watt - Common Area</c:v>
                </c:pt>
                <c:pt idx="8">
                  <c:v>LED 9W A19 - Common Area</c:v>
                </c:pt>
              </c:strCache>
            </c:strRef>
          </c:cat>
          <c:val>
            <c:numRef>
              <c:f>'Income-Eligible Multi-Family'!$G$40:$G$48</c:f>
              <c:numCache>
                <c:formatCode>0%</c:formatCode>
                <c:ptCount val="9"/>
                <c:pt idx="0">
                  <c:v>0.91180866965620322</c:v>
                </c:pt>
                <c:pt idx="1">
                  <c:v>2.1073170731707322</c:v>
                </c:pt>
                <c:pt idx="2">
                  <c:v>14.438202247191011</c:v>
                </c:pt>
                <c:pt idx="3">
                  <c:v>4.1445783132530121</c:v>
                </c:pt>
                <c:pt idx="4">
                  <c:v>0.75194415815609472</c:v>
                </c:pt>
                <c:pt idx="5">
                  <c:v>2.2307692307692308</c:v>
                </c:pt>
                <c:pt idx="6">
                  <c:v>2</c:v>
                </c:pt>
                <c:pt idx="7">
                  <c:v>5.625</c:v>
                </c:pt>
                <c:pt idx="8">
                  <c:v>3.6249999999999996</c:v>
                </c:pt>
              </c:numCache>
            </c:numRef>
          </c:val>
          <c:extLst>
            <c:ext xmlns:c16="http://schemas.microsoft.com/office/drawing/2014/chart" uri="{C3380CC4-5D6E-409C-BE32-E72D297353CC}">
              <c16:uniqueId val="{00000001-BBF7-46D3-8BAA-DC75BBE0777F}"/>
            </c:ext>
          </c:extLst>
        </c:ser>
        <c:dLbls>
          <c:showLegendKey val="0"/>
          <c:showVal val="0"/>
          <c:showCatName val="0"/>
          <c:showSerName val="0"/>
          <c:showPercent val="0"/>
          <c:showBubbleSize val="0"/>
        </c:dLbls>
        <c:gapWidth val="219"/>
        <c:overlap val="-27"/>
        <c:axId val="538855448"/>
        <c:axId val="538856624"/>
      </c:barChart>
      <c:catAx>
        <c:axId val="538855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6624"/>
        <c:crosses val="autoZero"/>
        <c:auto val="1"/>
        <c:lblAlgn val="ctr"/>
        <c:lblOffset val="100"/>
        <c:noMultiLvlLbl val="0"/>
      </c:catAx>
      <c:valAx>
        <c:axId val="538856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(kW)</a:t>
                </a:r>
              </a:p>
            </c:rich>
          </c:tx>
          <c:layout>
            <c:manualLayout>
              <c:xMode val="edge"/>
              <c:yMode val="edge"/>
              <c:x val="9.0805891562511995E-3"/>
              <c:y val="0.2150579920526694"/>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5448"/>
        <c:crosses val="autoZero"/>
        <c:crossBetween val="between"/>
      </c:valAx>
      <c:spPr>
        <a:noFill/>
        <a:ln>
          <a:noFill/>
        </a:ln>
        <a:effectLst/>
      </c:spPr>
    </c:plotArea>
    <c:legend>
      <c:legendPos val="b"/>
      <c:layout>
        <c:manualLayout>
          <c:xMode val="edge"/>
          <c:yMode val="edge"/>
          <c:x val="0.10184798331078282"/>
          <c:y val="6.1217026642619375E-2"/>
          <c:w val="0.17579710770126911"/>
          <c:h val="0.11941612047097466"/>
        </c:manualLayout>
      </c:layout>
      <c:overlay val="0"/>
      <c:spPr>
        <a:solidFill>
          <a:schemeClr val="accent2">
            <a:lumMod val="20000"/>
            <a:lumOff val="80000"/>
          </a:schemeClr>
        </a:solid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52708184204246"/>
          <c:y val="5.4264550264550265E-2"/>
          <c:w val="0.77283189251693185"/>
          <c:h val="0.638052576761238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Standard'!$B$11,'Business EER - Standard'!$C$11,'Business EER - Standard'!$F$11,'Business EER - Standard'!$E$11)</c:f>
              <c:strCache>
                <c:ptCount val="4"/>
                <c:pt idx="0">
                  <c:v>Reported Savings</c:v>
                </c:pt>
                <c:pt idx="1">
                  <c:v>Verified Savings</c:v>
                </c:pt>
                <c:pt idx="2">
                  <c:v>Verified Savings</c:v>
                </c:pt>
                <c:pt idx="3">
                  <c:v>MEEIA 3-Year Target</c:v>
                </c:pt>
              </c:strCache>
            </c:strRef>
          </c:cat>
          <c:val>
            <c:numRef>
              <c:f>('Business EER - Standard'!$B$13,'Business EER - Standard'!$C$13,'Business EER - Standard'!$F$13,'Business EER - Standard'!$E$13)</c:f>
              <c:numCache>
                <c:formatCode>#,##0</c:formatCode>
                <c:ptCount val="4"/>
                <c:pt idx="0">
                  <c:v>8428.8484000000008</c:v>
                </c:pt>
                <c:pt idx="1">
                  <c:v>4360.1000000000004</c:v>
                </c:pt>
                <c:pt idx="2">
                  <c:v>4185.6959999999999</c:v>
                </c:pt>
                <c:pt idx="3">
                  <c:v>6384.64</c:v>
                </c:pt>
              </c:numCache>
            </c:numRef>
          </c:val>
          <c:extLst>
            <c:ext xmlns:c16="http://schemas.microsoft.com/office/drawing/2014/chart" uri="{C3380CC4-5D6E-409C-BE32-E72D297353CC}">
              <c16:uniqueId val="{00000000-B027-4FF2-A16B-D0C5541AC887}"/>
            </c:ext>
          </c:extLst>
        </c:ser>
        <c:dLbls>
          <c:dLblPos val="outEnd"/>
          <c:showLegendKey val="0"/>
          <c:showVal val="1"/>
          <c:showCatName val="0"/>
          <c:showSerName val="0"/>
          <c:showPercent val="0"/>
          <c:showBubbleSize val="0"/>
        </c:dLbls>
        <c:gapWidth val="219"/>
        <c:overlap val="-27"/>
        <c:axId val="639459416"/>
        <c:axId val="639460200"/>
      </c:barChart>
      <c:catAx>
        <c:axId val="639459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60200"/>
        <c:crosses val="autoZero"/>
        <c:auto val="1"/>
        <c:lblAlgn val="ctr"/>
        <c:lblOffset val="100"/>
        <c:noMultiLvlLbl val="0"/>
      </c:catAx>
      <c:valAx>
        <c:axId val="639460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0"/>
              <c:y val="0.27525892596758739"/>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594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350096815976080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Multi-Family'!$B$12,'Income-Eligible Multi-Family'!$C$12,'Income-Eligible Multi-Family'!$F$12,'Income-Eligible Multi-Family'!$E$12)</c:f>
              <c:numCache>
                <c:formatCode>#,##0</c:formatCode>
                <c:ptCount val="4"/>
                <c:pt idx="0">
                  <c:v>2309218.7511999998</c:v>
                </c:pt>
                <c:pt idx="1">
                  <c:v>1780321.8099999998</c:v>
                </c:pt>
                <c:pt idx="2">
                  <c:v>1780321.8099999998</c:v>
                </c:pt>
                <c:pt idx="3">
                  <c:v>10014278.224600077</c:v>
                </c:pt>
              </c:numCache>
            </c:numRef>
          </c:val>
          <c:extLst>
            <c:ext xmlns:c16="http://schemas.microsoft.com/office/drawing/2014/chart" uri="{C3380CC4-5D6E-409C-BE32-E72D297353CC}">
              <c16:uniqueId val="{00000000-4804-45CC-BBC8-35A3A22262FC}"/>
            </c:ext>
          </c:extLst>
        </c:ser>
        <c:dLbls>
          <c:dLblPos val="outEnd"/>
          <c:showLegendKey val="0"/>
          <c:showVal val="1"/>
          <c:showCatName val="0"/>
          <c:showSerName val="0"/>
          <c:showPercent val="0"/>
          <c:showBubbleSize val="0"/>
        </c:dLbls>
        <c:gapWidth val="219"/>
        <c:overlap val="-27"/>
        <c:axId val="632629696"/>
        <c:axId val="632632048"/>
      </c:barChart>
      <c:catAx>
        <c:axId val="63262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32048"/>
        <c:crosses val="autoZero"/>
        <c:auto val="1"/>
        <c:lblAlgn val="ctr"/>
        <c:lblOffset val="100"/>
        <c:noMultiLvlLbl val="0"/>
      </c:catAx>
      <c:valAx>
        <c:axId val="63263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296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Multi-Family'!$B$11,'Income-Eligible Multi-Family'!$C$11,'Income-Eligible Multi-Family'!$F$11,'Income-Eligible Multi-Family'!$E$11)</c:f>
              <c:strCache>
                <c:ptCount val="4"/>
                <c:pt idx="0">
                  <c:v>Reported Savings</c:v>
                </c:pt>
                <c:pt idx="1">
                  <c:v>Verified Savings</c:v>
                </c:pt>
                <c:pt idx="2">
                  <c:v>Verified Savings</c:v>
                </c:pt>
                <c:pt idx="3">
                  <c:v>MEEIA 3-Year Target</c:v>
                </c:pt>
              </c:strCache>
            </c:strRef>
          </c:cat>
          <c:val>
            <c:numRef>
              <c:f>('Income-Eligible Multi-Family'!$B$13,'Income-Eligible Multi-Family'!$C$13,'Income-Eligible Multi-Family'!$F$13,'Income-Eligible Multi-Family'!$E$13)</c:f>
              <c:numCache>
                <c:formatCode>#,##0</c:formatCode>
                <c:ptCount val="4"/>
                <c:pt idx="0">
                  <c:v>233.6951</c:v>
                </c:pt>
                <c:pt idx="1">
                  <c:v>189.01</c:v>
                </c:pt>
                <c:pt idx="2">
                  <c:v>189.01</c:v>
                </c:pt>
                <c:pt idx="3">
                  <c:v>1356.5947632074835</c:v>
                </c:pt>
              </c:numCache>
            </c:numRef>
          </c:val>
          <c:extLst>
            <c:ext xmlns:c16="http://schemas.microsoft.com/office/drawing/2014/chart" uri="{C3380CC4-5D6E-409C-BE32-E72D297353CC}">
              <c16:uniqueId val="{00000000-32FE-4D0D-9639-1C4A41B5C96F}"/>
            </c:ext>
          </c:extLst>
        </c:ser>
        <c:dLbls>
          <c:dLblPos val="outEnd"/>
          <c:showLegendKey val="0"/>
          <c:showVal val="1"/>
          <c:showCatName val="0"/>
          <c:showSerName val="0"/>
          <c:showPercent val="0"/>
          <c:showBubbleSize val="0"/>
        </c:dLbls>
        <c:gapWidth val="219"/>
        <c:overlap val="-27"/>
        <c:axId val="632624208"/>
        <c:axId val="632634400"/>
      </c:barChart>
      <c:catAx>
        <c:axId val="63262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34400"/>
        <c:crosses val="autoZero"/>
        <c:auto val="1"/>
        <c:lblAlgn val="ctr"/>
        <c:lblOffset val="100"/>
        <c:noMultiLvlLbl val="0"/>
      </c:catAx>
      <c:valAx>
        <c:axId val="63263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24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LED - On-site</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Rebate'!$B$190</c:f>
              <c:numCache>
                <c:formatCode>0%</c:formatCode>
                <c:ptCount val="1"/>
                <c:pt idx="0">
                  <c:v>0.85</c:v>
                </c:pt>
              </c:numCache>
            </c:numRef>
          </c:val>
          <c:extLst>
            <c:ext xmlns:c16="http://schemas.microsoft.com/office/drawing/2014/chart" uri="{C3380CC4-5D6E-409C-BE32-E72D297353CC}">
              <c16:uniqueId val="{00000000-121F-40F0-A025-6186EEE78E0C}"/>
            </c:ext>
          </c:extLst>
        </c:ser>
        <c:ser>
          <c:idx val="4"/>
          <c:order val="1"/>
          <c:tx>
            <c:v>LED - Consumer Survey</c:v>
          </c:tx>
          <c:spPr>
            <a:pattFill prst="dkDnDiag">
              <a:fgClr>
                <a:srgbClr val="95D60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Rebate'!$E$205</c:f>
              <c:numCache>
                <c:formatCode>0%</c:formatCode>
                <c:ptCount val="1"/>
                <c:pt idx="0">
                  <c:v>0.61</c:v>
                </c:pt>
              </c:numCache>
            </c:numRef>
          </c:val>
          <c:extLst>
            <c:ext xmlns:c16="http://schemas.microsoft.com/office/drawing/2014/chart" uri="{C3380CC4-5D6E-409C-BE32-E72D297353CC}">
              <c16:uniqueId val="{00000001-121F-40F0-A025-6186EEE78E0C}"/>
            </c:ext>
          </c:extLst>
        </c:ser>
        <c:ser>
          <c:idx val="1"/>
          <c:order val="2"/>
          <c:tx>
            <c:v>CFLs - On-site</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Rebate'!$B$189</c:f>
              <c:numCache>
                <c:formatCode>0%</c:formatCode>
                <c:ptCount val="1"/>
                <c:pt idx="0">
                  <c:v>0.86</c:v>
                </c:pt>
              </c:numCache>
            </c:numRef>
          </c:val>
          <c:extLst>
            <c:ext xmlns:c16="http://schemas.microsoft.com/office/drawing/2014/chart" uri="{C3380CC4-5D6E-409C-BE32-E72D297353CC}">
              <c16:uniqueId val="{00000002-121F-40F0-A025-6186EEE78E0C}"/>
            </c:ext>
          </c:extLst>
        </c:ser>
        <c:ser>
          <c:idx val="3"/>
          <c:order val="3"/>
          <c:tx>
            <c:v>CFL - Consumer survey</c:v>
          </c:tx>
          <c:spPr>
            <a:pattFill prst="dkDnDiag">
              <a:fgClr>
                <a:srgbClr val="545759"/>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Rebate'!$E$203</c:f>
              <c:numCache>
                <c:formatCode>0%</c:formatCode>
                <c:ptCount val="1"/>
                <c:pt idx="0">
                  <c:v>0.89</c:v>
                </c:pt>
              </c:numCache>
            </c:numRef>
          </c:val>
          <c:extLst>
            <c:ext xmlns:c16="http://schemas.microsoft.com/office/drawing/2014/chart" uri="{C3380CC4-5D6E-409C-BE32-E72D297353CC}">
              <c16:uniqueId val="{00000003-121F-40F0-A025-6186EEE78E0C}"/>
            </c:ext>
          </c:extLst>
        </c:ser>
        <c:ser>
          <c:idx val="2"/>
          <c:order val="4"/>
          <c:tx>
            <c:v>Halogen - On-site</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Rebate'!$B$194</c:f>
              <c:numCache>
                <c:formatCode>0%</c:formatCode>
                <c:ptCount val="1"/>
                <c:pt idx="0">
                  <c:v>0.15</c:v>
                </c:pt>
              </c:numCache>
            </c:numRef>
          </c:val>
          <c:extLst>
            <c:ext xmlns:c16="http://schemas.microsoft.com/office/drawing/2014/chart" uri="{C3380CC4-5D6E-409C-BE32-E72D297353CC}">
              <c16:uniqueId val="{00000004-121F-40F0-A025-6186EEE78E0C}"/>
            </c:ext>
          </c:extLst>
        </c:ser>
        <c:ser>
          <c:idx val="5"/>
          <c:order val="5"/>
          <c:tx>
            <c:v>Halogen - Consumer Survey</c:v>
          </c:tx>
          <c:spPr>
            <a:pattFill prst="dkDnDiag">
              <a:fgClr>
                <a:schemeClr val="accent3"/>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Types of Bulbs</c:v>
              </c:pt>
            </c:strLit>
          </c:cat>
          <c:val>
            <c:numRef>
              <c:f>'Home Lighting Rebate'!$E$207</c:f>
              <c:numCache>
                <c:formatCode>0%</c:formatCode>
                <c:ptCount val="1"/>
                <c:pt idx="0">
                  <c:v>0.48</c:v>
                </c:pt>
              </c:numCache>
            </c:numRef>
          </c:val>
          <c:extLst>
            <c:ext xmlns:c16="http://schemas.microsoft.com/office/drawing/2014/chart" uri="{C3380CC4-5D6E-409C-BE32-E72D297353CC}">
              <c16:uniqueId val="{00000005-121F-40F0-A025-6186EEE78E0C}"/>
            </c:ext>
          </c:extLst>
        </c:ser>
        <c:dLbls>
          <c:dLblPos val="outEnd"/>
          <c:showLegendKey val="0"/>
          <c:showVal val="1"/>
          <c:showCatName val="0"/>
          <c:showSerName val="0"/>
          <c:showPercent val="0"/>
          <c:showBubbleSize val="0"/>
        </c:dLbls>
        <c:gapWidth val="219"/>
        <c:overlap val="-27"/>
        <c:axId val="549709016"/>
        <c:axId val="549713720"/>
      </c:barChart>
      <c:catAx>
        <c:axId val="549709016"/>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3720"/>
        <c:crosses val="autoZero"/>
        <c:auto val="1"/>
        <c:lblAlgn val="ctr"/>
        <c:lblOffset val="100"/>
        <c:noMultiLvlLbl val="0"/>
      </c:catAx>
      <c:valAx>
        <c:axId val="549713720"/>
        <c:scaling>
          <c:orientation val="minMax"/>
        </c:scaling>
        <c:delete val="0"/>
        <c:axPos val="l"/>
        <c:majorGridlines>
          <c:spPr>
            <a:ln w="12700" cap="flat" cmpd="sng" algn="ctr">
              <a:solidFill>
                <a:srgbClr val="969696"/>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1">
                    <a:solidFill>
                      <a:sysClr val="windowText" lastClr="000000"/>
                    </a:solidFill>
                    <a:latin typeface="Arial" panose="020B0604020202020204" pitchFamily="34" charset="0"/>
                    <a:cs typeface="Arial" panose="020B0604020202020204" pitchFamily="34" charset="0"/>
                  </a:rPr>
                  <a:t>(Percentage of Homes)</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09016"/>
        <c:crosses val="autoZero"/>
        <c:crossBetween val="between"/>
      </c:valAx>
      <c:spPr>
        <a:noFill/>
        <a:ln w="3175">
          <a:solidFill>
            <a:srgbClr val="7F7F7F"/>
          </a:solid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'Home Lighting Rebate'!$W$756</c:f>
              <c:strCache>
                <c:ptCount val="1"/>
                <c:pt idx="0">
                  <c:v>Always</c:v>
                </c:pt>
              </c:strCache>
            </c:strRef>
          </c:tx>
          <c:spPr>
            <a:solidFill>
              <a:schemeClr val="accent1"/>
            </a:solidFill>
            <a:ln>
              <a:noFill/>
            </a:ln>
            <a:effectLst/>
          </c:spPr>
          <c:invertIfNegative val="0"/>
          <c:dLbls>
            <c:dLbl>
              <c:idx val="2"/>
              <c:layout>
                <c:manualLayout>
                  <c:x val="5.4325346521689966E-2"/>
                  <c:y val="-2.1680216802168022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AD-4DDC-AC61-2FCFF7F96B44}"/>
                </c:ext>
              </c:extLst>
            </c:dLbl>
            <c:dLbl>
              <c:idx val="3"/>
              <c:layout>
                <c:manualLayout>
                  <c:x val="5.4325346521689966E-2"/>
                  <c:y val="-2.5293586269196026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AD-4DDC-AC61-2FCFF7F96B44}"/>
                </c:ext>
              </c:extLst>
            </c:dLbl>
            <c:dLbl>
              <c:idx val="4"/>
              <c:layout>
                <c:manualLayout>
                  <c:x val="5.4325346521689882E-2"/>
                  <c:y val="-2.5293586269196026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6AD-4DDC-AC61-2FCFF7F96B44}"/>
                </c:ext>
              </c:extLst>
            </c:dLbl>
            <c:dLbl>
              <c:idx val="5"/>
              <c:layout>
                <c:manualLayout>
                  <c:x val="4.9601403345890839E-2"/>
                  <c:y val="1.4453477868112014E-2"/>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AD-4DDC-AC61-2FCFF7F96B44}"/>
                </c:ext>
              </c:extLst>
            </c:dLbl>
            <c:dLbl>
              <c:idx val="6"/>
              <c:layout>
                <c:manualLayout>
                  <c:x val="8.2669005576484558E-2"/>
                  <c:y val="0"/>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6AD-4DDC-AC61-2FCFF7F96B44}"/>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'Home Lighting Rebate'!$V$757:$V$764</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Rebate'!$W$757:$W$764</c:f>
              <c:numCache>
                <c:formatCode>0%</c:formatCode>
                <c:ptCount val="8"/>
                <c:pt idx="0">
                  <c:v>0.1</c:v>
                </c:pt>
                <c:pt idx="1">
                  <c:v>7.0000000000000007E-2</c:v>
                </c:pt>
                <c:pt idx="2">
                  <c:v>0</c:v>
                </c:pt>
                <c:pt idx="3">
                  <c:v>0.01</c:v>
                </c:pt>
                <c:pt idx="4">
                  <c:v>0.01</c:v>
                </c:pt>
                <c:pt idx="5">
                  <c:v>0</c:v>
                </c:pt>
                <c:pt idx="6">
                  <c:v>0</c:v>
                </c:pt>
              </c:numCache>
            </c:numRef>
          </c:val>
          <c:extLst>
            <c:ext xmlns:c16="http://schemas.microsoft.com/office/drawing/2014/chart" uri="{C3380CC4-5D6E-409C-BE32-E72D297353CC}">
              <c16:uniqueId val="{00000005-06AD-4DDC-AC61-2FCFF7F96B44}"/>
            </c:ext>
          </c:extLst>
        </c:ser>
        <c:ser>
          <c:idx val="1"/>
          <c:order val="1"/>
          <c:tx>
            <c:strRef>
              <c:f>'Home Lighting Rebate'!$X$756</c:f>
              <c:strCache>
                <c:ptCount val="1"/>
                <c:pt idx="0">
                  <c:v>Almost Always</c:v>
                </c:pt>
              </c:strCache>
            </c:strRef>
          </c:tx>
          <c:spPr>
            <a:solidFill>
              <a:schemeClr val="accent2"/>
            </a:solidFill>
            <a:ln>
              <a:noFill/>
            </a:ln>
            <a:effectLst/>
          </c:spPr>
          <c:invertIfNegative val="0"/>
          <c:dLbls>
            <c:dLbl>
              <c:idx val="5"/>
              <c:layout>
                <c:manualLayout>
                  <c:x val="5.4325346521689966E-2"/>
                  <c:y val="-5.0587172538392115E-2"/>
                </c:manualLayout>
              </c:layout>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AD-4DDC-AC61-2FCFF7F96B44}"/>
                </c:ext>
              </c:extLst>
            </c:dLbl>
            <c:dLbl>
              <c:idx val="6"/>
              <c:layout>
                <c:manualLayout>
                  <c:x val="7.7945062400685605E-2"/>
                  <c:y val="6.8654019873532063E-2"/>
                </c:manualLayout>
              </c:layout>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AD-4DDC-AC61-2FCFF7F96B44}"/>
                </c:ext>
              </c:extLst>
            </c:dLbl>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'Home Lighting Rebate'!$V$757:$V$764</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Rebate'!$X$757:$X$764</c:f>
              <c:numCache>
                <c:formatCode>0%</c:formatCode>
                <c:ptCount val="8"/>
                <c:pt idx="0">
                  <c:v>0.28000000000000003</c:v>
                </c:pt>
                <c:pt idx="1">
                  <c:v>0.25</c:v>
                </c:pt>
                <c:pt idx="2">
                  <c:v>7.0000000000000007E-2</c:v>
                </c:pt>
                <c:pt idx="3">
                  <c:v>0.08</c:v>
                </c:pt>
                <c:pt idx="4">
                  <c:v>0.06</c:v>
                </c:pt>
                <c:pt idx="5">
                  <c:v>0.02</c:v>
                </c:pt>
                <c:pt idx="6">
                  <c:v>0</c:v>
                </c:pt>
              </c:numCache>
            </c:numRef>
          </c:val>
          <c:extLst>
            <c:ext xmlns:c16="http://schemas.microsoft.com/office/drawing/2014/chart" uri="{C3380CC4-5D6E-409C-BE32-E72D297353CC}">
              <c16:uniqueId val="{00000008-06AD-4DDC-AC61-2FCFF7F96B44}"/>
            </c:ext>
          </c:extLst>
        </c:ser>
        <c:ser>
          <c:idx val="2"/>
          <c:order val="2"/>
          <c:tx>
            <c:strRef>
              <c:f>'Home Lighting Rebate'!$Y$756</c:f>
              <c:strCache>
                <c:ptCount val="1"/>
                <c:pt idx="0">
                  <c:v>Sometimes</c:v>
                </c:pt>
              </c:strCache>
            </c:strRef>
          </c:tx>
          <c:spPr>
            <a:solidFill>
              <a:srgbClr val="0093C9"/>
            </a:solidFill>
            <a:ln>
              <a:noFill/>
            </a:ln>
            <a:effectLst/>
          </c:spPr>
          <c:invertIfNegative val="0"/>
          <c:dLbls>
            <c:dLbl>
              <c:idx val="6"/>
              <c:layout>
                <c:manualLayout>
                  <c:x val="4.9601403345890839E-2"/>
                  <c:y val="-4.6973803071364111E-2"/>
                </c:manualLayout>
              </c:layout>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AD-4DDC-AC61-2FCFF7F96B44}"/>
                </c:ext>
              </c:extLst>
            </c:dLbl>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cat>
            <c:strRef>
              <c:f>'Home Lighting Rebate'!$V$757:$V$764</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Rebate'!$Y$757:$Y$764</c:f>
              <c:numCache>
                <c:formatCode>0%</c:formatCode>
                <c:ptCount val="8"/>
                <c:pt idx="0">
                  <c:v>0.32</c:v>
                </c:pt>
                <c:pt idx="1">
                  <c:v>0.41</c:v>
                </c:pt>
                <c:pt idx="2">
                  <c:v>0.28999999999999998</c:v>
                </c:pt>
                <c:pt idx="3">
                  <c:v>0.22</c:v>
                </c:pt>
                <c:pt idx="4">
                  <c:v>0.16</c:v>
                </c:pt>
                <c:pt idx="5">
                  <c:v>0.14000000000000001</c:v>
                </c:pt>
                <c:pt idx="6">
                  <c:v>0.03</c:v>
                </c:pt>
              </c:numCache>
            </c:numRef>
          </c:val>
          <c:extLst>
            <c:ext xmlns:c16="http://schemas.microsoft.com/office/drawing/2014/chart" uri="{C3380CC4-5D6E-409C-BE32-E72D297353CC}">
              <c16:uniqueId val="{0000000A-06AD-4DDC-AC61-2FCFF7F96B44}"/>
            </c:ext>
          </c:extLst>
        </c:ser>
        <c:ser>
          <c:idx val="3"/>
          <c:order val="3"/>
          <c:tx>
            <c:strRef>
              <c:f>'Home Lighting Rebate'!$Z$756</c:f>
              <c:strCache>
                <c:ptCount val="1"/>
                <c:pt idx="0">
                  <c:v>Rarely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n-US"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Rebate'!$V$757:$V$764</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Rebate'!$Z$757:$Z$764</c:f>
              <c:numCache>
                <c:formatCode>0%</c:formatCode>
                <c:ptCount val="8"/>
                <c:pt idx="0">
                  <c:v>0.11</c:v>
                </c:pt>
                <c:pt idx="1">
                  <c:v>0.15</c:v>
                </c:pt>
                <c:pt idx="2">
                  <c:v>0.26</c:v>
                </c:pt>
                <c:pt idx="3">
                  <c:v>0.13</c:v>
                </c:pt>
                <c:pt idx="4">
                  <c:v>0.18</c:v>
                </c:pt>
                <c:pt idx="5">
                  <c:v>0.21</c:v>
                </c:pt>
                <c:pt idx="6">
                  <c:v>0.13</c:v>
                </c:pt>
              </c:numCache>
            </c:numRef>
          </c:val>
          <c:extLst>
            <c:ext xmlns:c16="http://schemas.microsoft.com/office/drawing/2014/chart" uri="{C3380CC4-5D6E-409C-BE32-E72D297353CC}">
              <c16:uniqueId val="{0000000B-06AD-4DDC-AC61-2FCFF7F96B44}"/>
            </c:ext>
          </c:extLst>
        </c:ser>
        <c:ser>
          <c:idx val="4"/>
          <c:order val="4"/>
          <c:tx>
            <c:strRef>
              <c:f>'Home Lighting Rebate'!$AA$756</c:f>
              <c:strCache>
                <c:ptCount val="1"/>
                <c:pt idx="0">
                  <c:v>Never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Rebate'!$V$757:$V$764</c:f>
              <c:strCache>
                <c:ptCount val="7"/>
                <c:pt idx="0">
                  <c:v>Home Improvement</c:v>
                </c:pt>
                <c:pt idx="1">
                  <c:v>Mass Merchandise</c:v>
                </c:pt>
                <c:pt idx="2">
                  <c:v>Hardware</c:v>
                </c:pt>
                <c:pt idx="3">
                  <c:v>Membership</c:v>
                </c:pt>
                <c:pt idx="4">
                  <c:v>Bargain/Dollar</c:v>
                </c:pt>
                <c:pt idx="5">
                  <c:v>Grocery</c:v>
                </c:pt>
                <c:pt idx="6">
                  <c:v>Drug</c:v>
                </c:pt>
              </c:strCache>
            </c:strRef>
          </c:cat>
          <c:val>
            <c:numRef>
              <c:f>'Home Lighting Rebate'!$AA$757:$AA$764</c:f>
              <c:numCache>
                <c:formatCode>0%</c:formatCode>
                <c:ptCount val="8"/>
                <c:pt idx="0">
                  <c:v>0.19</c:v>
                </c:pt>
                <c:pt idx="1">
                  <c:v>0.12</c:v>
                </c:pt>
                <c:pt idx="2">
                  <c:v>0.38</c:v>
                </c:pt>
                <c:pt idx="3">
                  <c:v>0.56000000000000005</c:v>
                </c:pt>
                <c:pt idx="4">
                  <c:v>0.6</c:v>
                </c:pt>
                <c:pt idx="5">
                  <c:v>0.62</c:v>
                </c:pt>
                <c:pt idx="6">
                  <c:v>0.83</c:v>
                </c:pt>
              </c:numCache>
            </c:numRef>
          </c:val>
          <c:extLst>
            <c:ext xmlns:c16="http://schemas.microsoft.com/office/drawing/2014/chart" uri="{C3380CC4-5D6E-409C-BE32-E72D297353CC}">
              <c16:uniqueId val="{0000000C-06AD-4DDC-AC61-2FCFF7F96B44}"/>
            </c:ext>
          </c:extLst>
        </c:ser>
        <c:dLbls>
          <c:dLblPos val="ctr"/>
          <c:showLegendKey val="0"/>
          <c:showVal val="1"/>
          <c:showCatName val="0"/>
          <c:showSerName val="0"/>
          <c:showPercent val="0"/>
          <c:showBubbleSize val="0"/>
        </c:dLbls>
        <c:gapWidth val="150"/>
        <c:overlap val="100"/>
        <c:axId val="549714112"/>
        <c:axId val="549720384"/>
      </c:barChart>
      <c:catAx>
        <c:axId val="549714112"/>
        <c:scaling>
          <c:orientation val="minMax"/>
        </c:scaling>
        <c:delete val="0"/>
        <c:axPos val="b"/>
        <c:numFmt formatCode="General" sourceLinked="1"/>
        <c:majorTickMark val="out"/>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20384"/>
        <c:crosses val="autoZero"/>
        <c:auto val="1"/>
        <c:lblAlgn val="ctr"/>
        <c:lblOffset val="100"/>
        <c:noMultiLvlLbl val="0"/>
      </c:catAx>
      <c:valAx>
        <c:axId val="549720384"/>
        <c:scaling>
          <c:orientation val="minMax"/>
        </c:scaling>
        <c:delete val="0"/>
        <c:axPos val="l"/>
        <c:majorGridlines>
          <c:spPr>
            <a:ln w="12700" cap="flat" cmpd="sng" algn="ctr">
              <a:solidFill>
                <a:srgbClr val="969696"/>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b="1">
                    <a:solidFill>
                      <a:sysClr val="windowText" lastClr="000000"/>
                    </a:solidFill>
                    <a:latin typeface="Arial" panose="020B0604020202020204" pitchFamily="34" charset="0"/>
                    <a:cs typeface="Arial" panose="020B0604020202020204" pitchFamily="34" charset="0"/>
                  </a:rPr>
                  <a:t>(Percentage of Respondents)</a:t>
                </a:r>
              </a:p>
            </c:rich>
          </c:tx>
          <c:layout>
            <c:manualLayout>
              <c:xMode val="edge"/>
              <c:yMode val="edge"/>
              <c:x val="2.3619715878995637E-3"/>
              <c:y val="8.5987950693155221E-2"/>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out"/>
        <c:minorTickMark val="none"/>
        <c:tickLblPos val="nextTo"/>
        <c:spPr>
          <a:noFill/>
          <a:ln w="3175">
            <a:solidFill>
              <a:srgbClr val="969696"/>
            </a:solid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4112"/>
        <c:crosses val="autoZero"/>
        <c:crossBetween val="between"/>
      </c:valAx>
      <c:spPr>
        <a:noFill/>
        <a:ln w="3175">
          <a:solidFill>
            <a:srgbClr val="7F7F7F"/>
          </a:solid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7-C2E7-46CB-B522-CF5873C0155C}"/>
              </c:ext>
            </c:extLst>
          </c:dPt>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E7-46CB-B522-CF5873C0155C}"/>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2E7-46CB-B522-CF5873C0155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Rebate'!$A$60:$A$61</c:f>
              <c:strCache>
                <c:ptCount val="2"/>
                <c:pt idx="0">
                  <c:v>Standard LEDs</c:v>
                </c:pt>
                <c:pt idx="1">
                  <c:v>Specialty LEDs</c:v>
                </c:pt>
              </c:strCache>
            </c:strRef>
          </c:cat>
          <c:val>
            <c:numRef>
              <c:f>'Home Lighting Rebate'!$B$60:$B$61</c:f>
              <c:numCache>
                <c:formatCode>#,##0</c:formatCode>
                <c:ptCount val="2"/>
                <c:pt idx="0">
                  <c:v>2275984</c:v>
                </c:pt>
                <c:pt idx="1">
                  <c:v>754502</c:v>
                </c:pt>
              </c:numCache>
            </c:numRef>
          </c:val>
          <c:extLst>
            <c:ext xmlns:c16="http://schemas.microsoft.com/office/drawing/2014/chart" uri="{C3380CC4-5D6E-409C-BE32-E72D297353CC}">
              <c16:uniqueId val="{00000000-C2E7-46CB-B522-CF5873C0155C}"/>
            </c:ext>
          </c:extLst>
        </c:ser>
        <c:dLbls>
          <c:showLegendKey val="0"/>
          <c:showVal val="0"/>
          <c:showCatName val="0"/>
          <c:showSerName val="0"/>
          <c:showPercent val="0"/>
          <c:showBubbleSize val="0"/>
        </c:dLbls>
        <c:gapWidth val="219"/>
        <c:overlap val="-27"/>
        <c:axId val="549714504"/>
        <c:axId val="549718032"/>
      </c:barChart>
      <c:catAx>
        <c:axId val="549714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8032"/>
        <c:crosses val="autoZero"/>
        <c:auto val="1"/>
        <c:lblAlgn val="ctr"/>
        <c:lblOffset val="100"/>
        <c:noMultiLvlLbl val="0"/>
      </c:catAx>
      <c:valAx>
        <c:axId val="549718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1">
                    <a:solidFill>
                      <a:sysClr val="windowText" lastClr="000000"/>
                    </a:solidFill>
                    <a:latin typeface="Arial" panose="020B0604020202020204" pitchFamily="34" charset="0"/>
                    <a:cs typeface="Arial" panose="020B0604020202020204" pitchFamily="34" charset="0"/>
                  </a:rPr>
                  <a:t>(kWh)</a:t>
                </a:r>
              </a:p>
            </c:rich>
          </c:tx>
          <c:layout>
            <c:manualLayout>
              <c:xMode val="edge"/>
              <c:yMode val="edge"/>
              <c:x val="8.3332600594104959E-3"/>
              <c:y val="0.28707878181893931"/>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4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6003470662263308"/>
        </c:manualLayout>
      </c:layout>
      <c:barChart>
        <c:barDir val="col"/>
        <c:grouping val="clustered"/>
        <c:varyColors val="0"/>
        <c:ser>
          <c:idx val="0"/>
          <c:order val="0"/>
          <c:spPr>
            <a:solidFill>
              <a:schemeClr val="accent1"/>
            </a:solidFill>
            <a:ln>
              <a:noFill/>
            </a:ln>
            <a:effectLst/>
          </c:spPr>
          <c:invertIfNegative val="0"/>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Rebate'!$B$12,'Home Lighting Rebate'!$C$12,'Home Lighting Rebate'!$F$12,'Home Lighting Rebate'!$E$12)</c:f>
              <c:numCache>
                <c:formatCode>#,##0</c:formatCode>
                <c:ptCount val="4"/>
                <c:pt idx="0">
                  <c:v>12708826.762399999</c:v>
                </c:pt>
                <c:pt idx="1">
                  <c:v>11128338</c:v>
                </c:pt>
                <c:pt idx="2">
                  <c:v>9327485.0759999994</c:v>
                </c:pt>
                <c:pt idx="3">
                  <c:v>25288144.799999941</c:v>
                </c:pt>
              </c:numCache>
            </c:numRef>
          </c:val>
          <c:extLst>
            <c:ext xmlns:c16="http://schemas.microsoft.com/office/drawing/2014/chart" uri="{C3380CC4-5D6E-409C-BE32-E72D297353CC}">
              <c16:uniqueId val="{00000000-7689-4850-B8B3-8D1B7D9C822A}"/>
            </c:ext>
          </c:extLst>
        </c:ser>
        <c:dLbls>
          <c:showLegendKey val="0"/>
          <c:showVal val="0"/>
          <c:showCatName val="0"/>
          <c:showSerName val="0"/>
          <c:showPercent val="0"/>
          <c:showBubbleSize val="0"/>
        </c:dLbls>
        <c:gapWidth val="219"/>
        <c:overlap val="-27"/>
        <c:axId val="549715288"/>
        <c:axId val="549720776"/>
      </c:barChart>
      <c:catAx>
        <c:axId val="549715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20776"/>
        <c:crosses val="autoZero"/>
        <c:auto val="1"/>
        <c:lblAlgn val="ctr"/>
        <c:lblOffset val="100"/>
        <c:noMultiLvlLbl val="0"/>
      </c:catAx>
      <c:valAx>
        <c:axId val="549720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5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52167809007125"/>
          <c:y val="5.3470136803470139E-2"/>
          <c:w val="0.79188740435921223"/>
          <c:h val="0.649556824566258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('Home Lighting Rebate'!$B$11,'Home Lighting Rebate'!$C$11,'Home Lighting Rebate'!$F$11,'Home Lighting Rebate'!$E$11)</c:f>
              <c:strCache>
                <c:ptCount val="4"/>
                <c:pt idx="0">
                  <c:v>Reported Savings</c:v>
                </c:pt>
                <c:pt idx="1">
                  <c:v>Verified Savings</c:v>
                </c:pt>
                <c:pt idx="2">
                  <c:v>Verified Savings</c:v>
                </c:pt>
                <c:pt idx="3">
                  <c:v>MEEIA 3-Year Target</c:v>
                </c:pt>
              </c:strCache>
            </c:strRef>
          </c:cat>
          <c:val>
            <c:numRef>
              <c:f>('Home Lighting Rebate'!$B$13,'Home Lighting Rebate'!$C$13,'Home Lighting Rebate'!$F$13,'Home Lighting Rebate'!$E$13)</c:f>
              <c:numCache>
                <c:formatCode>#,##0</c:formatCode>
                <c:ptCount val="4"/>
                <c:pt idx="0">
                  <c:v>1272.8042</c:v>
                </c:pt>
                <c:pt idx="1">
                  <c:v>1296</c:v>
                </c:pt>
                <c:pt idx="2">
                  <c:v>1086.24</c:v>
                </c:pt>
                <c:pt idx="3">
                  <c:v>2557.9124999999999</c:v>
                </c:pt>
              </c:numCache>
            </c:numRef>
          </c:val>
          <c:extLst>
            <c:ext xmlns:c16="http://schemas.microsoft.com/office/drawing/2014/chart" uri="{C3380CC4-5D6E-409C-BE32-E72D297353CC}">
              <c16:uniqueId val="{00000000-D511-4513-BF11-ECA221ED0417}"/>
            </c:ext>
          </c:extLst>
        </c:ser>
        <c:dLbls>
          <c:dLblPos val="outEnd"/>
          <c:showLegendKey val="0"/>
          <c:showVal val="1"/>
          <c:showCatName val="0"/>
          <c:showSerName val="0"/>
          <c:showPercent val="0"/>
          <c:showBubbleSize val="0"/>
        </c:dLbls>
        <c:gapWidth val="219"/>
        <c:overlap val="-27"/>
        <c:axId val="549716072"/>
        <c:axId val="549718424"/>
      </c:barChart>
      <c:catAx>
        <c:axId val="549716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8424"/>
        <c:crosses val="autoZero"/>
        <c:auto val="1"/>
        <c:lblAlgn val="ctr"/>
        <c:lblOffset val="100"/>
        <c:noMultiLvlLbl val="0"/>
      </c:catAx>
      <c:valAx>
        <c:axId val="549718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6.9793411501954212E-3"/>
              <c:y val="0.3452826185765818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9716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HER!$B$82</c:f>
              <c:strCache>
                <c:ptCount val="1"/>
                <c:pt idx="0">
                  <c:v>Participant Average Daily Consumption</c:v>
                </c:pt>
              </c:strCache>
            </c:strRef>
          </c:tx>
          <c:spPr>
            <a:ln w="28575" cap="rnd">
              <a:solidFill>
                <a:schemeClr val="accent1"/>
              </a:solidFill>
              <a:round/>
            </a:ln>
            <a:effectLst/>
          </c:spPr>
          <c:marker>
            <c:symbol val="none"/>
          </c:marker>
          <c:cat>
            <c:strRef>
              <c:f>HER!$A$83:$A$94</c:f>
              <c:strCache>
                <c:ptCount val="12"/>
                <c:pt idx="0">
                  <c:v>Apr 2015</c:v>
                </c:pt>
                <c:pt idx="1">
                  <c:v>May 2015</c:v>
                </c:pt>
                <c:pt idx="2">
                  <c:v>Jun 2015</c:v>
                </c:pt>
                <c:pt idx="3">
                  <c:v>Jul 2015</c:v>
                </c:pt>
                <c:pt idx="4">
                  <c:v>Aug 2015</c:v>
                </c:pt>
                <c:pt idx="5">
                  <c:v>Sep 2015</c:v>
                </c:pt>
                <c:pt idx="6">
                  <c:v>Oct 2015</c:v>
                </c:pt>
                <c:pt idx="7">
                  <c:v>Nov 2015</c:v>
                </c:pt>
                <c:pt idx="8">
                  <c:v>Dec 2015</c:v>
                </c:pt>
                <c:pt idx="9">
                  <c:v>Jan 2016</c:v>
                </c:pt>
                <c:pt idx="10">
                  <c:v>Feb 2016</c:v>
                </c:pt>
                <c:pt idx="11">
                  <c:v>Mar 2016</c:v>
                </c:pt>
              </c:strCache>
            </c:strRef>
          </c:cat>
          <c:val>
            <c:numRef>
              <c:f>HER!$B$83:$B$94</c:f>
              <c:numCache>
                <c:formatCode>0.000</c:formatCode>
                <c:ptCount val="12"/>
                <c:pt idx="0">
                  <c:v>20.972000000000001</c:v>
                </c:pt>
                <c:pt idx="1">
                  <c:v>23.419</c:v>
                </c:pt>
                <c:pt idx="2">
                  <c:v>36.042999999999999</c:v>
                </c:pt>
                <c:pt idx="3">
                  <c:v>44.597999999999999</c:v>
                </c:pt>
                <c:pt idx="4">
                  <c:v>40.29</c:v>
                </c:pt>
                <c:pt idx="5">
                  <c:v>31.838999999999999</c:v>
                </c:pt>
                <c:pt idx="6">
                  <c:v>22.379000000000001</c:v>
                </c:pt>
                <c:pt idx="7">
                  <c:v>24.783999999999999</c:v>
                </c:pt>
                <c:pt idx="8">
                  <c:v>29.846</c:v>
                </c:pt>
                <c:pt idx="9">
                  <c:v>32.808</c:v>
                </c:pt>
                <c:pt idx="10">
                  <c:v>28.332999999999998</c:v>
                </c:pt>
                <c:pt idx="11">
                  <c:v>23.056999999999999</c:v>
                </c:pt>
              </c:numCache>
            </c:numRef>
          </c:val>
          <c:smooth val="0"/>
          <c:extLst>
            <c:ext xmlns:c16="http://schemas.microsoft.com/office/drawing/2014/chart" uri="{C3380CC4-5D6E-409C-BE32-E72D297353CC}">
              <c16:uniqueId val="{00000000-19AB-4F04-BA40-3C2ACC167166}"/>
            </c:ext>
          </c:extLst>
        </c:ser>
        <c:ser>
          <c:idx val="1"/>
          <c:order val="1"/>
          <c:tx>
            <c:strRef>
              <c:f>HER!$C$82</c:f>
              <c:strCache>
                <c:ptCount val="1"/>
                <c:pt idx="0">
                  <c:v>Control Average Daily Consumption</c:v>
                </c:pt>
              </c:strCache>
            </c:strRef>
          </c:tx>
          <c:spPr>
            <a:ln w="28575" cap="rnd">
              <a:solidFill>
                <a:schemeClr val="accent5"/>
              </a:solidFill>
              <a:round/>
            </a:ln>
            <a:effectLst/>
          </c:spPr>
          <c:marker>
            <c:symbol val="none"/>
          </c:marker>
          <c:cat>
            <c:strRef>
              <c:f>HER!$A$83:$A$94</c:f>
              <c:strCache>
                <c:ptCount val="12"/>
                <c:pt idx="0">
                  <c:v>Apr 2015</c:v>
                </c:pt>
                <c:pt idx="1">
                  <c:v>May 2015</c:v>
                </c:pt>
                <c:pt idx="2">
                  <c:v>Jun 2015</c:v>
                </c:pt>
                <c:pt idx="3">
                  <c:v>Jul 2015</c:v>
                </c:pt>
                <c:pt idx="4">
                  <c:v>Aug 2015</c:v>
                </c:pt>
                <c:pt idx="5">
                  <c:v>Sep 2015</c:v>
                </c:pt>
                <c:pt idx="6">
                  <c:v>Oct 2015</c:v>
                </c:pt>
                <c:pt idx="7">
                  <c:v>Nov 2015</c:v>
                </c:pt>
                <c:pt idx="8">
                  <c:v>Dec 2015</c:v>
                </c:pt>
                <c:pt idx="9">
                  <c:v>Jan 2016</c:v>
                </c:pt>
                <c:pt idx="10">
                  <c:v>Feb 2016</c:v>
                </c:pt>
                <c:pt idx="11">
                  <c:v>Mar 2016</c:v>
                </c:pt>
              </c:strCache>
            </c:strRef>
          </c:cat>
          <c:val>
            <c:numRef>
              <c:f>HER!$C$83:$C$94</c:f>
              <c:numCache>
                <c:formatCode>0.000</c:formatCode>
                <c:ptCount val="12"/>
                <c:pt idx="0">
                  <c:v>20.942</c:v>
                </c:pt>
                <c:pt idx="1">
                  <c:v>23.356000000000002</c:v>
                </c:pt>
                <c:pt idx="2">
                  <c:v>36.076000000000001</c:v>
                </c:pt>
                <c:pt idx="3">
                  <c:v>44.621000000000002</c:v>
                </c:pt>
                <c:pt idx="4">
                  <c:v>40.277999999999999</c:v>
                </c:pt>
                <c:pt idx="5">
                  <c:v>31.901</c:v>
                </c:pt>
                <c:pt idx="6">
                  <c:v>22.347000000000001</c:v>
                </c:pt>
                <c:pt idx="7">
                  <c:v>24.776</c:v>
                </c:pt>
                <c:pt idx="8">
                  <c:v>29.818000000000001</c:v>
                </c:pt>
                <c:pt idx="9">
                  <c:v>32.816000000000003</c:v>
                </c:pt>
                <c:pt idx="10">
                  <c:v>28.213999999999999</c:v>
                </c:pt>
                <c:pt idx="11">
                  <c:v>22.963000000000001</c:v>
                </c:pt>
              </c:numCache>
            </c:numRef>
          </c:val>
          <c:smooth val="0"/>
          <c:extLst>
            <c:ext xmlns:c16="http://schemas.microsoft.com/office/drawing/2014/chart" uri="{C3380CC4-5D6E-409C-BE32-E72D297353CC}">
              <c16:uniqueId val="{00000001-19AB-4F04-BA40-3C2ACC167166}"/>
            </c:ext>
          </c:extLst>
        </c:ser>
        <c:dLbls>
          <c:showLegendKey val="0"/>
          <c:showVal val="0"/>
          <c:showCatName val="0"/>
          <c:showSerName val="0"/>
          <c:showPercent val="0"/>
          <c:showBubbleSize val="0"/>
        </c:dLbls>
        <c:smooth val="0"/>
        <c:axId val="539942072"/>
        <c:axId val="539941680"/>
      </c:lineChart>
      <c:catAx>
        <c:axId val="539942072"/>
        <c:scaling>
          <c:orientation val="minMax"/>
        </c:scaling>
        <c:delete val="0"/>
        <c:axPos val="b"/>
        <c:numFmt formatCode="General" sourceLinked="1"/>
        <c:majorTickMark val="none"/>
        <c:minorTickMark val="none"/>
        <c:tickLblPos val="nextTo"/>
        <c:spPr>
          <a:noFill/>
          <a:ln w="3175" cap="flat" cmpd="sng" algn="ctr">
            <a:solidFill>
              <a:srgbClr val="969696"/>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41680"/>
        <c:crosses val="autoZero"/>
        <c:auto val="1"/>
        <c:lblAlgn val="ctr"/>
        <c:lblOffset val="100"/>
        <c:noMultiLvlLbl val="0"/>
      </c:catAx>
      <c:valAx>
        <c:axId val="539941680"/>
        <c:scaling>
          <c:orientation val="minMax"/>
        </c:scaling>
        <c:delete val="0"/>
        <c:axPos val="l"/>
        <c:majorGridlines>
          <c:spPr>
            <a:ln w="12700" cap="flat" cmpd="sng" algn="ctr">
              <a:solidFill>
                <a:srgbClr val="969696"/>
              </a:solidFill>
              <a:round/>
            </a:ln>
            <a:effectLst/>
          </c:spPr>
        </c:majorGridlines>
        <c:numFmt formatCode="_(* #,##0.00_);_(* \(#,##0.00\);_(* &quot;-&quot;??_);_(@_)" sourceLinked="0"/>
        <c:majorTickMark val="none"/>
        <c:minorTickMark val="none"/>
        <c:tickLblPos val="nextTo"/>
        <c:spPr>
          <a:noFill/>
          <a:ln w="3175">
            <a:solidFill>
              <a:srgbClr val="969696"/>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42072"/>
        <c:crosses val="autoZero"/>
        <c:crossBetween val="between"/>
      </c:valAx>
      <c:spPr>
        <a:noFill/>
        <a:ln w="3175">
          <a:solidFill>
            <a:srgbClr val="7F7F7F"/>
          </a:solidFill>
        </a:ln>
        <a:effectLst/>
      </c:spPr>
    </c:plotArea>
    <c:legend>
      <c:legendPos val="b"/>
      <c:overlay val="0"/>
      <c:spPr>
        <a:solidFill>
          <a:schemeClr val="accent2">
            <a:lumMod val="20000"/>
            <a:lumOff val="8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46930189002755"/>
          <c:y val="4.8819817192520605E-2"/>
          <c:w val="0.7269397805592559"/>
          <c:h val="0.667736305859665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(HER!$B$12,HER!$C$12,HER!$F$12,HER!$E$12)</c:f>
              <c:numCache>
                <c:formatCode>#,##0</c:formatCode>
                <c:ptCount val="4"/>
                <c:pt idx="0">
                  <c:v>16454246.1139</c:v>
                </c:pt>
                <c:pt idx="1">
                  <c:v>16307486</c:v>
                </c:pt>
                <c:pt idx="2">
                  <c:v>16307486</c:v>
                </c:pt>
                <c:pt idx="3">
                  <c:v>21070771.90000008</c:v>
                </c:pt>
              </c:numCache>
            </c:numRef>
          </c:val>
          <c:extLst>
            <c:ext xmlns:c16="http://schemas.microsoft.com/office/drawing/2014/chart" uri="{C3380CC4-5D6E-409C-BE32-E72D297353CC}">
              <c16:uniqueId val="{00000000-5112-4648-A69A-301266E12DE2}"/>
            </c:ext>
          </c:extLst>
        </c:ser>
        <c:dLbls>
          <c:dLblPos val="outEnd"/>
          <c:showLegendKey val="0"/>
          <c:showVal val="1"/>
          <c:showCatName val="0"/>
          <c:showSerName val="0"/>
          <c:showPercent val="0"/>
          <c:showBubbleSize val="0"/>
        </c:dLbls>
        <c:gapWidth val="219"/>
        <c:overlap val="-27"/>
        <c:axId val="539937368"/>
        <c:axId val="539935408"/>
      </c:barChart>
      <c:catAx>
        <c:axId val="539937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35408"/>
        <c:crosses val="autoZero"/>
        <c:auto val="1"/>
        <c:lblAlgn val="ctr"/>
        <c:lblOffset val="100"/>
        <c:noMultiLvlLbl val="0"/>
      </c:catAx>
      <c:valAx>
        <c:axId val="539935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37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59400677930334"/>
          <c:y val="4.8819817192520605E-2"/>
          <c:w val="0.79681507566998011"/>
          <c:h val="0.6719071433638363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(HER!$B$11,HER!$C$11,HER!$F$11,HER!$E$11)</c:f>
              <c:strCache>
                <c:ptCount val="4"/>
                <c:pt idx="0">
                  <c:v>Reported Savings</c:v>
                </c:pt>
                <c:pt idx="1">
                  <c:v>Verified Savings</c:v>
                </c:pt>
                <c:pt idx="2">
                  <c:v>Verified Savings</c:v>
                </c:pt>
                <c:pt idx="3">
                  <c:v>MEEIA 3-Year Target</c:v>
                </c:pt>
              </c:strCache>
            </c:strRef>
          </c:cat>
          <c:val>
            <c:numRef>
              <c:f>(HER!$B$13,HER!$C$13,HER!$F$13,HER!$E$13)</c:f>
              <c:numCache>
                <c:formatCode>#,##0</c:formatCode>
                <c:ptCount val="4"/>
                <c:pt idx="0">
                  <c:v>2251.6089999999999</c:v>
                </c:pt>
                <c:pt idx="1">
                  <c:v>2232</c:v>
                </c:pt>
                <c:pt idx="2">
                  <c:v>2232</c:v>
                </c:pt>
                <c:pt idx="3">
                  <c:v>4215</c:v>
                </c:pt>
              </c:numCache>
            </c:numRef>
          </c:val>
          <c:extLst>
            <c:ext xmlns:c16="http://schemas.microsoft.com/office/drawing/2014/chart" uri="{C3380CC4-5D6E-409C-BE32-E72D297353CC}">
              <c16:uniqueId val="{00000000-AD3A-4FFA-8A14-D76B5BEF6702}"/>
            </c:ext>
          </c:extLst>
        </c:ser>
        <c:dLbls>
          <c:dLblPos val="outEnd"/>
          <c:showLegendKey val="0"/>
          <c:showVal val="1"/>
          <c:showCatName val="0"/>
          <c:showSerName val="0"/>
          <c:showPercent val="0"/>
          <c:showBubbleSize val="0"/>
        </c:dLbls>
        <c:gapWidth val="219"/>
        <c:overlap val="-27"/>
        <c:axId val="539937760"/>
        <c:axId val="539938936"/>
      </c:barChart>
      <c:catAx>
        <c:axId val="5399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38936"/>
        <c:crosses val="autoZero"/>
        <c:auto val="1"/>
        <c:lblAlgn val="ctr"/>
        <c:lblOffset val="100"/>
        <c:noMultiLvlLbl val="0"/>
      </c:catAx>
      <c:valAx>
        <c:axId val="539938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377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922187171398531E-2"/>
          <c:w val="0.69178002142529504"/>
          <c:h val="0.6235117613452892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Custom'!$B$12,'Business EER - Custom'!$C$12,'Business EER - Custom'!$F$12,'Business EER - Custom'!$E$12)</c:f>
              <c:numCache>
                <c:formatCode>#,##0</c:formatCode>
                <c:ptCount val="4"/>
                <c:pt idx="0">
                  <c:v>664528.19999999995</c:v>
                </c:pt>
                <c:pt idx="1">
                  <c:v>658738.66</c:v>
                </c:pt>
                <c:pt idx="2">
                  <c:v>704850.36620000005</c:v>
                </c:pt>
                <c:pt idx="3">
                  <c:v>30079932.355800048</c:v>
                </c:pt>
              </c:numCache>
            </c:numRef>
          </c:val>
          <c:extLst>
            <c:ext xmlns:c16="http://schemas.microsoft.com/office/drawing/2014/chart" uri="{C3380CC4-5D6E-409C-BE32-E72D297353CC}">
              <c16:uniqueId val="{00000000-B162-4EEC-B021-3CF68858DB07}"/>
            </c:ext>
          </c:extLst>
        </c:ser>
        <c:dLbls>
          <c:dLblPos val="outEnd"/>
          <c:showLegendKey val="0"/>
          <c:showVal val="1"/>
          <c:showCatName val="0"/>
          <c:showSerName val="0"/>
          <c:showPercent val="0"/>
          <c:showBubbleSize val="0"/>
        </c:dLbls>
        <c:gapWidth val="219"/>
        <c:overlap val="-27"/>
        <c:axId val="639448832"/>
        <c:axId val="639451576"/>
      </c:barChart>
      <c:catAx>
        <c:axId val="639448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51576"/>
        <c:crosses val="autoZero"/>
        <c:auto val="1"/>
        <c:lblAlgn val="ctr"/>
        <c:lblOffset val="100"/>
        <c:noMultiLvlLbl val="0"/>
      </c:catAx>
      <c:valAx>
        <c:axId val="639451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(MWh)</a:t>
                </a:r>
              </a:p>
            </c:rich>
          </c:tx>
          <c:layout>
            <c:manualLayout>
              <c:xMode val="edge"/>
              <c:yMode val="edge"/>
              <c:x val="2.7777777777777779E-3"/>
              <c:y val="0.17834281131525223"/>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488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Program Participation Relative to MyAccount Enrollment or WUM Completion</a:t>
            </a:r>
          </a:p>
          <a:p>
            <a:pPr>
              <a:defRPr/>
            </a:pPr>
            <a:r>
              <a:rPr lang="en-US"/>
              <a:t>(For those with no program participation prior to enrollment)</a:t>
            </a:r>
          </a:p>
          <a:p>
            <a:pPr>
              <a:defRPr/>
            </a:pPr>
            <a:endParaRPr lang="en-US"/>
          </a:p>
        </c:rich>
      </c:tx>
      <c:overlay val="0"/>
      <c:spPr>
        <a:noFill/>
        <a:ln>
          <a:noFill/>
        </a:ln>
        <a:effectLst/>
      </c:spPr>
      <c:txPr>
        <a:bodyPr rot="0" spcFirstLastPara="1" vertOverflow="ellipsis" vert="horz" wrap="square" anchor="ctr" anchorCtr="1"/>
        <a:lstStyle/>
        <a:p>
          <a:pPr>
            <a:defRPr sz="132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v>WUM Completers (n=7,464)</c:v>
          </c:tx>
          <c:spPr>
            <a:ln w="28575" cap="rnd">
              <a:solidFill>
                <a:schemeClr val="accent1"/>
              </a:solidFill>
              <a:round/>
            </a:ln>
            <a:effectLst/>
          </c:spPr>
          <c:marker>
            <c:symbol val="none"/>
          </c:marker>
          <c:cat>
            <c:strLit>
              <c:ptCount val="12"/>
              <c:pt idx="0">
                <c:v>1</c:v>
              </c:pt>
              <c:pt idx="1">
                <c:v>2</c:v>
              </c:pt>
              <c:pt idx="2">
                <c:v>3</c:v>
              </c:pt>
              <c:pt idx="3">
                <c:v>4</c:v>
              </c:pt>
              <c:pt idx="4">
                <c:v>5</c:v>
              </c:pt>
              <c:pt idx="5">
                <c:v>6</c:v>
              </c:pt>
              <c:pt idx="6">
                <c:v>7</c:v>
              </c:pt>
              <c:pt idx="7">
                <c:v>8</c:v>
              </c:pt>
              <c:pt idx="8">
                <c:v>9</c:v>
              </c:pt>
              <c:pt idx="9">
                <c:v>10</c:v>
              </c:pt>
              <c:pt idx="10">
                <c:v>11</c:v>
              </c:pt>
              <c:pt idx="11">
                <c:v>12</c:v>
              </c:pt>
            </c:strLit>
          </c:cat>
          <c:val>
            <c:numLit>
              <c:formatCode>0.00%</c:formatCode>
              <c:ptCount val="12"/>
              <c:pt idx="0">
                <c:v>9.7802786709539121E-3</c:v>
              </c:pt>
              <c:pt idx="1">
                <c:v>1.5273311897106109E-2</c:v>
              </c:pt>
              <c:pt idx="2">
                <c:v>2.2374062165058949E-2</c:v>
              </c:pt>
              <c:pt idx="3">
                <c:v>2.9072883172561629E-2</c:v>
              </c:pt>
              <c:pt idx="4">
                <c:v>3.778135048231511E-2</c:v>
              </c:pt>
              <c:pt idx="5">
                <c:v>4.421221864951768E-2</c:v>
              </c:pt>
              <c:pt idx="6">
                <c:v>4.9169346195069664E-2</c:v>
              </c:pt>
              <c:pt idx="7">
                <c:v>5.2250803858520899E-2</c:v>
              </c:pt>
              <c:pt idx="8">
                <c:v>5.5332261521972133E-2</c:v>
              </c:pt>
              <c:pt idx="9">
                <c:v>5.7609860664523047E-2</c:v>
              </c:pt>
              <c:pt idx="10">
                <c:v>5.8815648445873531E-2</c:v>
              </c:pt>
              <c:pt idx="11">
                <c:v>5.908360128617364E-2</c:v>
              </c:pt>
            </c:numLit>
          </c:val>
          <c:smooth val="0"/>
          <c:extLst>
            <c:ext xmlns:c16="http://schemas.microsoft.com/office/drawing/2014/chart" uri="{C3380CC4-5D6E-409C-BE32-E72D297353CC}">
              <c16:uniqueId val="{00000000-3814-457C-8096-2269931553C5}"/>
            </c:ext>
          </c:extLst>
        </c:ser>
        <c:ser>
          <c:idx val="1"/>
          <c:order val="1"/>
          <c:tx>
            <c:v>My Account Customers (n=33,767)</c:v>
          </c:tx>
          <c:spPr>
            <a:ln w="28575" cap="rnd">
              <a:solidFill>
                <a:schemeClr val="accent2"/>
              </a:solidFill>
              <a:round/>
            </a:ln>
            <a:effectLst/>
          </c:spPr>
          <c:marker>
            <c:symbol val="none"/>
          </c:marker>
          <c:cat>
            <c:strLit>
              <c:ptCount val="12"/>
              <c:pt idx="0">
                <c:v>1</c:v>
              </c:pt>
              <c:pt idx="1">
                <c:v>2</c:v>
              </c:pt>
              <c:pt idx="2">
                <c:v>3</c:v>
              </c:pt>
              <c:pt idx="3">
                <c:v>4</c:v>
              </c:pt>
              <c:pt idx="4">
                <c:v>5</c:v>
              </c:pt>
              <c:pt idx="5">
                <c:v>6</c:v>
              </c:pt>
              <c:pt idx="6">
                <c:v>7</c:v>
              </c:pt>
              <c:pt idx="7">
                <c:v>8</c:v>
              </c:pt>
              <c:pt idx="8">
                <c:v>9</c:v>
              </c:pt>
              <c:pt idx="9">
                <c:v>10</c:v>
              </c:pt>
              <c:pt idx="10">
                <c:v>11</c:v>
              </c:pt>
              <c:pt idx="11">
                <c:v>12</c:v>
              </c:pt>
            </c:strLit>
          </c:cat>
          <c:val>
            <c:numLit>
              <c:formatCode>0.00%</c:formatCode>
              <c:ptCount val="12"/>
              <c:pt idx="0">
                <c:v>1.2142032161577873E-3</c:v>
              </c:pt>
              <c:pt idx="1">
                <c:v>2.221103444191074E-3</c:v>
              </c:pt>
              <c:pt idx="2">
                <c:v>3.5241507981165041E-3</c:v>
              </c:pt>
              <c:pt idx="3">
                <c:v>5.1825747031125063E-3</c:v>
              </c:pt>
              <c:pt idx="4">
                <c:v>7.6702105606065094E-3</c:v>
              </c:pt>
              <c:pt idx="5">
                <c:v>1.0453993543992655E-2</c:v>
              </c:pt>
              <c:pt idx="6">
                <c:v>1.3119317677021944E-2</c:v>
              </c:pt>
              <c:pt idx="7">
                <c:v>1.4925815144964017E-2</c:v>
              </c:pt>
              <c:pt idx="8">
                <c:v>1.6761927325495304E-2</c:v>
              </c:pt>
              <c:pt idx="9">
                <c:v>1.7650368703171732E-2</c:v>
              </c:pt>
              <c:pt idx="10">
                <c:v>1.8301892380134448E-2</c:v>
              </c:pt>
              <c:pt idx="11">
                <c:v>1.8449965943080519E-2</c:v>
              </c:pt>
            </c:numLit>
          </c:val>
          <c:smooth val="0"/>
          <c:extLst>
            <c:ext xmlns:c16="http://schemas.microsoft.com/office/drawing/2014/chart" uri="{C3380CC4-5D6E-409C-BE32-E72D297353CC}">
              <c16:uniqueId val="{00000001-3814-457C-8096-2269931553C5}"/>
            </c:ext>
          </c:extLst>
        </c:ser>
        <c:dLbls>
          <c:showLegendKey val="0"/>
          <c:showVal val="0"/>
          <c:showCatName val="0"/>
          <c:showSerName val="0"/>
          <c:showPercent val="0"/>
          <c:showBubbleSize val="0"/>
        </c:dLbls>
        <c:smooth val="0"/>
        <c:axId val="539940896"/>
        <c:axId val="539935800"/>
      </c:lineChart>
      <c:catAx>
        <c:axId val="539940896"/>
        <c:scaling>
          <c:orientation val="minMax"/>
        </c:scaling>
        <c:delete val="0"/>
        <c:axPos val="b"/>
        <c:title>
          <c:tx>
            <c:rich>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Months Post-Enrollment</a:t>
                </a:r>
              </a:p>
            </c:rich>
          </c:tx>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35800"/>
        <c:crosses val="autoZero"/>
        <c:auto val="1"/>
        <c:lblAlgn val="ctr"/>
        <c:lblOffset val="100"/>
        <c:noMultiLvlLbl val="0"/>
      </c:catAx>
      <c:valAx>
        <c:axId val="539935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(Cumulative Percentage of Customers Participating in an EE Program)</a:t>
                </a:r>
              </a:p>
            </c:rich>
          </c:tx>
          <c:layout>
            <c:manualLayout>
              <c:xMode val="edge"/>
              <c:yMode val="edge"/>
              <c:x val="6.9204152249134898E-3"/>
              <c:y val="0.13104117505816501"/>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40896"/>
        <c:crosses val="autoZero"/>
        <c:crossBetween val="between"/>
      </c:valAx>
      <c:spPr>
        <a:noFill/>
        <a:ln>
          <a:noFill/>
        </a:ln>
        <a:effectLst/>
      </c:spPr>
    </c:plotArea>
    <c:legend>
      <c:legendPos val="b"/>
      <c:overlay val="0"/>
      <c:spPr>
        <a:solidFill>
          <a:srgbClr val="D9D9D9"/>
        </a:solid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922187171398531E-2"/>
          <c:w val="0.75516434608153038"/>
          <c:h val="0.66136665093519464"/>
        </c:manualLayout>
      </c:layout>
      <c:barChart>
        <c:barDir val="col"/>
        <c:grouping val="clustered"/>
        <c:varyColors val="0"/>
        <c:ser>
          <c:idx val="0"/>
          <c:order val="0"/>
          <c:spPr>
            <a:solidFill>
              <a:schemeClr val="accent1"/>
            </a:solidFill>
            <a:ln>
              <a:noFill/>
            </a:ln>
            <a:effectLst/>
          </c:spPr>
          <c:invertIfNegative val="0"/>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Thermostat'!$B$12,'Bus Programmable Thermostat'!$C$12,'Bus Programmable Thermostat'!$F$12,'Bus Programmable Thermostat'!$E$12)</c:f>
              <c:numCache>
                <c:formatCode>#,##0</c:formatCode>
                <c:ptCount val="4"/>
                <c:pt idx="0">
                  <c:v>26796</c:v>
                </c:pt>
                <c:pt idx="1">
                  <c:v>24087</c:v>
                </c:pt>
                <c:pt idx="2">
                  <c:v>24087</c:v>
                </c:pt>
                <c:pt idx="3">
                  <c:v>79002</c:v>
                </c:pt>
              </c:numCache>
            </c:numRef>
          </c:val>
          <c:extLst>
            <c:ext xmlns:c16="http://schemas.microsoft.com/office/drawing/2014/chart" uri="{C3380CC4-5D6E-409C-BE32-E72D297353CC}">
              <c16:uniqueId val="{00000000-8C64-4ACB-BEFF-5F7BA3DC8761}"/>
            </c:ext>
          </c:extLst>
        </c:ser>
        <c:dLbls>
          <c:showLegendKey val="0"/>
          <c:showVal val="0"/>
          <c:showCatName val="0"/>
          <c:showSerName val="0"/>
          <c:showPercent val="0"/>
          <c:showBubbleSize val="0"/>
        </c:dLbls>
        <c:gapWidth val="219"/>
        <c:overlap val="-27"/>
        <c:axId val="554612920"/>
        <c:axId val="554615272"/>
      </c:barChart>
      <c:catAx>
        <c:axId val="554612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15272"/>
        <c:crosses val="autoZero"/>
        <c:auto val="1"/>
        <c:lblAlgn val="ctr"/>
        <c:lblOffset val="100"/>
        <c:noMultiLvlLbl val="0"/>
      </c:catAx>
      <c:valAx>
        <c:axId val="5546152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129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66610538841772"/>
          <c:y val="5.1955420466058763E-2"/>
          <c:w val="0.80974297706086573"/>
          <c:h val="0.69398144380888571"/>
        </c:manualLayout>
      </c:layout>
      <c:barChart>
        <c:barDir val="col"/>
        <c:grouping val="clustered"/>
        <c:varyColors val="0"/>
        <c:ser>
          <c:idx val="0"/>
          <c:order val="0"/>
          <c:spPr>
            <a:solidFill>
              <a:schemeClr val="accent1"/>
            </a:solidFill>
            <a:ln>
              <a:noFill/>
            </a:ln>
            <a:effectLst/>
          </c:spPr>
          <c:invertIfNegative val="0"/>
          <c:cat>
            <c:strRef>
              <c:f>('Bus Programmable Thermostat'!$B$11,'Bus Programmable Thermostat'!$C$11,'Bus Programmable Thermostat'!$F$11,'Bus Programmable Thermostat'!$E$11)</c:f>
              <c:strCache>
                <c:ptCount val="4"/>
                <c:pt idx="0">
                  <c:v>Reported Savings</c:v>
                </c:pt>
                <c:pt idx="1">
                  <c:v>Verified Savings</c:v>
                </c:pt>
                <c:pt idx="2">
                  <c:v>Verified Savings</c:v>
                </c:pt>
                <c:pt idx="3">
                  <c:v>MEEIA 3-Year Target</c:v>
                </c:pt>
              </c:strCache>
            </c:strRef>
          </c:cat>
          <c:val>
            <c:numRef>
              <c:f>('Bus Programmable Thermostat'!$B$13,'Bus Programmable Thermostat'!$C$13,'Bus Programmable Thermostat'!$F$13,'Bus Programmable Thermostat'!$E$13)</c:f>
              <c:numCache>
                <c:formatCode>#,##0</c:formatCode>
                <c:ptCount val="4"/>
                <c:pt idx="0">
                  <c:v>73.08</c:v>
                </c:pt>
                <c:pt idx="1">
                  <c:v>63</c:v>
                </c:pt>
                <c:pt idx="2">
                  <c:v>63</c:v>
                </c:pt>
                <c:pt idx="3">
                  <c:v>215.46000000000004</c:v>
                </c:pt>
              </c:numCache>
            </c:numRef>
          </c:val>
          <c:extLst>
            <c:ext xmlns:c16="http://schemas.microsoft.com/office/drawing/2014/chart" uri="{C3380CC4-5D6E-409C-BE32-E72D297353CC}">
              <c16:uniqueId val="{00000000-4E02-4CA1-81BA-71ED8357D8EA}"/>
            </c:ext>
          </c:extLst>
        </c:ser>
        <c:dLbls>
          <c:showLegendKey val="0"/>
          <c:showVal val="0"/>
          <c:showCatName val="0"/>
          <c:showSerName val="0"/>
          <c:showPercent val="0"/>
          <c:showBubbleSize val="0"/>
        </c:dLbls>
        <c:gapWidth val="219"/>
        <c:overlap val="-27"/>
        <c:axId val="554625464"/>
        <c:axId val="554624680"/>
      </c:barChart>
      <c:catAx>
        <c:axId val="554625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24680"/>
        <c:crosses val="autoZero"/>
        <c:auto val="1"/>
        <c:lblAlgn val="ctr"/>
        <c:lblOffset val="100"/>
        <c:noMultiLvlLbl val="0"/>
      </c:catAx>
      <c:valAx>
        <c:axId val="554624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4.6528941001302811E-3"/>
              <c:y val="0.32534922496390078"/>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25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3-Year Target</c:v>
                </c:pt>
              </c:strCache>
            </c:strRef>
          </c:cat>
          <c:val>
            <c:numRef>
              <c:f>('Res Programmable Thermostat'!$B$12,'Res Programmable Thermostat'!$C$12,'Res Programmable Thermostat'!$F$12,'Res Programmable Thermostat'!$E$12)</c:f>
              <c:numCache>
                <c:formatCode>#,##0</c:formatCode>
                <c:ptCount val="4"/>
                <c:pt idx="0">
                  <c:v>2180178</c:v>
                </c:pt>
                <c:pt idx="1">
                  <c:v>1896858</c:v>
                </c:pt>
                <c:pt idx="2">
                  <c:v>1896858</c:v>
                </c:pt>
                <c:pt idx="3">
                  <c:v>6144138.0000000019</c:v>
                </c:pt>
              </c:numCache>
            </c:numRef>
          </c:val>
          <c:extLst>
            <c:ext xmlns:c16="http://schemas.microsoft.com/office/drawing/2014/chart" uri="{C3380CC4-5D6E-409C-BE32-E72D297353CC}">
              <c16:uniqueId val="{00000000-811C-434B-AE57-B11272273C2F}"/>
            </c:ext>
          </c:extLst>
        </c:ser>
        <c:dLbls>
          <c:dLblPos val="outEnd"/>
          <c:showLegendKey val="0"/>
          <c:showVal val="1"/>
          <c:showCatName val="0"/>
          <c:showSerName val="0"/>
          <c:showPercent val="0"/>
          <c:showBubbleSize val="0"/>
        </c:dLbls>
        <c:gapWidth val="219"/>
        <c:overlap val="-27"/>
        <c:axId val="539936192"/>
        <c:axId val="539936584"/>
      </c:barChart>
      <c:catAx>
        <c:axId val="53993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36584"/>
        <c:crosses val="autoZero"/>
        <c:auto val="1"/>
        <c:lblAlgn val="ctr"/>
        <c:lblOffset val="100"/>
        <c:noMultiLvlLbl val="0"/>
      </c:catAx>
      <c:valAx>
        <c:axId val="539936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99361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42055441268039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 Programmable Thermostat'!$B$11,'Res Programmable Thermostat'!$C$11,'Res Programmable Thermostat'!$F$11,'Res Programmable Thermostat'!$E$11)</c:f>
              <c:strCache>
                <c:ptCount val="4"/>
                <c:pt idx="0">
                  <c:v>Reported Savings</c:v>
                </c:pt>
                <c:pt idx="1">
                  <c:v>Verified Savings</c:v>
                </c:pt>
                <c:pt idx="2">
                  <c:v>Verified Savings</c:v>
                </c:pt>
                <c:pt idx="3">
                  <c:v>MEEIA 3-Year Target</c:v>
                </c:pt>
              </c:strCache>
            </c:strRef>
          </c:cat>
          <c:val>
            <c:numRef>
              <c:f>('Res Programmable Thermostat'!$B$13,'Res Programmable Thermostat'!$C$13,'Res Programmable Thermostat'!$F$13,'Res Programmable Thermostat'!$E$13)</c:f>
              <c:numCache>
                <c:formatCode>#,##0</c:formatCode>
                <c:ptCount val="4"/>
                <c:pt idx="0">
                  <c:v>5961.06</c:v>
                </c:pt>
                <c:pt idx="1">
                  <c:v>4478.04</c:v>
                </c:pt>
                <c:pt idx="2">
                  <c:v>4478.04</c:v>
                </c:pt>
                <c:pt idx="3">
                  <c:v>16756.740000000002</c:v>
                </c:pt>
              </c:numCache>
            </c:numRef>
          </c:val>
          <c:extLst>
            <c:ext xmlns:c16="http://schemas.microsoft.com/office/drawing/2014/chart" uri="{C3380CC4-5D6E-409C-BE32-E72D297353CC}">
              <c16:uniqueId val="{00000000-0B45-4DDF-BECE-2CEE7F0F97F3}"/>
            </c:ext>
          </c:extLst>
        </c:ser>
        <c:dLbls>
          <c:dLblPos val="outEnd"/>
          <c:showLegendKey val="0"/>
          <c:showVal val="1"/>
          <c:showCatName val="0"/>
          <c:showSerName val="0"/>
          <c:showPercent val="0"/>
          <c:showBubbleSize val="0"/>
        </c:dLbls>
        <c:gapWidth val="219"/>
        <c:overlap val="-27"/>
        <c:axId val="554619584"/>
        <c:axId val="554610176"/>
      </c:barChart>
      <c:catAx>
        <c:axId val="55461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10176"/>
        <c:crosses val="autoZero"/>
        <c:auto val="1"/>
        <c:lblAlgn val="ctr"/>
        <c:lblOffset val="100"/>
        <c:noMultiLvlLbl val="0"/>
      </c:catAx>
      <c:valAx>
        <c:axId val="554610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54619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924473636775302"/>
          <c:y val="5.3470136803470139E-2"/>
          <c:w val="0.75516434608153038"/>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('Demand Response Incentive'!$B$11,'Demand Response Incentive'!$C$11,'Demand Response Incentive'!$F$11,'Demand Response Incentive'!$E$11)</c:f>
              <c:strCache>
                <c:ptCount val="4"/>
                <c:pt idx="0">
                  <c:v>Reported Savings</c:v>
                </c:pt>
                <c:pt idx="1">
                  <c:v>Verified Savings</c:v>
                </c:pt>
                <c:pt idx="2">
                  <c:v>Verified Savings</c:v>
                </c:pt>
                <c:pt idx="3">
                  <c:v>MEEIA 3-Year Target</c:v>
                </c:pt>
              </c:strCache>
            </c:strRef>
          </c:cat>
          <c:val>
            <c:numRef>
              <c:f>('Demand Response Incentive'!$B$13,'Demand Response Incentive'!$C$13,'Demand Response Incentive'!$F$13,'Demand Response Incentive'!$E$13)</c:f>
              <c:numCache>
                <c:formatCode>#,##0</c:formatCode>
                <c:ptCount val="4"/>
                <c:pt idx="0">
                  <c:v>20664</c:v>
                </c:pt>
                <c:pt idx="1">
                  <c:v>9882.7736666666679</c:v>
                </c:pt>
                <c:pt idx="2">
                  <c:v>9882.7736666666679</c:v>
                </c:pt>
                <c:pt idx="3">
                  <c:v>55000.000000000007</c:v>
                </c:pt>
              </c:numCache>
            </c:numRef>
          </c:val>
          <c:extLst>
            <c:ext xmlns:c16="http://schemas.microsoft.com/office/drawing/2014/chart" uri="{C3380CC4-5D6E-409C-BE32-E72D297353CC}">
              <c16:uniqueId val="{00000000-624D-486F-BE3F-30BB34893594}"/>
            </c:ext>
          </c:extLst>
        </c:ser>
        <c:dLbls>
          <c:dLblPos val="outEnd"/>
          <c:showLegendKey val="0"/>
          <c:showVal val="1"/>
          <c:showCatName val="0"/>
          <c:showSerName val="0"/>
          <c:showPercent val="0"/>
          <c:showBubbleSize val="0"/>
        </c:dLbls>
        <c:gapWidth val="219"/>
        <c:overlap val="-27"/>
        <c:axId val="488523200"/>
        <c:axId val="488525160"/>
      </c:barChart>
      <c:catAx>
        <c:axId val="48852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8525160"/>
        <c:crosses val="autoZero"/>
        <c:auto val="1"/>
        <c:lblAlgn val="ctr"/>
        <c:lblOffset val="100"/>
        <c:noMultiLvlLbl val="0"/>
      </c:catAx>
      <c:valAx>
        <c:axId val="488525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85232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183263315809247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('Business EER - Custom'!$B$11,'Business EER - Custom'!$C$11,'Business EER - Custom'!$F$11,'Business EER - Custom'!$E$11)</c:f>
              <c:strCache>
                <c:ptCount val="4"/>
                <c:pt idx="0">
                  <c:v>Reported Savings</c:v>
                </c:pt>
                <c:pt idx="1">
                  <c:v>Verified Savings</c:v>
                </c:pt>
                <c:pt idx="2">
                  <c:v>Verified Savings</c:v>
                </c:pt>
                <c:pt idx="3">
                  <c:v>MEEIA 3-Year Target</c:v>
                </c:pt>
              </c:strCache>
            </c:strRef>
          </c:cat>
          <c:val>
            <c:numRef>
              <c:f>('Business EER - Custom'!$B$13,'Business EER - Custom'!$C$13,'Business EER - Custom'!$F$13,'Business EER - Custom'!$E$13)</c:f>
              <c:numCache>
                <c:formatCode>#,##0.00</c:formatCode>
                <c:ptCount val="4"/>
                <c:pt idx="0">
                  <c:v>92.32</c:v>
                </c:pt>
                <c:pt idx="1">
                  <c:v>92.32</c:v>
                </c:pt>
                <c:pt idx="2">
                  <c:v>98.782399999999996</c:v>
                </c:pt>
                <c:pt idx="3">
                  <c:v>7758.0861000000004</c:v>
                </c:pt>
              </c:numCache>
            </c:numRef>
          </c:val>
          <c:extLst>
            <c:ext xmlns:c16="http://schemas.microsoft.com/office/drawing/2014/chart" uri="{C3380CC4-5D6E-409C-BE32-E72D297353CC}">
              <c16:uniqueId val="{00000000-9661-4B74-AEE8-AADAD05F9129}"/>
            </c:ext>
          </c:extLst>
        </c:ser>
        <c:dLbls>
          <c:dLblPos val="outEnd"/>
          <c:showLegendKey val="0"/>
          <c:showVal val="1"/>
          <c:showCatName val="0"/>
          <c:showSerName val="0"/>
          <c:showPercent val="0"/>
          <c:showBubbleSize val="0"/>
        </c:dLbls>
        <c:gapWidth val="219"/>
        <c:overlap val="-27"/>
        <c:axId val="639444912"/>
        <c:axId val="639454712"/>
      </c:barChart>
      <c:catAx>
        <c:axId val="63944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54712"/>
        <c:crosses val="autoZero"/>
        <c:auto val="1"/>
        <c:lblAlgn val="ctr"/>
        <c:lblOffset val="100"/>
        <c:noMultiLvlLbl val="0"/>
      </c:catAx>
      <c:valAx>
        <c:axId val="639454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(MW)</a:t>
                </a:r>
              </a:p>
            </c:rich>
          </c:tx>
          <c:layout>
            <c:manualLayout>
              <c:xMode val="edge"/>
              <c:yMode val="edge"/>
              <c:x val="1.1632235250325702E-2"/>
              <c:y val="0.3080058404861554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449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262906102398844"/>
          <c:y val="5.3470136803470139E-2"/>
          <c:w val="0.69178002142529504"/>
          <c:h val="0.6516930316142914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('Block Bidding'!$B$11,'Block Bidding'!$C$11,'Block Bidding'!$F$11,'Block Bidding'!$E$11)</c:f>
              <c:strCache>
                <c:ptCount val="4"/>
                <c:pt idx="0">
                  <c:v>Reported Savings</c:v>
                </c:pt>
                <c:pt idx="1">
                  <c:v>Verified Savings</c:v>
                </c:pt>
                <c:pt idx="2">
                  <c:v>Verified Savings</c:v>
                </c:pt>
                <c:pt idx="3">
                  <c:v>MEEIA 3-Year Target</c:v>
                </c:pt>
              </c:strCache>
            </c:strRef>
          </c:cat>
          <c:val>
            <c:numRef>
              <c:f>('Block Bidding'!$B$12,'Block Bidding'!$C$12,'Block Bidding'!$F$12,'Block Bidding'!$E$12)</c:f>
              <c:numCache>
                <c:formatCode>#,##0</c:formatCode>
                <c:ptCount val="4"/>
                <c:pt idx="0">
                  <c:v>436323.69</c:v>
                </c:pt>
                <c:pt idx="1">
                  <c:v>467489.66</c:v>
                </c:pt>
                <c:pt idx="2">
                  <c:v>467489.66</c:v>
                </c:pt>
                <c:pt idx="3">
                  <c:v>17603947.083100002</c:v>
                </c:pt>
              </c:numCache>
            </c:numRef>
          </c:val>
          <c:extLst>
            <c:ext xmlns:c16="http://schemas.microsoft.com/office/drawing/2014/chart" uri="{C3380CC4-5D6E-409C-BE32-E72D297353CC}">
              <c16:uniqueId val="{00000000-D4F4-4198-9D35-93EC75E188BE}"/>
            </c:ext>
          </c:extLst>
        </c:ser>
        <c:dLbls>
          <c:dLblPos val="outEnd"/>
          <c:showLegendKey val="0"/>
          <c:showVal val="1"/>
          <c:showCatName val="0"/>
          <c:showSerName val="0"/>
          <c:showPercent val="0"/>
          <c:showBubbleSize val="0"/>
        </c:dLbls>
        <c:gapWidth val="219"/>
        <c:overlap val="-27"/>
        <c:axId val="639459808"/>
        <c:axId val="639457064"/>
      </c:barChart>
      <c:catAx>
        <c:axId val="639459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57064"/>
        <c:crosses val="autoZero"/>
        <c:auto val="1"/>
        <c:lblAlgn val="ctr"/>
        <c:lblOffset val="100"/>
        <c:noMultiLvlLbl val="0"/>
      </c:catAx>
      <c:valAx>
        <c:axId val="639457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94598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113325449059236"/>
          <c:y val="5.3470136803470139E-2"/>
          <c:w val="0.7732758279586911"/>
          <c:h val="0.6600347066226330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('Block Bidding'!$B$11,'Block Bidding'!$C$11,'Block Bidding'!$F$11,'Block Bidding'!$E$11)</c:f>
              <c:strCache>
                <c:ptCount val="4"/>
                <c:pt idx="0">
                  <c:v>Reported Savings</c:v>
                </c:pt>
                <c:pt idx="1">
                  <c:v>Verified Savings</c:v>
                </c:pt>
                <c:pt idx="2">
                  <c:v>Verified Savings</c:v>
                </c:pt>
                <c:pt idx="3">
                  <c:v>MEEIA 3-Year Target</c:v>
                </c:pt>
              </c:strCache>
            </c:strRef>
          </c:cat>
          <c:val>
            <c:numRef>
              <c:f>('Block Bidding'!$B$13,'Block Bidding'!$C$13,'Block Bidding'!$F$13,'Block Bidding'!$E$13)</c:f>
              <c:numCache>
                <c:formatCode>#,##0</c:formatCode>
                <c:ptCount val="4"/>
                <c:pt idx="0">
                  <c:v>55.35</c:v>
                </c:pt>
                <c:pt idx="1">
                  <c:v>55.15</c:v>
                </c:pt>
                <c:pt idx="2">
                  <c:v>55.15</c:v>
                </c:pt>
                <c:pt idx="3">
                  <c:v>3052</c:v>
                </c:pt>
              </c:numCache>
            </c:numRef>
          </c:val>
          <c:extLst>
            <c:ext xmlns:c16="http://schemas.microsoft.com/office/drawing/2014/chart" uri="{C3380CC4-5D6E-409C-BE32-E72D297353CC}">
              <c16:uniqueId val="{00000000-9048-4D58-B931-B133D33B1021}"/>
            </c:ext>
          </c:extLst>
        </c:ser>
        <c:dLbls>
          <c:dLblPos val="outEnd"/>
          <c:showLegendKey val="0"/>
          <c:showVal val="1"/>
          <c:showCatName val="0"/>
          <c:showSerName val="0"/>
          <c:showPercent val="0"/>
          <c:showBubbleSize val="0"/>
        </c:dLbls>
        <c:gapWidth val="219"/>
        <c:overlap val="-27"/>
        <c:axId val="538850744"/>
        <c:axId val="538852704"/>
      </c:barChart>
      <c:catAx>
        <c:axId val="538850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2704"/>
        <c:crosses val="autoZero"/>
        <c:auto val="1"/>
        <c:lblAlgn val="ctr"/>
        <c:lblOffset val="100"/>
        <c:noMultiLvlLbl val="0"/>
      </c:catAx>
      <c:valAx>
        <c:axId val="538852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507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51757914682777"/>
          <c:y val="5.3470136803470139E-2"/>
          <c:w val="0.70989150330245565"/>
          <c:h val="0.62666800658926647"/>
        </c:manualLayout>
      </c:layout>
      <c:barChart>
        <c:barDir val="col"/>
        <c:grouping val="clustered"/>
        <c:varyColors val="0"/>
        <c:ser>
          <c:idx val="0"/>
          <c:order val="0"/>
          <c:spPr>
            <a:solidFill>
              <a:schemeClr val="accent1"/>
            </a:solidFill>
            <a:ln>
              <a:noFill/>
            </a:ln>
            <a:effectLst/>
          </c:spPr>
          <c:invertIfNegative val="0"/>
          <c:dLbls>
            <c:dLbl>
              <c:idx val="0"/>
              <c:layout>
                <c:manualLayout>
                  <c:x val="2.3264470500651406E-3"/>
                  <c:y val="2.0854187520854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32-4B51-ABAA-4D33D5ED626C}"/>
                </c:ext>
              </c:extLst>
            </c:dLbl>
            <c:dLbl>
              <c:idx val="1"/>
              <c:layout>
                <c:manualLayout>
                  <c:x val="0"/>
                  <c:y val="1.25125125125125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32-4B51-ABAA-4D33D5ED626C}"/>
                </c:ext>
              </c:extLst>
            </c:dLbl>
            <c:dLbl>
              <c:idx val="3"/>
              <c:layout>
                <c:manualLayout>
                  <c:x val="-2.3264470500651406E-3"/>
                  <c:y val="1.66833500166833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32-4B51-ABAA-4D33D5ED626C}"/>
                </c:ext>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Lighting'!$B$12,'Small Bus. Lighting'!$C$12,'Small Bus. Lighting'!$F$12,'Small Bus. Lighting'!$E$12)</c:f>
              <c:numCache>
                <c:formatCode>#,##0</c:formatCode>
                <c:ptCount val="4"/>
                <c:pt idx="0">
                  <c:v>1689659.2575000001</c:v>
                </c:pt>
                <c:pt idx="1">
                  <c:v>1307522</c:v>
                </c:pt>
                <c:pt idx="2">
                  <c:v>1140159.1839999999</c:v>
                </c:pt>
                <c:pt idx="3">
                  <c:v>3569963.4051999673</c:v>
                </c:pt>
              </c:numCache>
            </c:numRef>
          </c:val>
          <c:extLst>
            <c:ext xmlns:c16="http://schemas.microsoft.com/office/drawing/2014/chart" uri="{C3380CC4-5D6E-409C-BE32-E72D297353CC}">
              <c16:uniqueId val="{00000000-4932-4B51-ABAA-4D33D5ED626C}"/>
            </c:ext>
          </c:extLst>
        </c:ser>
        <c:dLbls>
          <c:dLblPos val="outEnd"/>
          <c:showLegendKey val="0"/>
          <c:showVal val="1"/>
          <c:showCatName val="0"/>
          <c:showSerName val="0"/>
          <c:showPercent val="0"/>
          <c:showBubbleSize val="0"/>
        </c:dLbls>
        <c:gapWidth val="219"/>
        <c:overlap val="-27"/>
        <c:axId val="538846824"/>
        <c:axId val="538842512"/>
      </c:barChart>
      <c:catAx>
        <c:axId val="538846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42512"/>
        <c:crosses val="autoZero"/>
        <c:auto val="1"/>
        <c:lblAlgn val="ctr"/>
        <c:lblOffset val="100"/>
        <c:noMultiLvlLbl val="0"/>
      </c:catAx>
      <c:valAx>
        <c:axId val="53884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468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97189358867829"/>
          <c:y val="5.3470136803470139E-2"/>
          <c:w val="0.80043718886060511"/>
          <c:h val="0.626668006589266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('Small Bus. Lighting'!$B$11,'Small Bus. Lighting'!$C$11,'Small Bus. Lighting'!$F$11,'Small Bus. Lighting'!$E$11)</c:f>
              <c:strCache>
                <c:ptCount val="4"/>
                <c:pt idx="0">
                  <c:v>Reported Savings</c:v>
                </c:pt>
                <c:pt idx="1">
                  <c:v>Verified Savings</c:v>
                </c:pt>
                <c:pt idx="2">
                  <c:v>Verified Savings</c:v>
                </c:pt>
                <c:pt idx="3">
                  <c:v>MEEIA 3-Year Target</c:v>
                </c:pt>
              </c:strCache>
            </c:strRef>
          </c:cat>
          <c:val>
            <c:numRef>
              <c:f>('Small Bus. Lighting'!$B$13,'Small Bus. Lighting'!$C$13,'Small Bus. Lighting'!$F$13,'Small Bus. Lighting'!$E$13)</c:f>
              <c:numCache>
                <c:formatCode>#,##0</c:formatCode>
                <c:ptCount val="4"/>
                <c:pt idx="0">
                  <c:v>275.6635</c:v>
                </c:pt>
                <c:pt idx="1">
                  <c:v>189</c:v>
                </c:pt>
                <c:pt idx="2">
                  <c:v>164.80799999999999</c:v>
                </c:pt>
                <c:pt idx="3">
                  <c:v>592.38099999999997</c:v>
                </c:pt>
              </c:numCache>
            </c:numRef>
          </c:val>
          <c:extLst>
            <c:ext xmlns:c16="http://schemas.microsoft.com/office/drawing/2014/chart" uri="{C3380CC4-5D6E-409C-BE32-E72D297353CC}">
              <c16:uniqueId val="{00000000-9A09-4F59-9FE0-5929323FFE7C}"/>
            </c:ext>
          </c:extLst>
        </c:ser>
        <c:dLbls>
          <c:dLblPos val="outEnd"/>
          <c:showLegendKey val="0"/>
          <c:showVal val="1"/>
          <c:showCatName val="0"/>
          <c:showSerName val="0"/>
          <c:showPercent val="0"/>
          <c:showBubbleSize val="0"/>
        </c:dLbls>
        <c:gapWidth val="219"/>
        <c:overlap val="-27"/>
        <c:axId val="538848392"/>
        <c:axId val="538849176"/>
      </c:barChart>
      <c:catAx>
        <c:axId val="538848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49176"/>
        <c:crosses val="autoZero"/>
        <c:auto val="1"/>
        <c:lblAlgn val="ctr"/>
        <c:lblOffset val="100"/>
        <c:noMultiLvlLbl val="0"/>
      </c:catAx>
      <c:valAx>
        <c:axId val="538849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a:t>
                </a:r>
              </a:p>
            </c:rich>
          </c:tx>
          <c:layout>
            <c:manualLayout>
              <c:xMode val="edge"/>
              <c:yMode val="edge"/>
              <c:x val="1.3888888888888888E-2"/>
              <c:y val="0.39884660250801984"/>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388483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35621824491368"/>
          <c:y val="5.5497835497835497E-2"/>
          <c:w val="0.73705286420436977"/>
          <c:h val="0.634155503289361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('Income-Eligible Weatherization'!$B$11,'Income-Eligible Weatherization'!$C$11,'Income-Eligible Weatherization'!$F$11,'Income-Eligible Weatherization'!$E$11)</c:f>
              <c:strCache>
                <c:ptCount val="4"/>
                <c:pt idx="0">
                  <c:v>Reported Savings</c:v>
                </c:pt>
                <c:pt idx="1">
                  <c:v>Verified Savings</c:v>
                </c:pt>
                <c:pt idx="2">
                  <c:v>Verified Savings</c:v>
                </c:pt>
                <c:pt idx="3">
                  <c:v>MEEIA 3-Year Target</c:v>
                </c:pt>
              </c:strCache>
            </c:strRef>
          </c:cat>
          <c:val>
            <c:numRef>
              <c:f>('Income-Eligible Weatherization'!$B$12,'Income-Eligible Weatherization'!$C$12,'Income-Eligible Weatherization'!$F$12,'Income-Eligible Weatherization'!$E$12)</c:f>
              <c:numCache>
                <c:formatCode>#,##0</c:formatCode>
                <c:ptCount val="4"/>
                <c:pt idx="0">
                  <c:v>304971.8199</c:v>
                </c:pt>
                <c:pt idx="1">
                  <c:v>309811.7</c:v>
                </c:pt>
                <c:pt idx="2">
                  <c:v>309811.7</c:v>
                </c:pt>
                <c:pt idx="3">
                  <c:v>143458.20000000001</c:v>
                </c:pt>
              </c:numCache>
            </c:numRef>
          </c:val>
          <c:extLst>
            <c:ext xmlns:c16="http://schemas.microsoft.com/office/drawing/2014/chart" uri="{C3380CC4-5D6E-409C-BE32-E72D297353CC}">
              <c16:uniqueId val="{00000000-6D37-4C22-A423-3ED11A8B6C42}"/>
            </c:ext>
          </c:extLst>
        </c:ser>
        <c:dLbls>
          <c:dLblPos val="outEnd"/>
          <c:showLegendKey val="0"/>
          <c:showVal val="1"/>
          <c:showCatName val="0"/>
          <c:showSerName val="0"/>
          <c:showPercent val="0"/>
          <c:showBubbleSize val="0"/>
        </c:dLbls>
        <c:gapWidth val="219"/>
        <c:overlap val="-27"/>
        <c:axId val="632634792"/>
        <c:axId val="632624600"/>
      </c:barChart>
      <c:catAx>
        <c:axId val="632634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24600"/>
        <c:crosses val="autoZero"/>
        <c:auto val="1"/>
        <c:lblAlgn val="ctr"/>
        <c:lblOffset val="100"/>
        <c:noMultiLvlLbl val="0"/>
      </c:catAx>
      <c:valAx>
        <c:axId val="632624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(kWh)</a:t>
                </a:r>
              </a:p>
            </c:rich>
          </c:tx>
          <c:layout>
            <c:manualLayout>
              <c:xMode val="edge"/>
              <c:yMode val="edge"/>
              <c:x val="1.3958682300390842E-2"/>
              <c:y val="0.27545420458806286"/>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326347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_xlchart.v2.1</cx:f>
      </cx:numDim>
    </cx:data>
  </cx:chartData>
  <cx:chart>
    <cx:plotArea>
      <cx:plotAreaRegion>
        <cx:series layoutId="clusteredColumn" uniqueId="{D3D3285A-8E10-449C-844F-EF396F881D66}">
          <cx:dataLabels pos="outEnd">
            <cx:visibility seriesName="0" categoryName="0" value="1"/>
          </cx:dataLabels>
          <cx:dataId val="0"/>
          <cx:layoutPr>
            <cx:aggregation/>
          </cx:layoutPr>
          <cx:axisId val="1"/>
        </cx:series>
        <cx:series layoutId="paretoLine" ownerIdx="0" uniqueId="{9332980E-44C2-4F63-B068-758ADB68353B}">
          <cx:spPr>
            <a:solidFill>
              <a:schemeClr val="bg1"/>
            </a:solidFill>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_xlchart.v2.2</cx:f>
      </cx:strDim>
      <cx:numDim type="val">
        <cx:f>_xlchart.v2.3</cx:f>
      </cx:numDim>
    </cx:data>
  </cx:chartData>
  <cx:chart>
    <cx:plotArea>
      <cx:plotAreaRegion>
        <cx:series layoutId="clusteredColumn" uniqueId="{539D4D0B-8A93-4CED-ABA5-CD0CF6DD4678}">
          <cx:dataLabels pos="outEnd">
            <cx:visibility seriesName="0" categoryName="0" value="1"/>
          </cx:dataLabels>
          <cx:dataId val="0"/>
          <cx:layoutPr>
            <cx:aggregation/>
          </cx:layoutPr>
          <cx:axisId val="1"/>
        </cx:series>
        <cx:series layoutId="paretoLine" ownerIdx="0" uniqueId="{11985115-DACB-4F03-A6A2-B75EE6396B75}">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_xlchart.v2.6</cx:f>
      </cx:strDim>
      <cx:numDim type="val">
        <cx:f>_xlchart.v2.7</cx:f>
      </cx:numDim>
    </cx:data>
  </cx:chartData>
  <cx:chart>
    <cx:plotArea>
      <cx:plotAreaRegion>
        <cx:series layoutId="clusteredColumn" uniqueId="{69675022-5DB1-451D-9BA7-7CB90F7BDA4D}">
          <cx:dataLabels pos="outEnd">
            <cx:visibility seriesName="0" categoryName="0" value="1"/>
          </cx:dataLabels>
          <cx:dataId val="0"/>
          <cx:layoutPr>
            <cx:aggregation/>
          </cx:layoutPr>
          <cx:axisId val="1"/>
        </cx:series>
        <cx:series layoutId="paretoLine" ownerIdx="0" uniqueId="{6B064A6B-E5E5-41FA-A13D-0DF354C51305}">
          <cx:spPr>
            <a:ln>
              <a:noFill/>
            </a:ln>
          </cx:spPr>
          <cx:axisId val="2"/>
        </cx:series>
      </cx:plotAreaRegion>
      <cx:axis id="0">
        <cx:catScaling gapWidth="0"/>
        <cx:tickLabels/>
      </cx:axis>
      <cx:axis id="1">
        <cx:valScaling max="0.5"/>
        <cx:majorGridlines/>
        <cx:tickLabels/>
      </cx:axis>
      <cx:axis id="2" hidden="1">
        <cx:valScaling max="1" min="0"/>
        <cx:units unit="percentage"/>
        <cx:tickLabels/>
      </cx:axis>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_xlchart.v2.4</cx:f>
      </cx:strDim>
      <cx:numDim type="val">
        <cx:f>_xlchart.v2.5</cx:f>
      </cx:numDim>
    </cx:data>
  </cx:chartData>
  <cx:chart>
    <cx:plotArea>
      <cx:plotAreaRegion>
        <cx:series layoutId="clusteredColumn" uniqueId="{7429C6A6-9E7A-4EC5-9817-34F2021846C6}">
          <cx:dataLabels pos="outEnd">
            <cx:visibility seriesName="0" categoryName="0" value="1"/>
          </cx:dataLabels>
          <cx:dataId val="0"/>
          <cx:layoutPr>
            <cx:aggregation/>
          </cx:layoutPr>
          <cx:axisId val="1"/>
        </cx:series>
        <cx:series layoutId="paretoLine" ownerIdx="0" uniqueId="{8A13A1A3-E63D-4FA6-9AE5-8D01970ED6FF}">
          <cx:spPr>
            <a:ln>
              <a:noFill/>
            </a:ln>
          </cx:spPr>
          <cx:axisId val="2"/>
        </cx:series>
      </cx:plotAreaRegion>
      <cx:axis id="0">
        <cx:catScaling gapWidth="0"/>
        <cx:tickLabels/>
      </cx:axis>
      <cx:axis id="1">
        <cx:valScaling max="0.5"/>
        <cx:majorGridlines/>
        <cx:tickLabels/>
        <cx:numFmt formatCode="0%" sourceLinked="0"/>
      </cx:axis>
      <cx:axis id="2" hidden="1">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image" Target="../media/image2.png"/><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2.png"/><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image" Target="../media/image2.png"/><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3" Type="http://schemas.microsoft.com/office/2014/relationships/chartEx" Target="../charts/chartEx2.xml"/><Relationship Id="rId2" Type="http://schemas.microsoft.com/office/2014/relationships/chartEx" Target="../charts/chartEx1.xml"/><Relationship Id="rId1" Type="http://schemas.openxmlformats.org/officeDocument/2006/relationships/image" Target="../media/image2.png"/><Relationship Id="rId5" Type="http://schemas.microsoft.com/office/2014/relationships/chartEx" Target="../charts/chartEx4.xml"/><Relationship Id="rId4" Type="http://schemas.microsoft.com/office/2014/relationships/chartEx" Target="../charts/chartEx3.xml"/></Relationships>
</file>

<file path=xl/drawings/_rels/drawing32.xml.rels><?xml version="1.0" encoding="UTF-8" standalone="yes"?>
<Relationships xmlns="http://schemas.openxmlformats.org/package/2006/relationships"><Relationship Id="rId8" Type="http://schemas.openxmlformats.org/officeDocument/2006/relationships/image" Target="../media/image8.tiff"/><Relationship Id="rId3" Type="http://schemas.openxmlformats.org/officeDocument/2006/relationships/image" Target="../media/image3.tiff"/><Relationship Id="rId7" Type="http://schemas.openxmlformats.org/officeDocument/2006/relationships/image" Target="../media/image7.tiff"/><Relationship Id="rId12" Type="http://schemas.openxmlformats.org/officeDocument/2006/relationships/chart" Target="../charts/chart29.xml"/><Relationship Id="rId2" Type="http://schemas.openxmlformats.org/officeDocument/2006/relationships/chart" Target="../charts/chart27.xml"/><Relationship Id="rId1" Type="http://schemas.openxmlformats.org/officeDocument/2006/relationships/image" Target="../media/image2.png"/><Relationship Id="rId6" Type="http://schemas.openxmlformats.org/officeDocument/2006/relationships/image" Target="../media/image6.tiff"/><Relationship Id="rId11" Type="http://schemas.openxmlformats.org/officeDocument/2006/relationships/chart" Target="../charts/chart28.xml"/><Relationship Id="rId5" Type="http://schemas.openxmlformats.org/officeDocument/2006/relationships/image" Target="../media/image5.tiff"/><Relationship Id="rId10" Type="http://schemas.openxmlformats.org/officeDocument/2006/relationships/image" Target="../media/image10.tiff"/><Relationship Id="rId4" Type="http://schemas.openxmlformats.org/officeDocument/2006/relationships/image" Target="../media/image4.tiff"/><Relationship Id="rId9" Type="http://schemas.openxmlformats.org/officeDocument/2006/relationships/image" Target="../media/image9.tiff"/></Relationships>
</file>

<file path=xl/drawings/_rels/drawing35.xml.rels><?xml version="1.0" encoding="UTF-8" standalone="yes"?>
<Relationships xmlns="http://schemas.openxmlformats.org/package/2006/relationships"><Relationship Id="rId3" Type="http://schemas.openxmlformats.org/officeDocument/2006/relationships/image" Target="../media/image12.tiff"/><Relationship Id="rId2" Type="http://schemas.openxmlformats.org/officeDocument/2006/relationships/image" Target="../media/image11.tiff"/><Relationship Id="rId1" Type="http://schemas.openxmlformats.org/officeDocument/2006/relationships/image" Target="../media/image2.png"/><Relationship Id="rId5" Type="http://schemas.openxmlformats.org/officeDocument/2006/relationships/chart" Target="../charts/chart30.xml"/><Relationship Id="rId4" Type="http://schemas.openxmlformats.org/officeDocument/2006/relationships/image" Target="../media/image13.tiff"/></Relationships>
</file>

<file path=xl/drawings/_rels/drawing36.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685557</xdr:colOff>
      <xdr:row>2</xdr:row>
      <xdr:rowOff>38102</xdr:rowOff>
    </xdr:from>
    <xdr:to>
      <xdr:col>7</xdr:col>
      <xdr:colOff>1918</xdr:colOff>
      <xdr:row>6</xdr:row>
      <xdr:rowOff>85725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9932" y="361952"/>
          <a:ext cx="3602611" cy="1000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68580</xdr:colOff>
      <xdr:row>1</xdr:row>
      <xdr:rowOff>53340</xdr:rowOff>
    </xdr:from>
    <xdr:ext cx="1746885" cy="286888"/>
    <xdr:pic>
      <xdr:nvPicPr>
        <xdr:cNvPr id="2" name="Picture 1">
          <a:extLst>
            <a:ext uri="{FF2B5EF4-FFF2-40B4-BE49-F238E27FC236}">
              <a16:creationId xmlns:a16="http://schemas.microsoft.com/office/drawing/2014/main" id="{CC05E26F-97EA-4397-BE25-9CEDE075AB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858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9</xdr:row>
      <xdr:rowOff>9525</xdr:rowOff>
    </xdr:from>
    <xdr:to>
      <xdr:col>18</xdr:col>
      <xdr:colOff>1143</xdr:colOff>
      <xdr:row>25</xdr:row>
      <xdr:rowOff>123825</xdr:rowOff>
    </xdr:to>
    <xdr:graphicFrame macro="">
      <xdr:nvGraphicFramePr>
        <xdr:cNvPr id="3" name="Chart 2">
          <a:extLst>
            <a:ext uri="{FF2B5EF4-FFF2-40B4-BE49-F238E27FC236}">
              <a16:creationId xmlns:a16="http://schemas.microsoft.com/office/drawing/2014/main" id="{63023F12-9056-489F-9239-08B7EC8E7C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9525</xdr:colOff>
      <xdr:row>32</xdr:row>
      <xdr:rowOff>9524</xdr:rowOff>
    </xdr:from>
    <xdr:to>
      <xdr:col>18</xdr:col>
      <xdr:colOff>1143</xdr:colOff>
      <xdr:row>51</xdr:row>
      <xdr:rowOff>57149</xdr:rowOff>
    </xdr:to>
    <xdr:graphicFrame macro="">
      <xdr:nvGraphicFramePr>
        <xdr:cNvPr id="4" name="Chart 3">
          <a:extLst>
            <a:ext uri="{FF2B5EF4-FFF2-40B4-BE49-F238E27FC236}">
              <a16:creationId xmlns:a16="http://schemas.microsoft.com/office/drawing/2014/main" id="{9E9EE5E0-A09D-4E1D-93F8-5068D365C2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0.30418</cdr:x>
      <cdr:y>0.89256</cdr:y>
    </cdr:from>
    <cdr:to>
      <cdr:x>0.59712</cdr:x>
      <cdr:y>0.97408</cdr:y>
    </cdr:to>
    <cdr:sp macro="" textlink="">
      <cdr:nvSpPr>
        <cdr:cNvPr id="2" name="Rectangle 1">
          <a:extLst xmlns:a="http://schemas.openxmlformats.org/drawingml/2006/main">
            <a:ext uri="{FF2B5EF4-FFF2-40B4-BE49-F238E27FC236}">
              <a16:creationId xmlns:a16="http://schemas.microsoft.com/office/drawing/2014/main" id="{F9FAB229-1945-400C-8255-D3B5FFEC348E}"/>
            </a:ext>
          </a:extLst>
        </cdr:cNvPr>
        <cdr:cNvSpPr/>
      </cdr:nvSpPr>
      <cdr:spPr>
        <a:xfrm xmlns:a="http://schemas.openxmlformats.org/drawingml/2006/main">
          <a:off x="1660525" y="2717800"/>
          <a:ext cx="1599154"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0.66627</cdr:x>
      <cdr:y>0.89256</cdr:y>
    </cdr:from>
    <cdr:to>
      <cdr:x>0.92476</cdr:x>
      <cdr:y>0.97408</cdr:y>
    </cdr:to>
    <cdr:sp macro="" textlink="">
      <cdr:nvSpPr>
        <cdr:cNvPr id="3" name="Rectangle 2">
          <a:extLst xmlns:a="http://schemas.openxmlformats.org/drawingml/2006/main">
            <a:ext uri="{FF2B5EF4-FFF2-40B4-BE49-F238E27FC236}">
              <a16:creationId xmlns:a16="http://schemas.microsoft.com/office/drawing/2014/main" id="{4E2C0839-1A66-4692-9897-41444F6991E6}"/>
            </a:ext>
          </a:extLst>
        </cdr:cNvPr>
        <cdr:cNvSpPr/>
      </cdr:nvSpPr>
      <cdr:spPr>
        <a:xfrm xmlns:a="http://schemas.openxmlformats.org/drawingml/2006/main">
          <a:off x="3637121" y="2717800"/>
          <a:ext cx="1411129"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2.xml><?xml version="1.0" encoding="utf-8"?>
<c:userShapes xmlns:c="http://schemas.openxmlformats.org/drawingml/2006/chart">
  <cdr:relSizeAnchor xmlns:cdr="http://schemas.openxmlformats.org/drawingml/2006/chartDrawing">
    <cdr:from>
      <cdr:x>0.24311</cdr:x>
      <cdr:y>0.89569</cdr:y>
    </cdr:from>
    <cdr:to>
      <cdr:x>0.53605</cdr:x>
      <cdr:y>0.97721</cdr:y>
    </cdr:to>
    <cdr:sp macro="" textlink="">
      <cdr:nvSpPr>
        <cdr:cNvPr id="2" name="Rectangle 1">
          <a:extLst xmlns:a="http://schemas.openxmlformats.org/drawingml/2006/main">
            <a:ext uri="{FF2B5EF4-FFF2-40B4-BE49-F238E27FC236}">
              <a16:creationId xmlns:a16="http://schemas.microsoft.com/office/drawing/2014/main" id="{F9FAB229-1945-400C-8255-D3B5FFEC348E}"/>
            </a:ext>
          </a:extLst>
        </cdr:cNvPr>
        <cdr:cNvSpPr/>
      </cdr:nvSpPr>
      <cdr:spPr>
        <a:xfrm xmlns:a="http://schemas.openxmlformats.org/drawingml/2006/main">
          <a:off x="1327150" y="2727325"/>
          <a:ext cx="1599154"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0.63137</cdr:x>
      <cdr:y>0.89569</cdr:y>
    </cdr:from>
    <cdr:to>
      <cdr:x>0.92476</cdr:x>
      <cdr:y>0.97721</cdr:y>
    </cdr:to>
    <cdr:sp macro="" textlink="">
      <cdr:nvSpPr>
        <cdr:cNvPr id="3" name="Rectangle 2">
          <a:extLst xmlns:a="http://schemas.openxmlformats.org/drawingml/2006/main">
            <a:ext uri="{FF2B5EF4-FFF2-40B4-BE49-F238E27FC236}">
              <a16:creationId xmlns:a16="http://schemas.microsoft.com/office/drawing/2014/main" id="{4E2C0839-1A66-4692-9897-41444F6991E6}"/>
            </a:ext>
          </a:extLst>
        </cdr:cNvPr>
        <cdr:cNvSpPr/>
      </cdr:nvSpPr>
      <cdr:spPr>
        <a:xfrm xmlns:a="http://schemas.openxmlformats.org/drawingml/2006/main">
          <a:off x="3446621" y="2727325"/>
          <a:ext cx="1601629" cy="2482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3.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648B5B4B-5E0B-40FA-9FB7-6ED4F38495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4</xdr:row>
      <xdr:rowOff>0</xdr:rowOff>
    </xdr:from>
    <xdr:to>
      <xdr:col>9</xdr:col>
      <xdr:colOff>9525</xdr:colOff>
      <xdr:row>8</xdr:row>
      <xdr:rowOff>57150</xdr:rowOff>
    </xdr:to>
    <xdr:sp macro="" textlink="">
      <xdr:nvSpPr>
        <xdr:cNvPr id="7" name="Rectangle 6">
          <a:extLst>
            <a:ext uri="{FF2B5EF4-FFF2-40B4-BE49-F238E27FC236}">
              <a16:creationId xmlns:a16="http://schemas.microsoft.com/office/drawing/2014/main" id="{BBBD9489-F441-4682-88D0-9EF09792764B}"/>
            </a:ext>
          </a:extLst>
        </xdr:cNvPr>
        <xdr:cNvSpPr/>
      </xdr:nvSpPr>
      <xdr:spPr>
        <a:xfrm>
          <a:off x="0" y="1057275"/>
          <a:ext cx="11344275" cy="704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a:solidFill>
                <a:schemeClr val="accent2"/>
              </a:solidFill>
            </a:rPr>
            <a:t>The</a:t>
          </a:r>
          <a:r>
            <a:rPr lang="en-US" sz="2400" baseline="0">
              <a:solidFill>
                <a:schemeClr val="accent2"/>
              </a:solidFill>
            </a:rPr>
            <a:t> Strategic Energy Management program did not claim any savings in PY1.</a:t>
          </a:r>
          <a:endParaRPr lang="en-US" sz="2400">
            <a:solidFill>
              <a:schemeClr val="accent2"/>
            </a:solidFill>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83820</xdr:colOff>
      <xdr:row>1</xdr:row>
      <xdr:rowOff>60960</xdr:rowOff>
    </xdr:from>
    <xdr:ext cx="1746885" cy="286888"/>
    <xdr:pic>
      <xdr:nvPicPr>
        <xdr:cNvPr id="2" name="Picture 1">
          <a:extLst>
            <a:ext uri="{FF2B5EF4-FFF2-40B4-BE49-F238E27FC236}">
              <a16:creationId xmlns:a16="http://schemas.microsoft.com/office/drawing/2014/main" id="{4FC076CA-DDA3-4650-8A0A-59B7E1F504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38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47625</xdr:colOff>
      <xdr:row>9</xdr:row>
      <xdr:rowOff>22225</xdr:rowOff>
    </xdr:from>
    <xdr:to>
      <xdr:col>22</xdr:col>
      <xdr:colOff>549056</xdr:colOff>
      <xdr:row>24</xdr:row>
      <xdr:rowOff>136525</xdr:rowOff>
    </xdr:to>
    <xdr:graphicFrame macro="">
      <xdr:nvGraphicFramePr>
        <xdr:cNvPr id="3" name="Chart 2">
          <a:extLst>
            <a:ext uri="{FF2B5EF4-FFF2-40B4-BE49-F238E27FC236}">
              <a16:creationId xmlns:a16="http://schemas.microsoft.com/office/drawing/2014/main" id="{1E9EFC0C-A830-47E1-AAB7-6B8D4F2A6E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22225</xdr:colOff>
      <xdr:row>29</xdr:row>
      <xdr:rowOff>47625</xdr:rowOff>
    </xdr:from>
    <xdr:to>
      <xdr:col>22</xdr:col>
      <xdr:colOff>523656</xdr:colOff>
      <xdr:row>45</xdr:row>
      <xdr:rowOff>57150</xdr:rowOff>
    </xdr:to>
    <xdr:graphicFrame macro="">
      <xdr:nvGraphicFramePr>
        <xdr:cNvPr id="6" name="Chart 5">
          <a:extLst>
            <a:ext uri="{FF2B5EF4-FFF2-40B4-BE49-F238E27FC236}">
              <a16:creationId xmlns:a16="http://schemas.microsoft.com/office/drawing/2014/main" id="{A21337A5-22D7-45B6-8A48-F8C7CC784B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0.28848</cdr:x>
      <cdr:y>0.87379</cdr:y>
    </cdr:from>
    <cdr:to>
      <cdr:x>0.58452</cdr:x>
      <cdr:y>0.97534</cdr:y>
    </cdr:to>
    <cdr:sp macro="" textlink="">
      <cdr:nvSpPr>
        <cdr:cNvPr id="2" name="Rectangle 1">
          <a:extLst xmlns:a="http://schemas.openxmlformats.org/drawingml/2006/main">
            <a:ext uri="{FF2B5EF4-FFF2-40B4-BE49-F238E27FC236}">
              <a16:creationId xmlns:a16="http://schemas.microsoft.com/office/drawing/2014/main" id="{535E1431-C07B-4F21-9CE6-AD7229BE4143}"/>
            </a:ext>
          </a:extLst>
        </cdr:cNvPr>
        <cdr:cNvSpPr/>
      </cdr:nvSpPr>
      <cdr:spPr>
        <a:xfrm xmlns:a="http://schemas.openxmlformats.org/drawingml/2006/main">
          <a:off x="1574800" y="2660650"/>
          <a:ext cx="1616073" cy="30921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0.65257</cdr:x>
      <cdr:y>0.87588</cdr:y>
    </cdr:from>
    <cdr:to>
      <cdr:x>0.92476</cdr:x>
      <cdr:y>0.97743</cdr:y>
    </cdr:to>
    <cdr:sp macro="" textlink="">
      <cdr:nvSpPr>
        <cdr:cNvPr id="3" name="Rectangle 2">
          <a:extLst xmlns:a="http://schemas.openxmlformats.org/drawingml/2006/main">
            <a:ext uri="{FF2B5EF4-FFF2-40B4-BE49-F238E27FC236}">
              <a16:creationId xmlns:a16="http://schemas.microsoft.com/office/drawing/2014/main" id="{F03EC358-3A6A-4EC0-B5F7-C3D838816B3D}"/>
            </a:ext>
          </a:extLst>
        </cdr:cNvPr>
        <cdr:cNvSpPr/>
      </cdr:nvSpPr>
      <cdr:spPr>
        <a:xfrm xmlns:a="http://schemas.openxmlformats.org/drawingml/2006/main">
          <a:off x="3562350" y="2667009"/>
          <a:ext cx="1485900" cy="30921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6.xml><?xml version="1.0" encoding="utf-8"?>
<c:userShapes xmlns:c="http://schemas.openxmlformats.org/drawingml/2006/chart">
  <cdr:relSizeAnchor xmlns:cdr="http://schemas.openxmlformats.org/drawingml/2006/chartDrawing">
    <cdr:from>
      <cdr:x>0.21869</cdr:x>
      <cdr:y>0.8623</cdr:y>
    </cdr:from>
    <cdr:to>
      <cdr:x>0.51473</cdr:x>
      <cdr:y>0.96141</cdr:y>
    </cdr:to>
    <cdr:sp macro="" textlink="">
      <cdr:nvSpPr>
        <cdr:cNvPr id="2" name="Rectangle 1">
          <a:extLst xmlns:a="http://schemas.openxmlformats.org/drawingml/2006/main">
            <a:ext uri="{FF2B5EF4-FFF2-40B4-BE49-F238E27FC236}">
              <a16:creationId xmlns:a16="http://schemas.microsoft.com/office/drawing/2014/main" id="{E18B4946-7BDE-4325-BF57-5506DB016E5F}"/>
            </a:ext>
          </a:extLst>
        </cdr:cNvPr>
        <cdr:cNvSpPr/>
      </cdr:nvSpPr>
      <cdr:spPr>
        <a:xfrm xmlns:a="http://schemas.openxmlformats.org/drawingml/2006/main">
          <a:off x="1193800" y="2625653"/>
          <a:ext cx="1616073" cy="30178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0.62814</cdr:x>
      <cdr:y>0.8623</cdr:y>
    </cdr:from>
    <cdr:to>
      <cdr:x>0.90034</cdr:x>
      <cdr:y>0.96141</cdr:y>
    </cdr:to>
    <cdr:sp macro="" textlink="">
      <cdr:nvSpPr>
        <cdr:cNvPr id="3" name="Rectangle 2">
          <a:extLst xmlns:a="http://schemas.openxmlformats.org/drawingml/2006/main">
            <a:ext uri="{FF2B5EF4-FFF2-40B4-BE49-F238E27FC236}">
              <a16:creationId xmlns:a16="http://schemas.microsoft.com/office/drawing/2014/main" id="{50793235-E0F5-4D33-B9F4-1CECFAFA584C}"/>
            </a:ext>
          </a:extLst>
        </cdr:cNvPr>
        <cdr:cNvSpPr/>
      </cdr:nvSpPr>
      <cdr:spPr>
        <a:xfrm xmlns:a="http://schemas.openxmlformats.org/drawingml/2006/main">
          <a:off x="3429000" y="2625654"/>
          <a:ext cx="1485900" cy="30178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7.xml><?xml version="1.0" encoding="utf-8"?>
<xdr:wsDr xmlns:xdr="http://schemas.openxmlformats.org/drawingml/2006/spreadsheetDrawing" xmlns:a="http://schemas.openxmlformats.org/drawingml/2006/main">
  <xdr:oneCellAnchor>
    <xdr:from>
      <xdr:col>0</xdr:col>
      <xdr:colOff>53340</xdr:colOff>
      <xdr:row>1</xdr:row>
      <xdr:rowOff>53340</xdr:rowOff>
    </xdr:from>
    <xdr:ext cx="1746885" cy="286888"/>
    <xdr:pic>
      <xdr:nvPicPr>
        <xdr:cNvPr id="2" name="Picture 1">
          <a:extLst>
            <a:ext uri="{FF2B5EF4-FFF2-40B4-BE49-F238E27FC236}">
              <a16:creationId xmlns:a16="http://schemas.microsoft.com/office/drawing/2014/main" id="{559BDE63-A9C3-4E76-9725-B9965595F10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5334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6</xdr:row>
      <xdr:rowOff>9525</xdr:rowOff>
    </xdr:from>
    <xdr:to>
      <xdr:col>18</xdr:col>
      <xdr:colOff>1143</xdr:colOff>
      <xdr:row>21</xdr:row>
      <xdr:rowOff>85725</xdr:rowOff>
    </xdr:to>
    <xdr:graphicFrame macro="">
      <xdr:nvGraphicFramePr>
        <xdr:cNvPr id="5" name="Chart 4">
          <a:extLst>
            <a:ext uri="{FF2B5EF4-FFF2-40B4-BE49-F238E27FC236}">
              <a16:creationId xmlns:a16="http://schemas.microsoft.com/office/drawing/2014/main" id="{1435DFB5-A398-48BE-AEDD-5F4A7A7BB4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0</xdr:colOff>
      <xdr:row>25</xdr:row>
      <xdr:rowOff>0</xdr:rowOff>
    </xdr:from>
    <xdr:to>
      <xdr:col>18</xdr:col>
      <xdr:colOff>37883</xdr:colOff>
      <xdr:row>42</xdr:row>
      <xdr:rowOff>63627</xdr:rowOff>
    </xdr:to>
    <xdr:graphicFrame macro="">
      <xdr:nvGraphicFramePr>
        <xdr:cNvPr id="12" name="Chart 11">
          <a:extLst>
            <a:ext uri="{FF2B5EF4-FFF2-40B4-BE49-F238E27FC236}">
              <a16:creationId xmlns:a16="http://schemas.microsoft.com/office/drawing/2014/main" id="{280B0CF0-0333-457B-8BDA-A6F1C796E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0.23968</cdr:x>
      <cdr:y>0.90448</cdr:y>
    </cdr:from>
    <cdr:to>
      <cdr:x>0.58946</cdr:x>
      <cdr:y>0.9815</cdr:y>
    </cdr:to>
    <cdr:sp macro="" textlink="">
      <cdr:nvSpPr>
        <cdr:cNvPr id="2" name="Rectangle 1">
          <a:extLst xmlns:a="http://schemas.openxmlformats.org/drawingml/2006/main">
            <a:ext uri="{FF2B5EF4-FFF2-40B4-BE49-F238E27FC236}">
              <a16:creationId xmlns:a16="http://schemas.microsoft.com/office/drawing/2014/main" id="{9A9E58B0-A454-484A-B1FA-394BF0FDF3AC}"/>
            </a:ext>
          </a:extLst>
        </cdr:cNvPr>
        <cdr:cNvSpPr/>
      </cdr:nvSpPr>
      <cdr:spPr>
        <a:xfrm xmlns:a="http://schemas.openxmlformats.org/drawingml/2006/main">
          <a:off x="1308430" y="2653487"/>
          <a:ext cx="1909390" cy="22595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0.65684</cdr:x>
      <cdr:y>0.9026</cdr:y>
    </cdr:from>
    <cdr:to>
      <cdr:x>0.90731</cdr:x>
      <cdr:y>0.97866</cdr:y>
    </cdr:to>
    <cdr:sp macro="" textlink="">
      <cdr:nvSpPr>
        <cdr:cNvPr id="3" name="Rectangle 2">
          <a:extLst xmlns:a="http://schemas.openxmlformats.org/drawingml/2006/main">
            <a:ext uri="{FF2B5EF4-FFF2-40B4-BE49-F238E27FC236}">
              <a16:creationId xmlns:a16="http://schemas.microsoft.com/office/drawing/2014/main" id="{5E7CC0B2-7861-48AE-ADE5-3195A1027FB3}"/>
            </a:ext>
          </a:extLst>
        </cdr:cNvPr>
        <cdr:cNvSpPr/>
      </cdr:nvSpPr>
      <cdr:spPr>
        <a:xfrm xmlns:a="http://schemas.openxmlformats.org/drawingml/2006/main">
          <a:off x="3585684" y="2647950"/>
          <a:ext cx="1367315" cy="22315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19.xml><?xml version="1.0" encoding="utf-8"?>
<c:userShapes xmlns:c="http://schemas.openxmlformats.org/drawingml/2006/chart">
  <cdr:relSizeAnchor xmlns:cdr="http://schemas.openxmlformats.org/drawingml/2006/chartDrawing">
    <cdr:from>
      <cdr:x>0.18559</cdr:x>
      <cdr:y>0.90663</cdr:y>
    </cdr:from>
    <cdr:to>
      <cdr:x>0.53537</cdr:x>
      <cdr:y>0.98365</cdr:y>
    </cdr:to>
    <cdr:sp macro="" textlink="">
      <cdr:nvSpPr>
        <cdr:cNvPr id="2" name="Rectangle 1">
          <a:extLst xmlns:a="http://schemas.openxmlformats.org/drawingml/2006/main">
            <a:ext uri="{FF2B5EF4-FFF2-40B4-BE49-F238E27FC236}">
              <a16:creationId xmlns:a16="http://schemas.microsoft.com/office/drawing/2014/main" id="{9A9E58B0-A454-484A-B1FA-394BF0FDF3AC}"/>
            </a:ext>
          </a:extLst>
        </cdr:cNvPr>
        <cdr:cNvSpPr/>
      </cdr:nvSpPr>
      <cdr:spPr>
        <a:xfrm xmlns:a="http://schemas.openxmlformats.org/drawingml/2006/main">
          <a:off x="1013155" y="2760639"/>
          <a:ext cx="1909390" cy="23451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0.62195</cdr:x>
      <cdr:y>0.90378</cdr:y>
    </cdr:from>
    <cdr:to>
      <cdr:x>0.93872</cdr:x>
      <cdr:y>0.98081</cdr:y>
    </cdr:to>
    <cdr:sp macro="" textlink="">
      <cdr:nvSpPr>
        <cdr:cNvPr id="3" name="Rectangle 2">
          <a:extLst xmlns:a="http://schemas.openxmlformats.org/drawingml/2006/main">
            <a:ext uri="{FF2B5EF4-FFF2-40B4-BE49-F238E27FC236}">
              <a16:creationId xmlns:a16="http://schemas.microsoft.com/office/drawing/2014/main" id="{5E7CC0B2-7861-48AE-ADE5-3195A1027FB3}"/>
            </a:ext>
          </a:extLst>
        </cdr:cNvPr>
        <cdr:cNvSpPr/>
      </cdr:nvSpPr>
      <cdr:spPr>
        <a:xfrm xmlns:a="http://schemas.openxmlformats.org/drawingml/2006/main">
          <a:off x="3395184" y="2751963"/>
          <a:ext cx="1729265" cy="23454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85726</xdr:colOff>
      <xdr:row>0</xdr:row>
      <xdr:rowOff>85726</xdr:rowOff>
    </xdr:from>
    <xdr:to>
      <xdr:col>0</xdr:col>
      <xdr:colOff>1781176</xdr:colOff>
      <xdr:row>0</xdr:row>
      <xdr:rowOff>372614</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85726" y="85726"/>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114300</xdr:colOff>
      <xdr:row>1</xdr:row>
      <xdr:rowOff>53340</xdr:rowOff>
    </xdr:from>
    <xdr:ext cx="1746885" cy="286888"/>
    <xdr:pic>
      <xdr:nvPicPr>
        <xdr:cNvPr id="4" name="Picture 3">
          <a:extLst>
            <a:ext uri="{FF2B5EF4-FFF2-40B4-BE49-F238E27FC236}">
              <a16:creationId xmlns:a16="http://schemas.microsoft.com/office/drawing/2014/main" id="{95050B8A-A6FB-4EDE-8E90-1F0AAB8D434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143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21167</xdr:colOff>
      <xdr:row>151</xdr:row>
      <xdr:rowOff>11642</xdr:rowOff>
    </xdr:from>
    <xdr:to>
      <xdr:col>24</xdr:col>
      <xdr:colOff>910167</xdr:colOff>
      <xdr:row>170</xdr:row>
      <xdr:rowOff>23283</xdr:rowOff>
    </xdr:to>
    <xdr:graphicFrame macro="">
      <xdr:nvGraphicFramePr>
        <xdr:cNvPr id="23" name="Chart 22">
          <a:extLst>
            <a:ext uri="{FF2B5EF4-FFF2-40B4-BE49-F238E27FC236}">
              <a16:creationId xmlns:a16="http://schemas.microsoft.com/office/drawing/2014/main" id="{8236A380-982D-4CAB-81D4-4F9CBB373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21</xdr:col>
      <xdr:colOff>29222</xdr:colOff>
      <xdr:row>25</xdr:row>
      <xdr:rowOff>9526</xdr:rowOff>
    </xdr:from>
    <xdr:to>
      <xdr:col>28</xdr:col>
      <xdr:colOff>280613</xdr:colOff>
      <xdr:row>41</xdr:row>
      <xdr:rowOff>316057</xdr:rowOff>
    </xdr:to>
    <xdr:graphicFrame macro="">
      <xdr:nvGraphicFramePr>
        <xdr:cNvPr id="30" name="Chart 29">
          <a:extLst>
            <a:ext uri="{FF2B5EF4-FFF2-40B4-BE49-F238E27FC236}">
              <a16:creationId xmlns:a16="http://schemas.microsoft.com/office/drawing/2014/main" id="{70A39A60-5DB5-4278-9D62-01964F741C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19050</xdr:colOff>
      <xdr:row>6</xdr:row>
      <xdr:rowOff>9525</xdr:rowOff>
    </xdr:from>
    <xdr:to>
      <xdr:col>20</xdr:col>
      <xdr:colOff>18460</xdr:colOff>
      <xdr:row>21</xdr:row>
      <xdr:rowOff>133350</xdr:rowOff>
    </xdr:to>
    <xdr:graphicFrame macro="">
      <xdr:nvGraphicFramePr>
        <xdr:cNvPr id="2" name="Chart 1">
          <a:extLst>
            <a:ext uri="{FF2B5EF4-FFF2-40B4-BE49-F238E27FC236}">
              <a16:creationId xmlns:a16="http://schemas.microsoft.com/office/drawing/2014/main" id="{450EE421-6EED-4717-B3A9-90944583DF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20</xdr:col>
      <xdr:colOff>762000</xdr:colOff>
      <xdr:row>7</xdr:row>
      <xdr:rowOff>19050</xdr:rowOff>
    </xdr:from>
    <xdr:to>
      <xdr:col>28</xdr:col>
      <xdr:colOff>252257</xdr:colOff>
      <xdr:row>22</xdr:row>
      <xdr:rowOff>155864</xdr:rowOff>
    </xdr:to>
    <xdr:graphicFrame macro="">
      <xdr:nvGraphicFramePr>
        <xdr:cNvPr id="15" name="Chart 14">
          <a:extLst>
            <a:ext uri="{FF2B5EF4-FFF2-40B4-BE49-F238E27FC236}">
              <a16:creationId xmlns:a16="http://schemas.microsoft.com/office/drawing/2014/main" id="{1258642E-4FEF-45F2-8407-E4FABCF6B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30</xdr:col>
      <xdr:colOff>0</xdr:colOff>
      <xdr:row>6</xdr:row>
      <xdr:rowOff>0</xdr:rowOff>
    </xdr:from>
    <xdr:to>
      <xdr:col>37</xdr:col>
      <xdr:colOff>39243</xdr:colOff>
      <xdr:row>21</xdr:row>
      <xdr:rowOff>114830</xdr:rowOff>
    </xdr:to>
    <xdr:graphicFrame macro="">
      <xdr:nvGraphicFramePr>
        <xdr:cNvPr id="16" name="Chart 15">
          <a:extLst>
            <a:ext uri="{FF2B5EF4-FFF2-40B4-BE49-F238E27FC236}">
              <a16:creationId xmlns:a16="http://schemas.microsoft.com/office/drawing/2014/main" id="{D2E13547-A3FC-4B43-B160-E66F14F029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13</xdr:col>
      <xdr:colOff>0</xdr:colOff>
      <xdr:row>25</xdr:row>
      <xdr:rowOff>0</xdr:rowOff>
    </xdr:from>
    <xdr:to>
      <xdr:col>20</xdr:col>
      <xdr:colOff>3740</xdr:colOff>
      <xdr:row>41</xdr:row>
      <xdr:rowOff>276225</xdr:rowOff>
    </xdr:to>
    <xdr:graphicFrame macro="">
      <xdr:nvGraphicFramePr>
        <xdr:cNvPr id="19" name="Chart 18">
          <a:extLst>
            <a:ext uri="{FF2B5EF4-FFF2-40B4-BE49-F238E27FC236}">
              <a16:creationId xmlns:a16="http://schemas.microsoft.com/office/drawing/2014/main" id="{AD92E045-8607-4097-9954-A1A83BD7B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2.xml><?xml version="1.0" encoding="utf-8"?>
<c:userShapes xmlns:c="http://schemas.openxmlformats.org/drawingml/2006/chart">
  <cdr:relSizeAnchor xmlns:cdr="http://schemas.openxmlformats.org/drawingml/2006/chartDrawing">
    <cdr:from>
      <cdr:x>0.28854</cdr:x>
      <cdr:y>0.88069</cdr:y>
    </cdr:from>
    <cdr:to>
      <cdr:x>0.61069</cdr:x>
      <cdr:y>0.97404</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575130" y="2681664"/>
          <a:ext cx="1758620" cy="28423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0.6593</cdr:x>
      <cdr:y>0.87875</cdr:y>
    </cdr:from>
    <cdr:to>
      <cdr:x>0.92127</cdr:x>
      <cdr:y>0.97598</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99092" y="2675763"/>
          <a:ext cx="1430108" cy="2960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3.xml><?xml version="1.0" encoding="utf-8"?>
<c:userShapes xmlns:c="http://schemas.openxmlformats.org/drawingml/2006/chart">
  <cdr:relSizeAnchor xmlns:cdr="http://schemas.openxmlformats.org/drawingml/2006/chartDrawing">
    <cdr:from>
      <cdr:x>0.27627</cdr:x>
      <cdr:y>0.66733</cdr:y>
    </cdr:from>
    <cdr:to>
      <cdr:x>0.38096</cdr:x>
      <cdr:y>0.74554</cdr:y>
    </cdr:to>
    <cdr:sp macro="" textlink="">
      <cdr:nvSpPr>
        <cdr:cNvPr id="2" name="TextBox 1">
          <a:extLst xmlns:a="http://schemas.openxmlformats.org/drawingml/2006/main">
            <a:ext uri="{FF2B5EF4-FFF2-40B4-BE49-F238E27FC236}">
              <a16:creationId xmlns:a16="http://schemas.microsoft.com/office/drawing/2014/main" id="{C91AF106-D588-4E96-8764-E38302ED93DB}"/>
            </a:ext>
          </a:extLst>
        </cdr:cNvPr>
        <cdr:cNvSpPr txBox="1"/>
      </cdr:nvSpPr>
      <cdr:spPr>
        <a:xfrm xmlns:a="http://schemas.openxmlformats.org/drawingml/2006/main">
          <a:off x="1508125" y="20320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2%</a:t>
          </a:r>
        </a:p>
      </cdr:txBody>
    </cdr:sp>
  </cdr:relSizeAnchor>
  <cdr:relSizeAnchor xmlns:cdr="http://schemas.openxmlformats.org/drawingml/2006/chartDrawing">
    <cdr:from>
      <cdr:x>0.51356</cdr:x>
      <cdr:y>0.65169</cdr:y>
    </cdr:from>
    <cdr:to>
      <cdr:x>0.61825</cdr:x>
      <cdr:y>0.7299</cdr:y>
    </cdr:to>
    <cdr:sp macro="" textlink="">
      <cdr:nvSpPr>
        <cdr:cNvPr id="3"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2803525" y="1984375"/>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1%</a:t>
          </a:r>
        </a:p>
      </cdr:txBody>
    </cdr:sp>
  </cdr:relSizeAnchor>
  <cdr:relSizeAnchor xmlns:cdr="http://schemas.openxmlformats.org/drawingml/2006/chartDrawing">
    <cdr:from>
      <cdr:x>0.75261</cdr:x>
      <cdr:y>0.05422</cdr:y>
    </cdr:from>
    <cdr:to>
      <cdr:x>0.8573</cdr:x>
      <cdr:y>0.13242</cdr:y>
    </cdr:to>
    <cdr:sp macro="" textlink="">
      <cdr:nvSpPr>
        <cdr:cNvPr id="4" name="TextBox 1">
          <a:extLst xmlns:a="http://schemas.openxmlformats.org/drawingml/2006/main">
            <a:ext uri="{FF2B5EF4-FFF2-40B4-BE49-F238E27FC236}">
              <a16:creationId xmlns:a16="http://schemas.microsoft.com/office/drawing/2014/main" id="{38F80C96-7C6E-4045-BE2C-A2C51B193656}"/>
            </a:ext>
          </a:extLst>
        </cdr:cNvPr>
        <cdr:cNvSpPr txBox="1"/>
      </cdr:nvSpPr>
      <cdr:spPr>
        <a:xfrm xmlns:a="http://schemas.openxmlformats.org/drawingml/2006/main">
          <a:off x="4108450" y="165100"/>
          <a:ext cx="571500"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97%</a:t>
          </a:r>
        </a:p>
      </cdr:txBody>
    </cdr:sp>
  </cdr:relSizeAnchor>
</c:userShapes>
</file>

<file path=xl/drawings/drawing24.xml><?xml version="1.0" encoding="utf-8"?>
<c:userShapes xmlns:c="http://schemas.openxmlformats.org/drawingml/2006/chart">
  <cdr:relSizeAnchor xmlns:cdr="http://schemas.openxmlformats.org/drawingml/2006/chartDrawing">
    <cdr:from>
      <cdr:x>0.23271</cdr:x>
      <cdr:y>0.89557</cdr:y>
    </cdr:from>
    <cdr:to>
      <cdr:x>0.55137</cdr:x>
      <cdr:y>0.98418</cdr:y>
    </cdr:to>
    <cdr:sp macro="" textlink="">
      <cdr:nvSpPr>
        <cdr:cNvPr id="2" name="Rectangle 1">
          <a:extLst xmlns:a="http://schemas.openxmlformats.org/drawingml/2006/main">
            <a:ext uri="{FF2B5EF4-FFF2-40B4-BE49-F238E27FC236}">
              <a16:creationId xmlns:a16="http://schemas.microsoft.com/office/drawing/2014/main" id="{3BDFFB20-7C0C-4F33-9F6C-EC8946C897DA}"/>
            </a:ext>
          </a:extLst>
        </cdr:cNvPr>
        <cdr:cNvSpPr/>
      </cdr:nvSpPr>
      <cdr:spPr>
        <a:xfrm xmlns:a="http://schemas.openxmlformats.org/drawingml/2006/main">
          <a:off x="1270330" y="2695575"/>
          <a:ext cx="1739570" cy="26670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0.64384</cdr:x>
      <cdr:y>0.89133</cdr:y>
    </cdr:from>
    <cdr:to>
      <cdr:x>0.93349</cdr:x>
      <cdr:y>0.97995</cdr:y>
    </cdr:to>
    <cdr:sp macro="" textlink="">
      <cdr:nvSpPr>
        <cdr:cNvPr id="3" name="Rectangle 2">
          <a:extLst xmlns:a="http://schemas.openxmlformats.org/drawingml/2006/main">
            <a:ext uri="{FF2B5EF4-FFF2-40B4-BE49-F238E27FC236}">
              <a16:creationId xmlns:a16="http://schemas.microsoft.com/office/drawing/2014/main" id="{9124F191-C968-414B-B83B-F41B09C5079A}"/>
            </a:ext>
          </a:extLst>
        </cdr:cNvPr>
        <cdr:cNvSpPr/>
      </cdr:nvSpPr>
      <cdr:spPr>
        <a:xfrm xmlns:a="http://schemas.openxmlformats.org/drawingml/2006/main">
          <a:off x="3514725" y="2682808"/>
          <a:ext cx="1581150" cy="26673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5.xml><?xml version="1.0" encoding="utf-8"?>
<xdr:wsDr xmlns:xdr="http://schemas.openxmlformats.org/drawingml/2006/spreadsheetDrawing" xmlns:a="http://schemas.openxmlformats.org/drawingml/2006/main">
  <xdr:oneCellAnchor>
    <xdr:from>
      <xdr:col>0</xdr:col>
      <xdr:colOff>121920</xdr:colOff>
      <xdr:row>1</xdr:row>
      <xdr:rowOff>68580</xdr:rowOff>
    </xdr:from>
    <xdr:ext cx="1746885" cy="286888"/>
    <xdr:pic>
      <xdr:nvPicPr>
        <xdr:cNvPr id="2" name="Picture 1">
          <a:extLst>
            <a:ext uri="{FF2B5EF4-FFF2-40B4-BE49-F238E27FC236}">
              <a16:creationId xmlns:a16="http://schemas.microsoft.com/office/drawing/2014/main" id="{0C937B0C-FD9C-417B-8C9F-D1DF11C6E76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2192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9525</xdr:colOff>
      <xdr:row>57</xdr:row>
      <xdr:rowOff>9525</xdr:rowOff>
    </xdr:from>
    <xdr:to>
      <xdr:col>18</xdr:col>
      <xdr:colOff>0</xdr:colOff>
      <xdr:row>79</xdr:row>
      <xdr:rowOff>152400</xdr:rowOff>
    </xdr:to>
    <xdr:graphicFrame macro="">
      <xdr:nvGraphicFramePr>
        <xdr:cNvPr id="8" name="Chart 7">
          <a:extLst>
            <a:ext uri="{FF2B5EF4-FFF2-40B4-BE49-F238E27FC236}">
              <a16:creationId xmlns:a16="http://schemas.microsoft.com/office/drawing/2014/main" id="{2ADE6331-1AB0-4A80-8E38-DD7065CD0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9524</xdr:colOff>
      <xdr:row>9</xdr:row>
      <xdr:rowOff>9526</xdr:rowOff>
    </xdr:from>
    <xdr:to>
      <xdr:col>33</xdr:col>
      <xdr:colOff>0</xdr:colOff>
      <xdr:row>32</xdr:row>
      <xdr:rowOff>9526</xdr:rowOff>
    </xdr:to>
    <xdr:graphicFrame macro="">
      <xdr:nvGraphicFramePr>
        <xdr:cNvPr id="11" name="Chart 10">
          <a:extLst>
            <a:ext uri="{FF2B5EF4-FFF2-40B4-BE49-F238E27FC236}">
              <a16:creationId xmlns:a16="http://schemas.microsoft.com/office/drawing/2014/main" id="{722F008C-A1B0-42D9-8254-DBF8CC00D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9523</xdr:colOff>
      <xdr:row>37</xdr:row>
      <xdr:rowOff>9525</xdr:rowOff>
    </xdr:from>
    <xdr:to>
      <xdr:col>32</xdr:col>
      <xdr:colOff>600075</xdr:colOff>
      <xdr:row>59</xdr:row>
      <xdr:rowOff>85725</xdr:rowOff>
    </xdr:to>
    <xdr:graphicFrame macro="">
      <xdr:nvGraphicFramePr>
        <xdr:cNvPr id="14" name="Chart 13">
          <a:extLst>
            <a:ext uri="{FF2B5EF4-FFF2-40B4-BE49-F238E27FC236}">
              <a16:creationId xmlns:a16="http://schemas.microsoft.com/office/drawing/2014/main" id="{8B8F6209-C7A6-4F5D-AC81-20ED15A54E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19050</xdr:colOff>
      <xdr:row>9</xdr:row>
      <xdr:rowOff>9525</xdr:rowOff>
    </xdr:from>
    <xdr:to>
      <xdr:col>18</xdr:col>
      <xdr:colOff>1143</xdr:colOff>
      <xdr:row>24</xdr:row>
      <xdr:rowOff>133350</xdr:rowOff>
    </xdr:to>
    <xdr:graphicFrame macro="">
      <xdr:nvGraphicFramePr>
        <xdr:cNvPr id="6" name="Chart 5">
          <a:extLst>
            <a:ext uri="{FF2B5EF4-FFF2-40B4-BE49-F238E27FC236}">
              <a16:creationId xmlns:a16="http://schemas.microsoft.com/office/drawing/2014/main" id="{B7F0B1DD-9EF2-4428-8728-7B7F29A533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11</xdr:col>
      <xdr:colOff>9525</xdr:colOff>
      <xdr:row>29</xdr:row>
      <xdr:rowOff>9525</xdr:rowOff>
    </xdr:from>
    <xdr:to>
      <xdr:col>17</xdr:col>
      <xdr:colOff>848868</xdr:colOff>
      <xdr:row>41</xdr:row>
      <xdr:rowOff>149352</xdr:rowOff>
    </xdr:to>
    <xdr:graphicFrame macro="">
      <xdr:nvGraphicFramePr>
        <xdr:cNvPr id="9" name="Chart 8">
          <a:extLst>
            <a:ext uri="{FF2B5EF4-FFF2-40B4-BE49-F238E27FC236}">
              <a16:creationId xmlns:a16="http://schemas.microsoft.com/office/drawing/2014/main" id="{EF9B5094-7CAF-4B28-83B0-B7E77479BC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0.30942</cdr:x>
      <cdr:y>0.86943</cdr:y>
    </cdr:from>
    <cdr:to>
      <cdr:x>0.60236</cdr:x>
      <cdr:y>0.9723</cdr:y>
    </cdr:to>
    <cdr:sp macro="" textlink="">
      <cdr:nvSpPr>
        <cdr:cNvPr id="2" name="Rectangle 1">
          <a:extLst xmlns:a="http://schemas.openxmlformats.org/drawingml/2006/main">
            <a:ext uri="{FF2B5EF4-FFF2-40B4-BE49-F238E27FC236}">
              <a16:creationId xmlns:a16="http://schemas.microsoft.com/office/drawing/2014/main" id="{A6C5CDA0-B8DE-43D0-B25B-472991F9EA43}"/>
            </a:ext>
          </a:extLst>
        </cdr:cNvPr>
        <cdr:cNvSpPr/>
      </cdr:nvSpPr>
      <cdr:spPr>
        <a:xfrm xmlns:a="http://schemas.openxmlformats.org/drawingml/2006/main">
          <a:off x="1689100" y="2647376"/>
          <a:ext cx="1599154"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0.66653</cdr:x>
      <cdr:y>0.86943</cdr:y>
    </cdr:from>
    <cdr:to>
      <cdr:x>0.91953</cdr:x>
      <cdr:y>0.9723</cdr:y>
    </cdr:to>
    <cdr:sp macro="" textlink="">
      <cdr:nvSpPr>
        <cdr:cNvPr id="3" name="Rectangle 2">
          <a:extLst xmlns:a="http://schemas.openxmlformats.org/drawingml/2006/main">
            <a:ext uri="{FF2B5EF4-FFF2-40B4-BE49-F238E27FC236}">
              <a16:creationId xmlns:a16="http://schemas.microsoft.com/office/drawing/2014/main" id="{ED6B27AF-B393-4736-A74C-FF36CC5365AC}"/>
            </a:ext>
          </a:extLst>
        </cdr:cNvPr>
        <cdr:cNvSpPr/>
      </cdr:nvSpPr>
      <cdr:spPr>
        <a:xfrm xmlns:a="http://schemas.openxmlformats.org/drawingml/2006/main">
          <a:off x="3638550" y="2647376"/>
          <a:ext cx="1381125" cy="31324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7.xml><?xml version="1.0" encoding="utf-8"?>
<c:userShapes xmlns:c="http://schemas.openxmlformats.org/drawingml/2006/chart">
  <cdr:relSizeAnchor xmlns:cdr="http://schemas.openxmlformats.org/drawingml/2006/chartDrawing">
    <cdr:from>
      <cdr:x>0.23439</cdr:x>
      <cdr:y>0.90427</cdr:y>
    </cdr:from>
    <cdr:to>
      <cdr:x>0.54076</cdr:x>
      <cdr:y>0.97379</cdr:y>
    </cdr:to>
    <cdr:sp macro="" textlink="">
      <cdr:nvSpPr>
        <cdr:cNvPr id="2" name="Rectangle 1">
          <a:extLst xmlns:a="http://schemas.openxmlformats.org/drawingml/2006/main">
            <a:ext uri="{FF2B5EF4-FFF2-40B4-BE49-F238E27FC236}">
              <a16:creationId xmlns:a16="http://schemas.microsoft.com/office/drawing/2014/main" id="{9F33AC03-0A4B-4507-9761-4A37EEE18B38}"/>
            </a:ext>
          </a:extLst>
        </cdr:cNvPr>
        <cdr:cNvSpPr/>
      </cdr:nvSpPr>
      <cdr:spPr>
        <a:xfrm xmlns:a="http://schemas.openxmlformats.org/drawingml/2006/main">
          <a:off x="1279525" y="2753453"/>
          <a:ext cx="1672469" cy="21169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0.62924</cdr:x>
      <cdr:y>0.90531</cdr:y>
    </cdr:from>
    <cdr:to>
      <cdr:x>0.92127</cdr:x>
      <cdr:y>0.97275</cdr:y>
    </cdr:to>
    <cdr:sp macro="" textlink="">
      <cdr:nvSpPr>
        <cdr:cNvPr id="3" name="Rectangle 2">
          <a:extLst xmlns:a="http://schemas.openxmlformats.org/drawingml/2006/main">
            <a:ext uri="{FF2B5EF4-FFF2-40B4-BE49-F238E27FC236}">
              <a16:creationId xmlns:a16="http://schemas.microsoft.com/office/drawing/2014/main" id="{0A5411E3-1967-43EF-9BCA-154FAA849464}"/>
            </a:ext>
          </a:extLst>
        </cdr:cNvPr>
        <cdr:cNvSpPr/>
      </cdr:nvSpPr>
      <cdr:spPr>
        <a:xfrm xmlns:a="http://schemas.openxmlformats.org/drawingml/2006/main">
          <a:off x="3435023" y="2756628"/>
          <a:ext cx="1594177" cy="205346"/>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28.xml><?xml version="1.0" encoding="utf-8"?>
<xdr:wsDr xmlns:xdr="http://schemas.openxmlformats.org/drawingml/2006/spreadsheetDrawing" xmlns:a="http://schemas.openxmlformats.org/drawingml/2006/main">
  <xdr:oneCellAnchor>
    <xdr:from>
      <xdr:col>0</xdr:col>
      <xdr:colOff>76200</xdr:colOff>
      <xdr:row>1</xdr:row>
      <xdr:rowOff>60960</xdr:rowOff>
    </xdr:from>
    <xdr:ext cx="1746885" cy="286888"/>
    <xdr:pic>
      <xdr:nvPicPr>
        <xdr:cNvPr id="3" name="Picture 2">
          <a:extLst>
            <a:ext uri="{FF2B5EF4-FFF2-40B4-BE49-F238E27FC236}">
              <a16:creationId xmlns:a16="http://schemas.microsoft.com/office/drawing/2014/main" id="{53DE9EF5-89A6-4054-B32C-F1AE21D34E2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7620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14</xdr:col>
      <xdr:colOff>47625</xdr:colOff>
      <xdr:row>138</xdr:row>
      <xdr:rowOff>114300</xdr:rowOff>
    </xdr:from>
    <xdr:to>
      <xdr:col>20</xdr:col>
      <xdr:colOff>190500</xdr:colOff>
      <xdr:row>157</xdr:row>
      <xdr:rowOff>85725</xdr:rowOff>
    </xdr:to>
    <xdr:graphicFrame macro="">
      <xdr:nvGraphicFramePr>
        <xdr:cNvPr id="5" name="Chart 4">
          <a:extLst>
            <a:ext uri="{FF2B5EF4-FFF2-40B4-BE49-F238E27FC236}">
              <a16:creationId xmlns:a16="http://schemas.microsoft.com/office/drawing/2014/main" id="{008FEDCB-5DA4-49BC-BAA5-5CA54835E3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471486</xdr:colOff>
      <xdr:row>755</xdr:row>
      <xdr:rowOff>47624</xdr:rowOff>
    </xdr:from>
    <xdr:to>
      <xdr:col>20</xdr:col>
      <xdr:colOff>561975</xdr:colOff>
      <xdr:row>776</xdr:row>
      <xdr:rowOff>161924</xdr:rowOff>
    </xdr:to>
    <xdr:graphicFrame macro="">
      <xdr:nvGraphicFramePr>
        <xdr:cNvPr id="6" name="Chart 5">
          <a:extLst>
            <a:ext uri="{FF2B5EF4-FFF2-40B4-BE49-F238E27FC236}">
              <a16:creationId xmlns:a16="http://schemas.microsoft.com/office/drawing/2014/main" id="{148AA95D-C187-4275-A7AF-035580319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598343</xdr:colOff>
      <xdr:row>8</xdr:row>
      <xdr:rowOff>9525</xdr:rowOff>
    </xdr:from>
    <xdr:to>
      <xdr:col>30</xdr:col>
      <xdr:colOff>1144</xdr:colOff>
      <xdr:row>23</xdr:row>
      <xdr:rowOff>6062</xdr:rowOff>
    </xdr:to>
    <xdr:graphicFrame macro="">
      <xdr:nvGraphicFramePr>
        <xdr:cNvPr id="12" name="Chart 11">
          <a:extLst>
            <a:ext uri="{FF2B5EF4-FFF2-40B4-BE49-F238E27FC236}">
              <a16:creationId xmlns:a16="http://schemas.microsoft.com/office/drawing/2014/main" id="{684CBB70-DF72-4CA0-8EB5-88C496C19E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13</xdr:col>
      <xdr:colOff>9525</xdr:colOff>
      <xdr:row>7</xdr:row>
      <xdr:rowOff>9525</xdr:rowOff>
    </xdr:from>
    <xdr:to>
      <xdr:col>19</xdr:col>
      <xdr:colOff>572643</xdr:colOff>
      <xdr:row>21</xdr:row>
      <xdr:rowOff>150669</xdr:rowOff>
    </xdr:to>
    <xdr:graphicFrame macro="">
      <xdr:nvGraphicFramePr>
        <xdr:cNvPr id="8" name="Chart 7">
          <a:extLst>
            <a:ext uri="{FF2B5EF4-FFF2-40B4-BE49-F238E27FC236}">
              <a16:creationId xmlns:a16="http://schemas.microsoft.com/office/drawing/2014/main" id="{EE25268E-88D7-41A1-A781-A85FA5A800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13</xdr:col>
      <xdr:colOff>9525</xdr:colOff>
      <xdr:row>27</xdr:row>
      <xdr:rowOff>9525</xdr:rowOff>
    </xdr:from>
    <xdr:to>
      <xdr:col>19</xdr:col>
      <xdr:colOff>572643</xdr:colOff>
      <xdr:row>41</xdr:row>
      <xdr:rowOff>154132</xdr:rowOff>
    </xdr:to>
    <xdr:graphicFrame macro="">
      <xdr:nvGraphicFramePr>
        <xdr:cNvPr id="9" name="Chart 8">
          <a:extLst>
            <a:ext uri="{FF2B5EF4-FFF2-40B4-BE49-F238E27FC236}">
              <a16:creationId xmlns:a16="http://schemas.microsoft.com/office/drawing/2014/main" id="{E91A7DB9-61EB-41FB-9C21-ACD1C8422B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0.39243</cdr:x>
      <cdr:y>0.45912</cdr:y>
    </cdr:from>
    <cdr:to>
      <cdr:x>0.49628</cdr:x>
      <cdr:y>0.53628</cdr:y>
    </cdr:to>
    <cdr:sp macro="" textlink="">
      <cdr:nvSpPr>
        <cdr:cNvPr id="2" name="TextBox 1">
          <a:extLst xmlns:a="http://schemas.openxmlformats.org/drawingml/2006/main">
            <a:ext uri="{FF2B5EF4-FFF2-40B4-BE49-F238E27FC236}">
              <a16:creationId xmlns:a16="http://schemas.microsoft.com/office/drawing/2014/main" id="{783CFA85-3FC3-4759-AC92-932782D1F009}"/>
            </a:ext>
          </a:extLst>
        </cdr:cNvPr>
        <cdr:cNvSpPr txBox="1"/>
      </cdr:nvSpPr>
      <cdr:spPr>
        <a:xfrm xmlns:a="http://schemas.openxmlformats.org/drawingml/2006/main">
          <a:off x="2142266" y="1377541"/>
          <a:ext cx="566921" cy="2315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solidFill>
                <a:schemeClr val="bg1"/>
              </a:solidFill>
              <a:latin typeface="Arial" panose="020B0604020202020204" pitchFamily="34" charset="0"/>
              <a:cs typeface="Arial" panose="020B0604020202020204" pitchFamily="34" charset="0"/>
            </a:rPr>
            <a:t>75%</a:t>
          </a:r>
        </a:p>
      </cdr:txBody>
    </cdr:sp>
  </cdr:relSizeAnchor>
  <cdr:relSizeAnchor xmlns:cdr="http://schemas.openxmlformats.org/drawingml/2006/chartDrawing">
    <cdr:from>
      <cdr:x>0.7556</cdr:x>
      <cdr:y>0.70089</cdr:y>
    </cdr:from>
    <cdr:to>
      <cdr:x>0.85945</cdr:x>
      <cdr:y>0.77805</cdr:y>
    </cdr:to>
    <cdr:sp macro="" textlink="">
      <cdr:nvSpPr>
        <cdr:cNvPr id="3" name="TextBox 1">
          <a:extLst xmlns:a="http://schemas.openxmlformats.org/drawingml/2006/main">
            <a:ext uri="{FF2B5EF4-FFF2-40B4-BE49-F238E27FC236}">
              <a16:creationId xmlns:a16="http://schemas.microsoft.com/office/drawing/2014/main" id="{01BF6CF4-B589-4369-A68C-FCDFDB4A4D6B}"/>
            </a:ext>
          </a:extLst>
        </cdr:cNvPr>
        <cdr:cNvSpPr txBox="1"/>
      </cdr:nvSpPr>
      <cdr:spPr>
        <a:xfrm xmlns:a="http://schemas.openxmlformats.org/drawingml/2006/main">
          <a:off x="4124804" y="2102930"/>
          <a:ext cx="566921" cy="2315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b="1">
              <a:solidFill>
                <a:schemeClr val="bg1"/>
              </a:solidFill>
              <a:latin typeface="Arial" panose="020B0604020202020204" pitchFamily="34" charset="0"/>
              <a:cs typeface="Arial" panose="020B0604020202020204" pitchFamily="34" charset="0"/>
            </a:rPr>
            <a:t>25%</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161925</xdr:colOff>
      <xdr:row>1</xdr:row>
      <xdr:rowOff>85725</xdr:rowOff>
    </xdr:from>
    <xdr:to>
      <xdr:col>1</xdr:col>
      <xdr:colOff>133350</xdr:colOff>
      <xdr:row>1</xdr:row>
      <xdr:rowOff>362528</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695450"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9523</xdr:colOff>
      <xdr:row>8</xdr:row>
      <xdr:rowOff>14286</xdr:rowOff>
    </xdr:from>
    <xdr:to>
      <xdr:col>19</xdr:col>
      <xdr:colOff>144487</xdr:colOff>
      <xdr:row>27</xdr:row>
      <xdr:rowOff>152400</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D0E5DADC-3321-4999-8B10-9EB31538FDC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2820648" y="1757361"/>
              <a:ext cx="6145239" cy="3729039"/>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19050</xdr:colOff>
      <xdr:row>32</xdr:row>
      <xdr:rowOff>4762</xdr:rowOff>
    </xdr:from>
    <xdr:to>
      <xdr:col>20</xdr:col>
      <xdr:colOff>0</xdr:colOff>
      <xdr:row>51</xdr:row>
      <xdr:rowOff>18097</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FD4D6632-80BB-40AB-8F04-1316D2F5037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2830175" y="6500812"/>
              <a:ext cx="6600825" cy="325183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19</xdr:col>
      <xdr:colOff>600074</xdr:colOff>
      <xdr:row>8</xdr:row>
      <xdr:rowOff>14287</xdr:rowOff>
    </xdr:from>
    <xdr:to>
      <xdr:col>29</xdr:col>
      <xdr:colOff>608012</xdr:colOff>
      <xdr:row>28</xdr:row>
      <xdr:rowOff>9525</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0FC0B768-8CCF-4354-ABDB-A75411C5198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9421474" y="1757362"/>
              <a:ext cx="6246813" cy="374808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20</xdr:col>
      <xdr:colOff>4482</xdr:colOff>
      <xdr:row>31</xdr:row>
      <xdr:rowOff>166686</xdr:rowOff>
    </xdr:from>
    <xdr:to>
      <xdr:col>30</xdr:col>
      <xdr:colOff>369795</xdr:colOff>
      <xdr:row>51</xdr:row>
      <xdr:rowOff>19049</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2E70A760-6E29-461F-8964-A87AE11809D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9435482" y="6157911"/>
              <a:ext cx="6604188" cy="3595688"/>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0.xml><?xml version="1.0" encoding="utf-8"?>
<c:userShapes xmlns:c="http://schemas.openxmlformats.org/drawingml/2006/chart">
  <cdr:relSizeAnchor xmlns:cdr="http://schemas.openxmlformats.org/drawingml/2006/chartDrawing">
    <cdr:from>
      <cdr:x>0.29901</cdr:x>
      <cdr:y>0.89898</cdr:y>
    </cdr:from>
    <cdr:to>
      <cdr:x>0.59673</cdr:x>
      <cdr:y>0.9837</cdr:y>
    </cdr:to>
    <cdr:sp macro="" textlink="">
      <cdr:nvSpPr>
        <cdr:cNvPr id="2" name="Rectangle 1">
          <a:extLst xmlns:a="http://schemas.openxmlformats.org/drawingml/2006/main">
            <a:ext uri="{FF2B5EF4-FFF2-40B4-BE49-F238E27FC236}">
              <a16:creationId xmlns:a16="http://schemas.microsoft.com/office/drawing/2014/main" id="{EFA09F65-EA2D-4E57-92F0-C77A8CE6385A}"/>
            </a:ext>
          </a:extLst>
        </cdr:cNvPr>
        <cdr:cNvSpPr/>
      </cdr:nvSpPr>
      <cdr:spPr>
        <a:xfrm xmlns:a="http://schemas.openxmlformats.org/drawingml/2006/main">
          <a:off x="1632281" y="2737338"/>
          <a:ext cx="1625270" cy="25796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0.66845</cdr:x>
      <cdr:y>0.89898</cdr:y>
    </cdr:from>
    <cdr:to>
      <cdr:x>0.92825</cdr:x>
      <cdr:y>0.98369</cdr:y>
    </cdr:to>
    <cdr:sp macro="" textlink="">
      <cdr:nvSpPr>
        <cdr:cNvPr id="3" name="Rectangle 2">
          <a:extLst xmlns:a="http://schemas.openxmlformats.org/drawingml/2006/main">
            <a:ext uri="{FF2B5EF4-FFF2-40B4-BE49-F238E27FC236}">
              <a16:creationId xmlns:a16="http://schemas.microsoft.com/office/drawing/2014/main" id="{A7208B99-C8F2-4ECA-8DB3-8D5F1CCDC7BD}"/>
            </a:ext>
          </a:extLst>
        </cdr:cNvPr>
        <cdr:cNvSpPr/>
      </cdr:nvSpPr>
      <cdr:spPr>
        <a:xfrm xmlns:a="http://schemas.openxmlformats.org/drawingml/2006/main">
          <a:off x="3649052" y="2737353"/>
          <a:ext cx="1418248" cy="257937"/>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1.xml><?xml version="1.0" encoding="utf-8"?>
<c:userShapes xmlns:c="http://schemas.openxmlformats.org/drawingml/2006/chart">
  <cdr:relSizeAnchor xmlns:cdr="http://schemas.openxmlformats.org/drawingml/2006/chartDrawing">
    <cdr:from>
      <cdr:x>0.22567</cdr:x>
      <cdr:y>0.89563</cdr:y>
    </cdr:from>
    <cdr:to>
      <cdr:x>0.52339</cdr:x>
      <cdr:y>0.98089</cdr:y>
    </cdr:to>
    <cdr:sp macro="" textlink="">
      <cdr:nvSpPr>
        <cdr:cNvPr id="2" name="Rectangle 1">
          <a:extLst xmlns:a="http://schemas.openxmlformats.org/drawingml/2006/main">
            <a:ext uri="{FF2B5EF4-FFF2-40B4-BE49-F238E27FC236}">
              <a16:creationId xmlns:a16="http://schemas.microsoft.com/office/drawing/2014/main" id="{6E18EC30-91A3-4D48-856F-23D0582B2641}"/>
            </a:ext>
          </a:extLst>
        </cdr:cNvPr>
        <cdr:cNvSpPr/>
      </cdr:nvSpPr>
      <cdr:spPr>
        <a:xfrm xmlns:a="http://schemas.openxmlformats.org/drawingml/2006/main">
          <a:off x="1231900" y="2670175"/>
          <a:ext cx="1625270" cy="2541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0.64222</cdr:x>
      <cdr:y>0.89244</cdr:y>
    </cdr:from>
    <cdr:to>
      <cdr:x>0.90202</cdr:x>
      <cdr:y>0.97769</cdr:y>
    </cdr:to>
    <cdr:sp macro="" textlink="">
      <cdr:nvSpPr>
        <cdr:cNvPr id="3" name="Rectangle 2">
          <a:extLst xmlns:a="http://schemas.openxmlformats.org/drawingml/2006/main">
            <a:ext uri="{FF2B5EF4-FFF2-40B4-BE49-F238E27FC236}">
              <a16:creationId xmlns:a16="http://schemas.microsoft.com/office/drawing/2014/main" id="{C99A8EEE-F366-4888-88C5-B1B6344187C8}"/>
            </a:ext>
          </a:extLst>
        </cdr:cNvPr>
        <cdr:cNvSpPr/>
      </cdr:nvSpPr>
      <cdr:spPr>
        <a:xfrm xmlns:a="http://schemas.openxmlformats.org/drawingml/2006/main">
          <a:off x="3505846" y="2660665"/>
          <a:ext cx="1418248" cy="25416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2.xml><?xml version="1.0" encoding="utf-8"?>
<xdr:wsDr xmlns:xdr="http://schemas.openxmlformats.org/drawingml/2006/spreadsheetDrawing" xmlns:a="http://schemas.openxmlformats.org/drawingml/2006/main">
  <xdr:oneCellAnchor>
    <xdr:from>
      <xdr:col>0</xdr:col>
      <xdr:colOff>60960</xdr:colOff>
      <xdr:row>1</xdr:row>
      <xdr:rowOff>76200</xdr:rowOff>
    </xdr:from>
    <xdr:ext cx="1746885" cy="286888"/>
    <xdr:pic>
      <xdr:nvPicPr>
        <xdr:cNvPr id="3" name="Picture 2">
          <a:extLst>
            <a:ext uri="{FF2B5EF4-FFF2-40B4-BE49-F238E27FC236}">
              <a16:creationId xmlns:a16="http://schemas.microsoft.com/office/drawing/2014/main" id="{D3078D3C-CD17-4E8B-9453-3C6B18523F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9525</xdr:colOff>
      <xdr:row>65</xdr:row>
      <xdr:rowOff>9525</xdr:rowOff>
    </xdr:from>
    <xdr:to>
      <xdr:col>18</xdr:col>
      <xdr:colOff>1</xdr:colOff>
      <xdr:row>82</xdr:row>
      <xdr:rowOff>1</xdr:rowOff>
    </xdr:to>
    <xdr:graphicFrame macro="">
      <xdr:nvGraphicFramePr>
        <xdr:cNvPr id="5" name="Chart 4">
          <a:extLst>
            <a:ext uri="{FF2B5EF4-FFF2-40B4-BE49-F238E27FC236}">
              <a16:creationId xmlns:a16="http://schemas.microsoft.com/office/drawing/2014/main" id="{95699D37-0B6B-4D80-9614-369E95D81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219075</xdr:colOff>
      <xdr:row>188</xdr:row>
      <xdr:rowOff>28575</xdr:rowOff>
    </xdr:from>
    <xdr:ext cx="4679950" cy="2995428"/>
    <xdr:pic>
      <xdr:nvPicPr>
        <xdr:cNvPr id="6" name="Picture 5">
          <a:extLst>
            <a:ext uri="{FF2B5EF4-FFF2-40B4-BE49-F238E27FC236}">
              <a16:creationId xmlns:a16="http://schemas.microsoft.com/office/drawing/2014/main" id="{E2E6CE13-8CB5-4824-A9CC-7EBD12529976}"/>
            </a:ext>
          </a:extLst>
        </xdr:cNvPr>
        <xdr:cNvPicPr>
          <a:picLocks noChangeAspect="1"/>
        </xdr:cNvPicPr>
      </xdr:nvPicPr>
      <xdr:blipFill>
        <a:blip xmlns:r="http://schemas.openxmlformats.org/officeDocument/2006/relationships" r:embed="rId3"/>
        <a:stretch>
          <a:fillRect/>
        </a:stretch>
      </xdr:blipFill>
      <xdr:spPr>
        <a:xfrm>
          <a:off x="12315825" y="39900225"/>
          <a:ext cx="4679950" cy="2995428"/>
        </a:xfrm>
        <a:prstGeom prst="rect">
          <a:avLst/>
        </a:prstGeom>
      </xdr:spPr>
    </xdr:pic>
    <xdr:clientData/>
  </xdr:oneCellAnchor>
  <xdr:oneCellAnchor>
    <xdr:from>
      <xdr:col>10</xdr:col>
      <xdr:colOff>762000</xdr:colOff>
      <xdr:row>247</xdr:row>
      <xdr:rowOff>95251</xdr:rowOff>
    </xdr:from>
    <xdr:ext cx="4854663" cy="3238500"/>
    <xdr:pic>
      <xdr:nvPicPr>
        <xdr:cNvPr id="7" name="Picture 6">
          <a:extLst>
            <a:ext uri="{FF2B5EF4-FFF2-40B4-BE49-F238E27FC236}">
              <a16:creationId xmlns:a16="http://schemas.microsoft.com/office/drawing/2014/main" id="{7D369658-FF95-4F44-979A-A977C4E5A4C5}"/>
            </a:ext>
          </a:extLst>
        </xdr:cNvPr>
        <xdr:cNvPicPr>
          <a:picLocks noChangeAspect="1"/>
        </xdr:cNvPicPr>
      </xdr:nvPicPr>
      <xdr:blipFill>
        <a:blip xmlns:r="http://schemas.openxmlformats.org/officeDocument/2006/relationships" r:embed="rId4"/>
        <a:stretch>
          <a:fillRect/>
        </a:stretch>
      </xdr:blipFill>
      <xdr:spPr>
        <a:xfrm>
          <a:off x="12077700" y="43986451"/>
          <a:ext cx="4854663" cy="3238500"/>
        </a:xfrm>
        <a:prstGeom prst="rect">
          <a:avLst/>
        </a:prstGeom>
      </xdr:spPr>
    </xdr:pic>
    <xdr:clientData/>
  </xdr:oneCellAnchor>
  <xdr:oneCellAnchor>
    <xdr:from>
      <xdr:col>11</xdr:col>
      <xdr:colOff>28575</xdr:colOff>
      <xdr:row>269</xdr:row>
      <xdr:rowOff>152400</xdr:rowOff>
    </xdr:from>
    <xdr:ext cx="4845012" cy="3219450"/>
    <xdr:pic>
      <xdr:nvPicPr>
        <xdr:cNvPr id="8" name="Picture 7">
          <a:extLst>
            <a:ext uri="{FF2B5EF4-FFF2-40B4-BE49-F238E27FC236}">
              <a16:creationId xmlns:a16="http://schemas.microsoft.com/office/drawing/2014/main" id="{43AEC72B-6A1D-43C2-91D1-A8E8871B35F8}"/>
            </a:ext>
          </a:extLst>
        </xdr:cNvPr>
        <xdr:cNvPicPr>
          <a:picLocks noChangeAspect="1"/>
        </xdr:cNvPicPr>
      </xdr:nvPicPr>
      <xdr:blipFill>
        <a:blip xmlns:r="http://schemas.openxmlformats.org/officeDocument/2006/relationships" r:embed="rId5"/>
        <a:stretch>
          <a:fillRect/>
        </a:stretch>
      </xdr:blipFill>
      <xdr:spPr>
        <a:xfrm>
          <a:off x="12125325" y="48044100"/>
          <a:ext cx="4845012" cy="3219450"/>
        </a:xfrm>
        <a:prstGeom prst="rect">
          <a:avLst/>
        </a:prstGeom>
      </xdr:spPr>
    </xdr:pic>
    <xdr:clientData/>
  </xdr:oneCellAnchor>
  <xdr:oneCellAnchor>
    <xdr:from>
      <xdr:col>10</xdr:col>
      <xdr:colOff>723900</xdr:colOff>
      <xdr:row>294</xdr:row>
      <xdr:rowOff>0</xdr:rowOff>
    </xdr:from>
    <xdr:ext cx="4958556" cy="3511550"/>
    <xdr:pic>
      <xdr:nvPicPr>
        <xdr:cNvPr id="9" name="Picture 8">
          <a:extLst>
            <a:ext uri="{FF2B5EF4-FFF2-40B4-BE49-F238E27FC236}">
              <a16:creationId xmlns:a16="http://schemas.microsoft.com/office/drawing/2014/main" id="{32ECF64E-4AE3-4603-A838-0D3A2CBAB727}"/>
            </a:ext>
          </a:extLst>
        </xdr:cNvPr>
        <xdr:cNvPicPr>
          <a:picLocks noChangeAspect="1"/>
        </xdr:cNvPicPr>
      </xdr:nvPicPr>
      <xdr:blipFill>
        <a:blip xmlns:r="http://schemas.openxmlformats.org/officeDocument/2006/relationships" r:embed="rId6"/>
        <a:stretch>
          <a:fillRect/>
        </a:stretch>
      </xdr:blipFill>
      <xdr:spPr>
        <a:xfrm>
          <a:off x="12039600" y="52063650"/>
          <a:ext cx="4958556" cy="3511550"/>
        </a:xfrm>
        <a:prstGeom prst="rect">
          <a:avLst/>
        </a:prstGeom>
      </xdr:spPr>
    </xdr:pic>
    <xdr:clientData/>
  </xdr:oneCellAnchor>
  <xdr:oneCellAnchor>
    <xdr:from>
      <xdr:col>11</xdr:col>
      <xdr:colOff>123825</xdr:colOff>
      <xdr:row>319</xdr:row>
      <xdr:rowOff>152400</xdr:rowOff>
    </xdr:from>
    <xdr:ext cx="4565650" cy="3384853"/>
    <xdr:pic>
      <xdr:nvPicPr>
        <xdr:cNvPr id="10" name="Picture 9">
          <a:extLst>
            <a:ext uri="{FF2B5EF4-FFF2-40B4-BE49-F238E27FC236}">
              <a16:creationId xmlns:a16="http://schemas.microsoft.com/office/drawing/2014/main" id="{87135987-4923-43A1-AA79-6427EF8DBFAC}"/>
            </a:ext>
          </a:extLst>
        </xdr:cNvPr>
        <xdr:cNvPicPr>
          <a:picLocks noChangeAspect="1"/>
        </xdr:cNvPicPr>
      </xdr:nvPicPr>
      <xdr:blipFill>
        <a:blip xmlns:r="http://schemas.openxmlformats.org/officeDocument/2006/relationships" r:embed="rId7"/>
        <a:stretch>
          <a:fillRect/>
        </a:stretch>
      </xdr:blipFill>
      <xdr:spPr>
        <a:xfrm>
          <a:off x="12220575" y="56388000"/>
          <a:ext cx="4565650" cy="3384853"/>
        </a:xfrm>
        <a:prstGeom prst="rect">
          <a:avLst/>
        </a:prstGeom>
      </xdr:spPr>
    </xdr:pic>
    <xdr:clientData/>
  </xdr:oneCellAnchor>
  <xdr:oneCellAnchor>
    <xdr:from>
      <xdr:col>10</xdr:col>
      <xdr:colOff>762000</xdr:colOff>
      <xdr:row>343</xdr:row>
      <xdr:rowOff>133350</xdr:rowOff>
    </xdr:from>
    <xdr:ext cx="4862942" cy="3613150"/>
    <xdr:pic>
      <xdr:nvPicPr>
        <xdr:cNvPr id="11" name="Picture 10">
          <a:extLst>
            <a:ext uri="{FF2B5EF4-FFF2-40B4-BE49-F238E27FC236}">
              <a16:creationId xmlns:a16="http://schemas.microsoft.com/office/drawing/2014/main" id="{AB7421EE-1A39-4766-9D37-58D41552F954}"/>
            </a:ext>
          </a:extLst>
        </xdr:cNvPr>
        <xdr:cNvPicPr>
          <a:picLocks noChangeAspect="1"/>
        </xdr:cNvPicPr>
      </xdr:nvPicPr>
      <xdr:blipFill>
        <a:blip xmlns:r="http://schemas.openxmlformats.org/officeDocument/2006/relationships" r:embed="rId8"/>
        <a:stretch>
          <a:fillRect/>
        </a:stretch>
      </xdr:blipFill>
      <xdr:spPr>
        <a:xfrm>
          <a:off x="12077700" y="60502800"/>
          <a:ext cx="4862942" cy="3613150"/>
        </a:xfrm>
        <a:prstGeom prst="rect">
          <a:avLst/>
        </a:prstGeom>
      </xdr:spPr>
    </xdr:pic>
    <xdr:clientData/>
  </xdr:oneCellAnchor>
  <xdr:oneCellAnchor>
    <xdr:from>
      <xdr:col>10</xdr:col>
      <xdr:colOff>752475</xdr:colOff>
      <xdr:row>366</xdr:row>
      <xdr:rowOff>123825</xdr:rowOff>
    </xdr:from>
    <xdr:ext cx="4843907" cy="3600450"/>
    <xdr:pic>
      <xdr:nvPicPr>
        <xdr:cNvPr id="12" name="Picture 11">
          <a:extLst>
            <a:ext uri="{FF2B5EF4-FFF2-40B4-BE49-F238E27FC236}">
              <a16:creationId xmlns:a16="http://schemas.microsoft.com/office/drawing/2014/main" id="{9C9452F7-F03B-4447-BBE6-CFD85664FEA2}"/>
            </a:ext>
          </a:extLst>
        </xdr:cNvPr>
        <xdr:cNvPicPr>
          <a:picLocks noChangeAspect="1"/>
        </xdr:cNvPicPr>
      </xdr:nvPicPr>
      <xdr:blipFill>
        <a:blip xmlns:r="http://schemas.openxmlformats.org/officeDocument/2006/relationships" r:embed="rId9"/>
        <a:stretch>
          <a:fillRect/>
        </a:stretch>
      </xdr:blipFill>
      <xdr:spPr>
        <a:xfrm>
          <a:off x="12068175" y="64446150"/>
          <a:ext cx="4843907" cy="3600450"/>
        </a:xfrm>
        <a:prstGeom prst="rect">
          <a:avLst/>
        </a:prstGeom>
      </xdr:spPr>
    </xdr:pic>
    <xdr:clientData/>
  </xdr:oneCellAnchor>
  <xdr:oneCellAnchor>
    <xdr:from>
      <xdr:col>11</xdr:col>
      <xdr:colOff>38100</xdr:colOff>
      <xdr:row>392</xdr:row>
      <xdr:rowOff>19050</xdr:rowOff>
    </xdr:from>
    <xdr:ext cx="4654550" cy="3079652"/>
    <xdr:pic>
      <xdr:nvPicPr>
        <xdr:cNvPr id="13" name="Picture 12">
          <a:extLst>
            <a:ext uri="{FF2B5EF4-FFF2-40B4-BE49-F238E27FC236}">
              <a16:creationId xmlns:a16="http://schemas.microsoft.com/office/drawing/2014/main" id="{9D4F7770-6964-4606-95F6-8D077D3C6223}"/>
            </a:ext>
          </a:extLst>
        </xdr:cNvPr>
        <xdr:cNvPicPr>
          <a:picLocks noChangeAspect="1"/>
        </xdr:cNvPicPr>
      </xdr:nvPicPr>
      <xdr:blipFill>
        <a:blip xmlns:r="http://schemas.openxmlformats.org/officeDocument/2006/relationships" r:embed="rId10"/>
        <a:stretch>
          <a:fillRect/>
        </a:stretch>
      </xdr:blipFill>
      <xdr:spPr>
        <a:xfrm>
          <a:off x="12134850" y="68551425"/>
          <a:ext cx="4654550" cy="3079652"/>
        </a:xfrm>
        <a:prstGeom prst="rect">
          <a:avLst/>
        </a:prstGeom>
      </xdr:spPr>
    </xdr:pic>
    <xdr:clientData/>
  </xdr:oneCellAnchor>
  <xdr:twoCellAnchor editAs="oneCell">
    <xdr:from>
      <xdr:col>11</xdr:col>
      <xdr:colOff>9525</xdr:colOff>
      <xdr:row>8</xdr:row>
      <xdr:rowOff>9525</xdr:rowOff>
    </xdr:from>
    <xdr:to>
      <xdr:col>18</xdr:col>
      <xdr:colOff>1143</xdr:colOff>
      <xdr:row>22</xdr:row>
      <xdr:rowOff>152400</xdr:rowOff>
    </xdr:to>
    <xdr:graphicFrame macro="">
      <xdr:nvGraphicFramePr>
        <xdr:cNvPr id="14" name="Chart 13">
          <a:extLst>
            <a:ext uri="{FF2B5EF4-FFF2-40B4-BE49-F238E27FC236}">
              <a16:creationId xmlns:a16="http://schemas.microsoft.com/office/drawing/2014/main" id="{29942A2D-435F-41EF-9920-4CC668F34D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11</xdr:col>
      <xdr:colOff>9525</xdr:colOff>
      <xdr:row>26</xdr:row>
      <xdr:rowOff>9525</xdr:rowOff>
    </xdr:from>
    <xdr:to>
      <xdr:col>18</xdr:col>
      <xdr:colOff>1143</xdr:colOff>
      <xdr:row>44</xdr:row>
      <xdr:rowOff>149352</xdr:rowOff>
    </xdr:to>
    <xdr:graphicFrame macro="">
      <xdr:nvGraphicFramePr>
        <xdr:cNvPr id="15" name="Chart 14">
          <a:extLst>
            <a:ext uri="{FF2B5EF4-FFF2-40B4-BE49-F238E27FC236}">
              <a16:creationId xmlns:a16="http://schemas.microsoft.com/office/drawing/2014/main" id="{55D8C910-F020-4812-8BA7-DF308CF5D7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0.28156</cdr:x>
      <cdr:y>0.88814</cdr:y>
    </cdr:from>
    <cdr:to>
      <cdr:x>0.57231</cdr:x>
      <cdr:y>0.96345</cdr:y>
    </cdr:to>
    <cdr:sp macro="" textlink="">
      <cdr:nvSpPr>
        <cdr:cNvPr id="2" name="Rectangle 1">
          <a:extLst xmlns:a="http://schemas.openxmlformats.org/drawingml/2006/main">
            <a:ext uri="{FF2B5EF4-FFF2-40B4-BE49-F238E27FC236}">
              <a16:creationId xmlns:a16="http://schemas.microsoft.com/office/drawing/2014/main" id="{858DC324-3F97-4F23-A5ED-EE7036616877}"/>
            </a:ext>
          </a:extLst>
        </cdr:cNvPr>
        <cdr:cNvSpPr/>
      </cdr:nvSpPr>
      <cdr:spPr>
        <a:xfrm xmlns:a="http://schemas.openxmlformats.org/drawingml/2006/main">
          <a:off x="1537031" y="2704339"/>
          <a:ext cx="1587170" cy="22932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0.66827</cdr:x>
      <cdr:y>0.88815</cdr:y>
    </cdr:from>
    <cdr:to>
      <cdr:x>0.95442</cdr:x>
      <cdr:y>0.96346</cdr:y>
    </cdr:to>
    <cdr:sp macro="" textlink="">
      <cdr:nvSpPr>
        <cdr:cNvPr id="3" name="Rectangle 2">
          <a:extLst xmlns:a="http://schemas.openxmlformats.org/drawingml/2006/main">
            <a:ext uri="{FF2B5EF4-FFF2-40B4-BE49-F238E27FC236}">
              <a16:creationId xmlns:a16="http://schemas.microsoft.com/office/drawing/2014/main" id="{4C829D74-C841-4CA9-BAA8-E50E9FE0E7DA}"/>
            </a:ext>
          </a:extLst>
        </cdr:cNvPr>
        <cdr:cNvSpPr/>
      </cdr:nvSpPr>
      <cdr:spPr>
        <a:xfrm xmlns:a="http://schemas.openxmlformats.org/drawingml/2006/main">
          <a:off x="3648075" y="2704379"/>
          <a:ext cx="1562100" cy="22932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4.xml><?xml version="1.0" encoding="utf-8"?>
<c:userShapes xmlns:c="http://schemas.openxmlformats.org/drawingml/2006/chart">
  <cdr:relSizeAnchor xmlns:cdr="http://schemas.openxmlformats.org/drawingml/2006/chartDrawing">
    <cdr:from>
      <cdr:x>0.21875</cdr:x>
      <cdr:y>0.89127</cdr:y>
    </cdr:from>
    <cdr:to>
      <cdr:x>0.53741</cdr:x>
      <cdr:y>0.97283</cdr:y>
    </cdr:to>
    <cdr:sp macro="" textlink="">
      <cdr:nvSpPr>
        <cdr:cNvPr id="2" name="Rectangle 1">
          <a:extLst xmlns:a="http://schemas.openxmlformats.org/drawingml/2006/main">
            <a:ext uri="{FF2B5EF4-FFF2-40B4-BE49-F238E27FC236}">
              <a16:creationId xmlns:a16="http://schemas.microsoft.com/office/drawing/2014/main" id="{9BCCA67A-C8A6-4EF9-BC5D-3FF35335A999}"/>
            </a:ext>
          </a:extLst>
        </cdr:cNvPr>
        <cdr:cNvSpPr/>
      </cdr:nvSpPr>
      <cdr:spPr>
        <a:xfrm xmlns:a="http://schemas.openxmlformats.org/drawingml/2006/main">
          <a:off x="1194131" y="2713864"/>
          <a:ext cx="1739570" cy="24837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0.63338</cdr:x>
      <cdr:y>0.89128</cdr:y>
    </cdr:from>
    <cdr:to>
      <cdr:x>0.9457</cdr:x>
      <cdr:y>0.97285</cdr:y>
    </cdr:to>
    <cdr:sp macro="" textlink="">
      <cdr:nvSpPr>
        <cdr:cNvPr id="3" name="Rectangle 2">
          <a:extLst xmlns:a="http://schemas.openxmlformats.org/drawingml/2006/main">
            <a:ext uri="{FF2B5EF4-FFF2-40B4-BE49-F238E27FC236}">
              <a16:creationId xmlns:a16="http://schemas.microsoft.com/office/drawing/2014/main" id="{B4AD7DF1-2F32-4F3A-9EF1-FFE62940721A}"/>
            </a:ext>
          </a:extLst>
        </cdr:cNvPr>
        <cdr:cNvSpPr/>
      </cdr:nvSpPr>
      <cdr:spPr>
        <a:xfrm xmlns:a="http://schemas.openxmlformats.org/drawingml/2006/main">
          <a:off x="3457575" y="2713904"/>
          <a:ext cx="1704975" cy="24837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5.xml><?xml version="1.0" encoding="utf-8"?>
<xdr:wsDr xmlns:xdr="http://schemas.openxmlformats.org/drawingml/2006/spreadsheetDrawing" xmlns:a="http://schemas.openxmlformats.org/drawingml/2006/main">
  <xdr:twoCellAnchor editAs="oneCell">
    <xdr:from>
      <xdr:col>0</xdr:col>
      <xdr:colOff>60960</xdr:colOff>
      <xdr:row>1</xdr:row>
      <xdr:rowOff>76200</xdr:rowOff>
    </xdr:from>
    <xdr:to>
      <xdr:col>0</xdr:col>
      <xdr:colOff>1769745</xdr:colOff>
      <xdr:row>1</xdr:row>
      <xdr:rowOff>363088</xdr:rowOff>
    </xdr:to>
    <xdr:pic>
      <xdr:nvPicPr>
        <xdr:cNvPr id="2" name="Picture 1">
          <a:extLst>
            <a:ext uri="{FF2B5EF4-FFF2-40B4-BE49-F238E27FC236}">
              <a16:creationId xmlns:a16="http://schemas.microsoft.com/office/drawing/2014/main" id="{D0326E02-AC8A-43AD-B140-8091B778D9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0960" y="23812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xdr:row>
      <xdr:rowOff>19050</xdr:rowOff>
    </xdr:from>
    <xdr:to>
      <xdr:col>8</xdr:col>
      <xdr:colOff>1000125</xdr:colOff>
      <xdr:row>10</xdr:row>
      <xdr:rowOff>152400</xdr:rowOff>
    </xdr:to>
    <xdr:sp macro="" textlink="">
      <xdr:nvSpPr>
        <xdr:cNvPr id="3" name="Rectangle 2">
          <a:extLst>
            <a:ext uri="{FF2B5EF4-FFF2-40B4-BE49-F238E27FC236}">
              <a16:creationId xmlns:a16="http://schemas.microsoft.com/office/drawing/2014/main" id="{92B5AEAE-E907-4E9F-BA03-C052DA2EB68C}"/>
            </a:ext>
          </a:extLst>
        </xdr:cNvPr>
        <xdr:cNvSpPr/>
      </xdr:nvSpPr>
      <xdr:spPr>
        <a:xfrm>
          <a:off x="0" y="1619250"/>
          <a:ext cx="12934950" cy="638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400">
              <a:solidFill>
                <a:schemeClr val="accent2"/>
              </a:solidFill>
            </a:rPr>
            <a:t>The</a:t>
          </a:r>
          <a:r>
            <a:rPr lang="en-US" sz="2400" baseline="0">
              <a:solidFill>
                <a:schemeClr val="accent2"/>
              </a:solidFill>
            </a:rPr>
            <a:t> Online Energy Analyzer program did not claim any savings in PY1.</a:t>
          </a:r>
          <a:endParaRPr lang="en-US" sz="2400">
            <a:solidFill>
              <a:schemeClr val="accent2"/>
            </a:solidFill>
          </a:endParaRPr>
        </a:p>
      </xdr:txBody>
    </xdr:sp>
    <xdr:clientData/>
  </xdr:twoCellAnchor>
  <xdr:twoCellAnchor editAs="oneCell">
    <xdr:from>
      <xdr:col>11</xdr:col>
      <xdr:colOff>285750</xdr:colOff>
      <xdr:row>120</xdr:row>
      <xdr:rowOff>111126</xdr:rowOff>
    </xdr:from>
    <xdr:to>
      <xdr:col>17</xdr:col>
      <xdr:colOff>84582</xdr:colOff>
      <xdr:row>137</xdr:row>
      <xdr:rowOff>156345</xdr:rowOff>
    </xdr:to>
    <xdr:pic>
      <xdr:nvPicPr>
        <xdr:cNvPr id="4" name="Picture 3">
          <a:extLst>
            <a:ext uri="{FF2B5EF4-FFF2-40B4-BE49-F238E27FC236}">
              <a16:creationId xmlns:a16="http://schemas.microsoft.com/office/drawing/2014/main" id="{523AF4F8-71B7-40F0-848C-14D5E3BE4BD2}"/>
            </a:ext>
          </a:extLst>
        </xdr:cNvPr>
        <xdr:cNvPicPr>
          <a:picLocks noChangeAspect="1"/>
        </xdr:cNvPicPr>
      </xdr:nvPicPr>
      <xdr:blipFill>
        <a:blip xmlns:r="http://schemas.openxmlformats.org/officeDocument/2006/relationships" r:embed="rId2"/>
        <a:stretch>
          <a:fillRect/>
        </a:stretch>
      </xdr:blipFill>
      <xdr:spPr>
        <a:xfrm>
          <a:off x="14049375" y="23409276"/>
          <a:ext cx="4475607" cy="2997969"/>
        </a:xfrm>
        <a:prstGeom prst="rect">
          <a:avLst/>
        </a:prstGeom>
        <a:solidFill>
          <a:schemeClr val="bg1"/>
        </a:solidFill>
      </xdr:spPr>
    </xdr:pic>
    <xdr:clientData/>
  </xdr:twoCellAnchor>
  <xdr:twoCellAnchor editAs="oneCell">
    <xdr:from>
      <xdr:col>11</xdr:col>
      <xdr:colOff>0</xdr:colOff>
      <xdr:row>143</xdr:row>
      <xdr:rowOff>0</xdr:rowOff>
    </xdr:from>
    <xdr:to>
      <xdr:col>16</xdr:col>
      <xdr:colOff>252857</xdr:colOff>
      <xdr:row>162</xdr:row>
      <xdr:rowOff>156330</xdr:rowOff>
    </xdr:to>
    <xdr:pic>
      <xdr:nvPicPr>
        <xdr:cNvPr id="5" name="Picture 4">
          <a:extLst>
            <a:ext uri="{FF2B5EF4-FFF2-40B4-BE49-F238E27FC236}">
              <a16:creationId xmlns:a16="http://schemas.microsoft.com/office/drawing/2014/main" id="{5369DB72-6818-491B-BD95-3A42F8A2E1B8}"/>
            </a:ext>
          </a:extLst>
        </xdr:cNvPr>
        <xdr:cNvPicPr>
          <a:picLocks noChangeAspect="1"/>
        </xdr:cNvPicPr>
      </xdr:nvPicPr>
      <xdr:blipFill>
        <a:blip xmlns:r="http://schemas.openxmlformats.org/officeDocument/2006/relationships" r:embed="rId3"/>
        <a:stretch>
          <a:fillRect/>
        </a:stretch>
      </xdr:blipFill>
      <xdr:spPr>
        <a:xfrm>
          <a:off x="13363575" y="23755350"/>
          <a:ext cx="4672457" cy="3232905"/>
        </a:xfrm>
        <a:prstGeom prst="rect">
          <a:avLst/>
        </a:prstGeom>
        <a:solidFill>
          <a:schemeClr val="bg1"/>
        </a:solidFill>
      </xdr:spPr>
    </xdr:pic>
    <xdr:clientData/>
  </xdr:twoCellAnchor>
  <xdr:twoCellAnchor editAs="oneCell">
    <xdr:from>
      <xdr:col>11</xdr:col>
      <xdr:colOff>0</xdr:colOff>
      <xdr:row>169</xdr:row>
      <xdr:rowOff>0</xdr:rowOff>
    </xdr:from>
    <xdr:to>
      <xdr:col>16</xdr:col>
      <xdr:colOff>252857</xdr:colOff>
      <xdr:row>189</xdr:row>
      <xdr:rowOff>103514</xdr:rowOff>
    </xdr:to>
    <xdr:pic>
      <xdr:nvPicPr>
        <xdr:cNvPr id="6" name="Picture 5">
          <a:extLst>
            <a:ext uri="{FF2B5EF4-FFF2-40B4-BE49-F238E27FC236}">
              <a16:creationId xmlns:a16="http://schemas.microsoft.com/office/drawing/2014/main" id="{4B9709EB-A3FE-445D-82D6-549E723786C7}"/>
            </a:ext>
          </a:extLst>
        </xdr:cNvPr>
        <xdr:cNvPicPr>
          <a:picLocks noChangeAspect="1"/>
        </xdr:cNvPicPr>
      </xdr:nvPicPr>
      <xdr:blipFill>
        <a:blip xmlns:r="http://schemas.openxmlformats.org/officeDocument/2006/relationships" r:embed="rId4"/>
        <a:stretch>
          <a:fillRect/>
        </a:stretch>
      </xdr:blipFill>
      <xdr:spPr>
        <a:xfrm>
          <a:off x="13363575" y="27965400"/>
          <a:ext cx="4672457" cy="3342014"/>
        </a:xfrm>
        <a:prstGeom prst="rect">
          <a:avLst/>
        </a:prstGeom>
        <a:solidFill>
          <a:schemeClr val="bg1"/>
        </a:solidFill>
      </xdr:spPr>
    </xdr:pic>
    <xdr:clientData/>
  </xdr:twoCellAnchor>
  <xdr:twoCellAnchor>
    <xdr:from>
      <xdr:col>11</xdr:col>
      <xdr:colOff>9525</xdr:colOff>
      <xdr:row>34</xdr:row>
      <xdr:rowOff>9525</xdr:rowOff>
    </xdr:from>
    <xdr:to>
      <xdr:col>20</xdr:col>
      <xdr:colOff>0</xdr:colOff>
      <xdr:row>53</xdr:row>
      <xdr:rowOff>333375</xdr:rowOff>
    </xdr:to>
    <xdr:graphicFrame macro="">
      <xdr:nvGraphicFramePr>
        <xdr:cNvPr id="7" name="Chart 6">
          <a:extLst>
            <a:ext uri="{FF2B5EF4-FFF2-40B4-BE49-F238E27FC236}">
              <a16:creationId xmlns:a16="http://schemas.microsoft.com/office/drawing/2014/main" id="{56AE48C0-01AB-4997-9AD4-1DAD7AA67D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6.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761A8247-0896-4716-AAEA-20A1EE3438C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6</xdr:row>
      <xdr:rowOff>9525</xdr:rowOff>
    </xdr:from>
    <xdr:to>
      <xdr:col>18</xdr:col>
      <xdr:colOff>1143</xdr:colOff>
      <xdr:row>21</xdr:row>
      <xdr:rowOff>19050</xdr:rowOff>
    </xdr:to>
    <xdr:graphicFrame macro="">
      <xdr:nvGraphicFramePr>
        <xdr:cNvPr id="3" name="Chart 2">
          <a:extLst>
            <a:ext uri="{FF2B5EF4-FFF2-40B4-BE49-F238E27FC236}">
              <a16:creationId xmlns:a16="http://schemas.microsoft.com/office/drawing/2014/main" id="{8AB8DA03-8554-4C66-9991-D47601EC9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9525</xdr:colOff>
      <xdr:row>28</xdr:row>
      <xdr:rowOff>9524</xdr:rowOff>
    </xdr:from>
    <xdr:to>
      <xdr:col>18</xdr:col>
      <xdr:colOff>1143</xdr:colOff>
      <xdr:row>41</xdr:row>
      <xdr:rowOff>123824</xdr:rowOff>
    </xdr:to>
    <xdr:graphicFrame macro="">
      <xdr:nvGraphicFramePr>
        <xdr:cNvPr id="4" name="Chart 3">
          <a:extLst>
            <a:ext uri="{FF2B5EF4-FFF2-40B4-BE49-F238E27FC236}">
              <a16:creationId xmlns:a16="http://schemas.microsoft.com/office/drawing/2014/main" id="{A421B640-4C13-4A52-B321-79E0CDA594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0.25707</cdr:x>
      <cdr:y>0.89945</cdr:y>
    </cdr:from>
    <cdr:to>
      <cdr:x>0.55001</cdr:x>
      <cdr:y>0.97423</cdr:y>
    </cdr:to>
    <cdr:sp macro="" textlink="">
      <cdr:nvSpPr>
        <cdr:cNvPr id="2" name="Rectangle 1">
          <a:extLst xmlns:a="http://schemas.openxmlformats.org/drawingml/2006/main">
            <a:ext uri="{FF2B5EF4-FFF2-40B4-BE49-F238E27FC236}">
              <a16:creationId xmlns:a16="http://schemas.microsoft.com/office/drawing/2014/main" id="{98617631-C2AB-4CF9-B6DC-D60D5DE8414E}"/>
            </a:ext>
          </a:extLst>
        </cdr:cNvPr>
        <cdr:cNvSpPr/>
      </cdr:nvSpPr>
      <cdr:spPr>
        <a:xfrm xmlns:a="http://schemas.openxmlformats.org/drawingml/2006/main">
          <a:off x="1403350" y="2715816"/>
          <a:ext cx="1599154" cy="225802"/>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0.6575</cdr:x>
      <cdr:y>0.89747</cdr:y>
    </cdr:from>
    <cdr:to>
      <cdr:x>0.91255</cdr:x>
      <cdr:y>0.97621</cdr:y>
    </cdr:to>
    <cdr:sp macro="" textlink="">
      <cdr:nvSpPr>
        <cdr:cNvPr id="3" name="Rectangle 2">
          <a:extLst xmlns:a="http://schemas.openxmlformats.org/drawingml/2006/main">
            <a:ext uri="{FF2B5EF4-FFF2-40B4-BE49-F238E27FC236}">
              <a16:creationId xmlns:a16="http://schemas.microsoft.com/office/drawing/2014/main" id="{60A0ED43-4D5A-40E6-9C62-E05AA444DA1B}"/>
            </a:ext>
          </a:extLst>
        </cdr:cNvPr>
        <cdr:cNvSpPr/>
      </cdr:nvSpPr>
      <cdr:spPr>
        <a:xfrm xmlns:a="http://schemas.openxmlformats.org/drawingml/2006/main">
          <a:off x="3589249" y="2709845"/>
          <a:ext cx="1392326" cy="237744"/>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8.xml><?xml version="1.0" encoding="utf-8"?>
<c:userShapes xmlns:c="http://schemas.openxmlformats.org/drawingml/2006/chart">
  <cdr:relSizeAnchor xmlns:cdr="http://schemas.openxmlformats.org/drawingml/2006/chartDrawing">
    <cdr:from>
      <cdr:x>0.21171</cdr:x>
      <cdr:y>0.91489</cdr:y>
    </cdr:from>
    <cdr:to>
      <cdr:x>0.50465</cdr:x>
      <cdr:y>0.98338</cdr:y>
    </cdr:to>
    <cdr:sp macro="" textlink="">
      <cdr:nvSpPr>
        <cdr:cNvPr id="2" name="Rectangle 1">
          <a:extLst xmlns:a="http://schemas.openxmlformats.org/drawingml/2006/main">
            <a:ext uri="{FF2B5EF4-FFF2-40B4-BE49-F238E27FC236}">
              <a16:creationId xmlns:a16="http://schemas.microsoft.com/office/drawing/2014/main" id="{3E5891B6-5C4C-4D13-BDF2-4F11FBA00ED1}"/>
            </a:ext>
          </a:extLst>
        </cdr:cNvPr>
        <cdr:cNvSpPr/>
      </cdr:nvSpPr>
      <cdr:spPr>
        <a:xfrm xmlns:a="http://schemas.openxmlformats.org/drawingml/2006/main">
          <a:off x="1155700" y="2867026"/>
          <a:ext cx="1599154" cy="21461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0.62085</cdr:x>
      <cdr:y>0.91489</cdr:y>
    </cdr:from>
    <cdr:to>
      <cdr:x>0.90906</cdr:x>
      <cdr:y>0.9823</cdr:y>
    </cdr:to>
    <cdr:sp macro="" textlink="">
      <cdr:nvSpPr>
        <cdr:cNvPr id="3" name="Rectangle 2">
          <a:extLst xmlns:a="http://schemas.openxmlformats.org/drawingml/2006/main">
            <a:ext uri="{FF2B5EF4-FFF2-40B4-BE49-F238E27FC236}">
              <a16:creationId xmlns:a16="http://schemas.microsoft.com/office/drawing/2014/main" id="{6CC6DC92-74A8-4090-9BEC-1D4291AE0E44}"/>
            </a:ext>
          </a:extLst>
        </cdr:cNvPr>
        <cdr:cNvSpPr/>
      </cdr:nvSpPr>
      <cdr:spPr>
        <a:xfrm xmlns:a="http://schemas.openxmlformats.org/drawingml/2006/main">
          <a:off x="3389223" y="2867026"/>
          <a:ext cx="1573301" cy="21123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39.xml><?xml version="1.0" encoding="utf-8"?>
<xdr:wsDr xmlns:xdr="http://schemas.openxmlformats.org/drawingml/2006/spreadsheetDrawing" xmlns:a="http://schemas.openxmlformats.org/drawingml/2006/main">
  <xdr:oneCellAnchor>
    <xdr:from>
      <xdr:col>0</xdr:col>
      <xdr:colOff>68580</xdr:colOff>
      <xdr:row>1</xdr:row>
      <xdr:rowOff>68580</xdr:rowOff>
    </xdr:from>
    <xdr:ext cx="1746885" cy="286888"/>
    <xdr:pic>
      <xdr:nvPicPr>
        <xdr:cNvPr id="2" name="Picture 1">
          <a:extLst>
            <a:ext uri="{FF2B5EF4-FFF2-40B4-BE49-F238E27FC236}">
              <a16:creationId xmlns:a16="http://schemas.microsoft.com/office/drawing/2014/main" id="{EBA4F9B8-CEDB-4CA4-BC10-5A662531E60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678180" y="23050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9</xdr:row>
      <xdr:rowOff>9525</xdr:rowOff>
    </xdr:from>
    <xdr:to>
      <xdr:col>18</xdr:col>
      <xdr:colOff>1143</xdr:colOff>
      <xdr:row>24</xdr:row>
      <xdr:rowOff>158877</xdr:rowOff>
    </xdr:to>
    <xdr:graphicFrame macro="">
      <xdr:nvGraphicFramePr>
        <xdr:cNvPr id="3" name="Chart 2">
          <a:extLst>
            <a:ext uri="{FF2B5EF4-FFF2-40B4-BE49-F238E27FC236}">
              <a16:creationId xmlns:a16="http://schemas.microsoft.com/office/drawing/2014/main" id="{8FF74175-CB93-46D0-BB8F-1F54949CDB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9525</xdr:colOff>
      <xdr:row>30</xdr:row>
      <xdr:rowOff>9525</xdr:rowOff>
    </xdr:from>
    <xdr:to>
      <xdr:col>18</xdr:col>
      <xdr:colOff>1143</xdr:colOff>
      <xdr:row>45</xdr:row>
      <xdr:rowOff>142875</xdr:rowOff>
    </xdr:to>
    <xdr:graphicFrame macro="">
      <xdr:nvGraphicFramePr>
        <xdr:cNvPr id="4" name="Chart 3">
          <a:extLst>
            <a:ext uri="{FF2B5EF4-FFF2-40B4-BE49-F238E27FC236}">
              <a16:creationId xmlns:a16="http://schemas.microsoft.com/office/drawing/2014/main" id="{288852A1-C49F-4A1F-B432-94C481F5C5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1</xdr:row>
      <xdr:rowOff>60960</xdr:rowOff>
    </xdr:from>
    <xdr:ext cx="1746885" cy="286888"/>
    <xdr:pic>
      <xdr:nvPicPr>
        <xdr:cNvPr id="2" name="Picture 1">
          <a:extLst>
            <a:ext uri="{FF2B5EF4-FFF2-40B4-BE49-F238E27FC236}">
              <a16:creationId xmlns:a16="http://schemas.microsoft.com/office/drawing/2014/main" id="{AEE4F7D7-0EDB-4C9A-93CB-5B7176EE378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45720" y="22288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9525</xdr:colOff>
      <xdr:row>6</xdr:row>
      <xdr:rowOff>9525</xdr:rowOff>
    </xdr:from>
    <xdr:to>
      <xdr:col>20</xdr:col>
      <xdr:colOff>1143</xdr:colOff>
      <xdr:row>21</xdr:row>
      <xdr:rowOff>133350</xdr:rowOff>
    </xdr:to>
    <xdr:graphicFrame macro="">
      <xdr:nvGraphicFramePr>
        <xdr:cNvPr id="4" name="Chart 3">
          <a:extLst>
            <a:ext uri="{FF2B5EF4-FFF2-40B4-BE49-F238E27FC236}">
              <a16:creationId xmlns:a16="http://schemas.microsoft.com/office/drawing/2014/main" id="{C7140643-CEFD-46A8-AE5C-B9D02C44C2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9525</xdr:colOff>
      <xdr:row>25</xdr:row>
      <xdr:rowOff>9524</xdr:rowOff>
    </xdr:from>
    <xdr:to>
      <xdr:col>19</xdr:col>
      <xdr:colOff>638175</xdr:colOff>
      <xdr:row>40</xdr:row>
      <xdr:rowOff>161924</xdr:rowOff>
    </xdr:to>
    <xdr:graphicFrame macro="">
      <xdr:nvGraphicFramePr>
        <xdr:cNvPr id="5" name="Chart 4">
          <a:extLst>
            <a:ext uri="{FF2B5EF4-FFF2-40B4-BE49-F238E27FC236}">
              <a16:creationId xmlns:a16="http://schemas.microsoft.com/office/drawing/2014/main" id="{13380E62-9FBA-49EC-8119-35CCCDF67E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0.29371</cdr:x>
      <cdr:y>0.88317</cdr:y>
    </cdr:from>
    <cdr:to>
      <cdr:x>0.58665</cdr:x>
      <cdr:y>0.96285</cdr:y>
    </cdr:to>
    <cdr:sp macro="" textlink="">
      <cdr:nvSpPr>
        <cdr:cNvPr id="2" name="Rectangle 1">
          <a:extLst xmlns:a="http://schemas.openxmlformats.org/drawingml/2006/main">
            <a:ext uri="{FF2B5EF4-FFF2-40B4-BE49-F238E27FC236}">
              <a16:creationId xmlns:a16="http://schemas.microsoft.com/office/drawing/2014/main" id="{77D53640-F38E-4BBA-BF01-C1E208CD23F6}"/>
            </a:ext>
          </a:extLst>
        </cdr:cNvPr>
        <cdr:cNvSpPr/>
      </cdr:nvSpPr>
      <cdr:spPr>
        <a:xfrm xmlns:a="http://schemas.openxmlformats.org/drawingml/2006/main">
          <a:off x="1603375" y="2689225"/>
          <a:ext cx="1599154" cy="24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0.66938</cdr:x>
      <cdr:y>0.88318</cdr:y>
    </cdr:from>
    <cdr:to>
      <cdr:x>0.91429</cdr:x>
      <cdr:y>0.96286</cdr:y>
    </cdr:to>
    <cdr:sp macro="" textlink="">
      <cdr:nvSpPr>
        <cdr:cNvPr id="3" name="Rectangle 2">
          <a:extLst xmlns:a="http://schemas.openxmlformats.org/drawingml/2006/main">
            <a:ext uri="{FF2B5EF4-FFF2-40B4-BE49-F238E27FC236}">
              <a16:creationId xmlns:a16="http://schemas.microsoft.com/office/drawing/2014/main" id="{1F595DD2-15C8-4E37-BC3C-0BF95726D66D}"/>
            </a:ext>
          </a:extLst>
        </cdr:cNvPr>
        <cdr:cNvSpPr/>
      </cdr:nvSpPr>
      <cdr:spPr>
        <a:xfrm xmlns:a="http://schemas.openxmlformats.org/drawingml/2006/main">
          <a:off x="3654140" y="2689253"/>
          <a:ext cx="1336960" cy="24260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1.xml><?xml version="1.0" encoding="utf-8"?>
<c:userShapes xmlns:c="http://schemas.openxmlformats.org/drawingml/2006/chart">
  <cdr:relSizeAnchor xmlns:cdr="http://schemas.openxmlformats.org/drawingml/2006/chartDrawing">
    <cdr:from>
      <cdr:x>0.25707</cdr:x>
      <cdr:y>0.89256</cdr:y>
    </cdr:from>
    <cdr:to>
      <cdr:x>0.55001</cdr:x>
      <cdr:y>0.97223</cdr:y>
    </cdr:to>
    <cdr:sp macro="" textlink="">
      <cdr:nvSpPr>
        <cdr:cNvPr id="2" name="Rectangle 1">
          <a:extLst xmlns:a="http://schemas.openxmlformats.org/drawingml/2006/main">
            <a:ext uri="{FF2B5EF4-FFF2-40B4-BE49-F238E27FC236}">
              <a16:creationId xmlns:a16="http://schemas.microsoft.com/office/drawing/2014/main" id="{1F25B4E9-BB60-43CC-AC4B-9EBADD2DF805}"/>
            </a:ext>
          </a:extLst>
        </cdr:cNvPr>
        <cdr:cNvSpPr/>
      </cdr:nvSpPr>
      <cdr:spPr>
        <a:xfrm xmlns:a="http://schemas.openxmlformats.org/drawingml/2006/main">
          <a:off x="1403350" y="2717800"/>
          <a:ext cx="1599154" cy="24260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0.66589</cdr:x>
      <cdr:y>0.89257</cdr:y>
    </cdr:from>
    <cdr:to>
      <cdr:x>0.9108</cdr:x>
      <cdr:y>0.97224</cdr:y>
    </cdr:to>
    <cdr:sp macro="" textlink="">
      <cdr:nvSpPr>
        <cdr:cNvPr id="3" name="Rectangle 2">
          <a:extLst xmlns:a="http://schemas.openxmlformats.org/drawingml/2006/main">
            <a:ext uri="{FF2B5EF4-FFF2-40B4-BE49-F238E27FC236}">
              <a16:creationId xmlns:a16="http://schemas.microsoft.com/office/drawing/2014/main" id="{D558CDA2-B913-4F84-B2B3-8BDAFBAFF28E}"/>
            </a:ext>
          </a:extLst>
        </cdr:cNvPr>
        <cdr:cNvSpPr/>
      </cdr:nvSpPr>
      <cdr:spPr>
        <a:xfrm xmlns:a="http://schemas.openxmlformats.org/drawingml/2006/main">
          <a:off x="3635090" y="2717828"/>
          <a:ext cx="1336960" cy="24260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42.xml><?xml version="1.0" encoding="utf-8"?>
<xdr:wsDr xmlns:xdr="http://schemas.openxmlformats.org/drawingml/2006/spreadsheetDrawing" xmlns:a="http://schemas.openxmlformats.org/drawingml/2006/main">
  <xdr:oneCellAnchor>
    <xdr:from>
      <xdr:col>0</xdr:col>
      <xdr:colOff>38100</xdr:colOff>
      <xdr:row>1</xdr:row>
      <xdr:rowOff>53340</xdr:rowOff>
    </xdr:from>
    <xdr:ext cx="1746885" cy="286888"/>
    <xdr:pic>
      <xdr:nvPicPr>
        <xdr:cNvPr id="2" name="Picture 1">
          <a:extLst>
            <a:ext uri="{FF2B5EF4-FFF2-40B4-BE49-F238E27FC236}">
              <a16:creationId xmlns:a16="http://schemas.microsoft.com/office/drawing/2014/main" id="{B15AD299-53C7-43B9-B463-C51DDEE3D9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38100" y="215265"/>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5</xdr:row>
      <xdr:rowOff>47625</xdr:rowOff>
    </xdr:from>
    <xdr:to>
      <xdr:col>18</xdr:col>
      <xdr:colOff>1143</xdr:colOff>
      <xdr:row>21</xdr:row>
      <xdr:rowOff>16002</xdr:rowOff>
    </xdr:to>
    <xdr:graphicFrame macro="">
      <xdr:nvGraphicFramePr>
        <xdr:cNvPr id="6" name="Chart 5">
          <a:extLst>
            <a:ext uri="{FF2B5EF4-FFF2-40B4-BE49-F238E27FC236}">
              <a16:creationId xmlns:a16="http://schemas.microsoft.com/office/drawing/2014/main" id="{0A01A0E0-13F0-40DB-A6EA-EB39367D9A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0.21869</cdr:x>
      <cdr:y>0.90439</cdr:y>
    </cdr:from>
    <cdr:to>
      <cdr:x>0.56906</cdr:x>
      <cdr:y>0.9778</cdr:y>
    </cdr:to>
    <cdr:sp macro="" textlink="">
      <cdr:nvSpPr>
        <cdr:cNvPr id="2" name="Rectangle 1">
          <a:extLst xmlns:a="http://schemas.openxmlformats.org/drawingml/2006/main">
            <a:ext uri="{FF2B5EF4-FFF2-40B4-BE49-F238E27FC236}">
              <a16:creationId xmlns:a16="http://schemas.microsoft.com/office/drawing/2014/main" id="{349A5525-E08C-4362-956B-F2AD63317646}"/>
            </a:ext>
          </a:extLst>
        </cdr:cNvPr>
        <cdr:cNvSpPr/>
      </cdr:nvSpPr>
      <cdr:spPr>
        <a:xfrm xmlns:a="http://schemas.openxmlformats.org/drawingml/2006/main">
          <a:off x="1193800" y="2753818"/>
          <a:ext cx="1912680" cy="22353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0.64613</cdr:x>
      <cdr:y>0.90716</cdr:y>
    </cdr:from>
    <cdr:to>
      <cdr:x>0.91598</cdr:x>
      <cdr:y>0.98058</cdr:y>
    </cdr:to>
    <cdr:sp macro="" textlink="">
      <cdr:nvSpPr>
        <cdr:cNvPr id="3" name="Rectangle 2">
          <a:extLst xmlns:a="http://schemas.openxmlformats.org/drawingml/2006/main">
            <a:ext uri="{FF2B5EF4-FFF2-40B4-BE49-F238E27FC236}">
              <a16:creationId xmlns:a16="http://schemas.microsoft.com/office/drawing/2014/main" id="{7E0CC98C-41AE-4CC2-9CAC-61750DAD4DE5}"/>
            </a:ext>
          </a:extLst>
        </cdr:cNvPr>
        <cdr:cNvSpPr/>
      </cdr:nvSpPr>
      <cdr:spPr>
        <a:xfrm xmlns:a="http://schemas.openxmlformats.org/drawingml/2006/main">
          <a:off x="3527185" y="2762250"/>
          <a:ext cx="1473109" cy="223558"/>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5.xml><?xml version="1.0" encoding="utf-8"?>
<c:userShapes xmlns:c="http://schemas.openxmlformats.org/drawingml/2006/chart">
  <cdr:relSizeAnchor xmlns:cdr="http://schemas.openxmlformats.org/drawingml/2006/chartDrawing">
    <cdr:from>
      <cdr:x>0.30905</cdr:x>
      <cdr:y>0.85328</cdr:y>
    </cdr:from>
    <cdr:to>
      <cdr:x>0.60261</cdr:x>
      <cdr:y>0.94781</cdr:y>
    </cdr:to>
    <cdr:sp macro="" textlink="">
      <cdr:nvSpPr>
        <cdr:cNvPr id="2" name="Rectangle 1">
          <a:extLst xmlns:a="http://schemas.openxmlformats.org/drawingml/2006/main">
            <a:ext uri="{FF2B5EF4-FFF2-40B4-BE49-F238E27FC236}">
              <a16:creationId xmlns:a16="http://schemas.microsoft.com/office/drawing/2014/main" id="{B315F992-9F68-4071-AEE8-5CC6207BF724}"/>
            </a:ext>
          </a:extLst>
        </cdr:cNvPr>
        <cdr:cNvSpPr/>
      </cdr:nvSpPr>
      <cdr:spPr>
        <a:xfrm xmlns:a="http://schemas.openxmlformats.org/drawingml/2006/main">
          <a:off x="1687067" y="2598211"/>
          <a:ext cx="1602563" cy="287813"/>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0.65278</cdr:x>
      <cdr:y>0.85329</cdr:y>
    </cdr:from>
    <cdr:to>
      <cdr:x>0.94068</cdr:x>
      <cdr:y>0.9478</cdr:y>
    </cdr:to>
    <cdr:sp macro="" textlink="">
      <cdr:nvSpPr>
        <cdr:cNvPr id="3" name="Rectangle 2">
          <a:extLst xmlns:a="http://schemas.openxmlformats.org/drawingml/2006/main">
            <a:ext uri="{FF2B5EF4-FFF2-40B4-BE49-F238E27FC236}">
              <a16:creationId xmlns:a16="http://schemas.microsoft.com/office/drawing/2014/main" id="{C70BCBF9-8545-4A64-9646-5A2AED39EC5C}"/>
            </a:ext>
          </a:extLst>
        </cdr:cNvPr>
        <cdr:cNvSpPr/>
      </cdr:nvSpPr>
      <cdr:spPr>
        <a:xfrm xmlns:a="http://schemas.openxmlformats.org/drawingml/2006/main">
          <a:off x="3563493" y="2598227"/>
          <a:ext cx="1571625" cy="287780"/>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6.xml><?xml version="1.0" encoding="utf-8"?>
<c:userShapes xmlns:c="http://schemas.openxmlformats.org/drawingml/2006/chart">
  <cdr:relSizeAnchor xmlns:cdr="http://schemas.openxmlformats.org/drawingml/2006/chartDrawing">
    <cdr:from>
      <cdr:x>0.21678</cdr:x>
      <cdr:y>0.873</cdr:y>
    </cdr:from>
    <cdr:to>
      <cdr:x>0.57469</cdr:x>
      <cdr:y>0.97791</cdr:y>
    </cdr:to>
    <cdr:sp macro="" textlink="">
      <cdr:nvSpPr>
        <cdr:cNvPr id="2" name="Rectangle 1">
          <a:extLst xmlns:a="http://schemas.openxmlformats.org/drawingml/2006/main">
            <a:ext uri="{FF2B5EF4-FFF2-40B4-BE49-F238E27FC236}">
              <a16:creationId xmlns:a16="http://schemas.microsoft.com/office/drawing/2014/main" id="{3E4F3BB7-47A8-4B3F-ACB5-13FD363406C4}"/>
            </a:ext>
          </a:extLst>
        </cdr:cNvPr>
        <cdr:cNvSpPr/>
      </cdr:nvSpPr>
      <cdr:spPr>
        <a:xfrm xmlns:a="http://schemas.openxmlformats.org/drawingml/2006/main">
          <a:off x="1181100" y="2619314"/>
          <a:ext cx="1949964" cy="314795"/>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0.61713</cdr:x>
      <cdr:y>0.87249</cdr:y>
    </cdr:from>
    <cdr:to>
      <cdr:x>0.94406</cdr:x>
      <cdr:y>0.97739</cdr:y>
    </cdr:to>
    <cdr:sp macro="" textlink="">
      <cdr:nvSpPr>
        <cdr:cNvPr id="3" name="Rectangle 2">
          <a:extLst xmlns:a="http://schemas.openxmlformats.org/drawingml/2006/main">
            <a:ext uri="{FF2B5EF4-FFF2-40B4-BE49-F238E27FC236}">
              <a16:creationId xmlns:a16="http://schemas.microsoft.com/office/drawing/2014/main" id="{F677A79A-C94A-4490-A154-F59A6C6C9983}"/>
            </a:ext>
          </a:extLst>
        </cdr:cNvPr>
        <cdr:cNvSpPr/>
      </cdr:nvSpPr>
      <cdr:spPr>
        <a:xfrm xmlns:a="http://schemas.openxmlformats.org/drawingml/2006/main">
          <a:off x="3362325" y="2617788"/>
          <a:ext cx="1781175" cy="314759"/>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7.xml><?xml version="1.0" encoding="utf-8"?>
<xdr:wsDr xmlns:xdr="http://schemas.openxmlformats.org/drawingml/2006/spreadsheetDrawing" xmlns:a="http://schemas.openxmlformats.org/drawingml/2006/main">
  <xdr:oneCellAnchor>
    <xdr:from>
      <xdr:col>0</xdr:col>
      <xdr:colOff>161925</xdr:colOff>
      <xdr:row>1</xdr:row>
      <xdr:rowOff>85725</xdr:rowOff>
    </xdr:from>
    <xdr:ext cx="1746885" cy="286888"/>
    <xdr:pic>
      <xdr:nvPicPr>
        <xdr:cNvPr id="2" name="Picture 1">
          <a:extLst>
            <a:ext uri="{FF2B5EF4-FFF2-40B4-BE49-F238E27FC236}">
              <a16:creationId xmlns:a16="http://schemas.microsoft.com/office/drawing/2014/main" id="{3C3D63CF-0F64-4BD6-B32F-ACC65804784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b="20000"/>
        <a:stretch/>
      </xdr:blipFill>
      <xdr:spPr bwMode="auto">
        <a:xfrm>
          <a:off x="161925" y="247650"/>
          <a:ext cx="1746885" cy="286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9525</xdr:colOff>
      <xdr:row>9</xdr:row>
      <xdr:rowOff>9525</xdr:rowOff>
    </xdr:from>
    <xdr:to>
      <xdr:col>18</xdr:col>
      <xdr:colOff>1143</xdr:colOff>
      <xdr:row>24</xdr:row>
      <xdr:rowOff>142875</xdr:rowOff>
    </xdr:to>
    <xdr:graphicFrame macro="">
      <xdr:nvGraphicFramePr>
        <xdr:cNvPr id="8" name="Chart 7">
          <a:extLst>
            <a:ext uri="{FF2B5EF4-FFF2-40B4-BE49-F238E27FC236}">
              <a16:creationId xmlns:a16="http://schemas.microsoft.com/office/drawing/2014/main" id="{BBD0DABA-5702-4D36-BCE6-2DE31DF54F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9525</xdr:colOff>
      <xdr:row>31</xdr:row>
      <xdr:rowOff>9525</xdr:rowOff>
    </xdr:from>
    <xdr:to>
      <xdr:col>18</xdr:col>
      <xdr:colOff>1143</xdr:colOff>
      <xdr:row>48</xdr:row>
      <xdr:rowOff>139827</xdr:rowOff>
    </xdr:to>
    <xdr:graphicFrame macro="">
      <xdr:nvGraphicFramePr>
        <xdr:cNvPr id="9" name="Chart 8">
          <a:extLst>
            <a:ext uri="{FF2B5EF4-FFF2-40B4-BE49-F238E27FC236}">
              <a16:creationId xmlns:a16="http://schemas.microsoft.com/office/drawing/2014/main" id="{281DF860-7CB4-4846-BA78-ED7EC6A49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0.33733</cdr:x>
      <cdr:y>0.85895</cdr:y>
    </cdr:from>
    <cdr:to>
      <cdr:x>0.54006</cdr:x>
      <cdr:y>0.95685</cdr:y>
    </cdr:to>
    <cdr:sp macro="" textlink="">
      <cdr:nvSpPr>
        <cdr:cNvPr id="2" name="Rectangle 1">
          <a:extLst xmlns:a="http://schemas.openxmlformats.org/drawingml/2006/main">
            <a:ext uri="{FF2B5EF4-FFF2-40B4-BE49-F238E27FC236}">
              <a16:creationId xmlns:a16="http://schemas.microsoft.com/office/drawing/2014/main" id="{984A691F-38F8-4191-AC31-8C392DE0BF97}"/>
            </a:ext>
          </a:extLst>
        </cdr:cNvPr>
        <cdr:cNvSpPr/>
      </cdr:nvSpPr>
      <cdr:spPr>
        <a:xfrm xmlns:a="http://schemas.openxmlformats.org/drawingml/2006/main">
          <a:off x="1841500" y="2593549"/>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0.71528</cdr:x>
      <cdr:y>0.85895</cdr:y>
    </cdr:from>
    <cdr:to>
      <cdr:x>0.9035</cdr:x>
      <cdr:y>0.95685</cdr:y>
    </cdr:to>
    <cdr:sp macro="" textlink="">
      <cdr:nvSpPr>
        <cdr:cNvPr id="3" name="Rectangle 2">
          <a:extLst xmlns:a="http://schemas.openxmlformats.org/drawingml/2006/main">
            <a:ext uri="{FF2B5EF4-FFF2-40B4-BE49-F238E27FC236}">
              <a16:creationId xmlns:a16="http://schemas.microsoft.com/office/drawing/2014/main" id="{DD7215BE-4D5A-41AA-900D-6D0D6350B590}"/>
            </a:ext>
          </a:extLst>
        </cdr:cNvPr>
        <cdr:cNvSpPr/>
      </cdr:nvSpPr>
      <cdr:spPr>
        <a:xfrm xmlns:a="http://schemas.openxmlformats.org/drawingml/2006/main">
          <a:off x="3904670" y="2593549"/>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drawings/drawing9.xml><?xml version="1.0" encoding="utf-8"?>
<c:userShapes xmlns:c="http://schemas.openxmlformats.org/drawingml/2006/chart">
  <cdr:relSizeAnchor xmlns:cdr="http://schemas.openxmlformats.org/drawingml/2006/chartDrawing">
    <cdr:from>
      <cdr:x>0.29371</cdr:x>
      <cdr:y>0.87692</cdr:y>
    </cdr:from>
    <cdr:to>
      <cdr:x>0.49643</cdr:x>
      <cdr:y>0.97399</cdr:y>
    </cdr:to>
    <cdr:sp macro="" textlink="">
      <cdr:nvSpPr>
        <cdr:cNvPr id="2" name="Rectangle 1">
          <a:extLst xmlns:a="http://schemas.openxmlformats.org/drawingml/2006/main">
            <a:ext uri="{FF2B5EF4-FFF2-40B4-BE49-F238E27FC236}">
              <a16:creationId xmlns:a16="http://schemas.microsoft.com/office/drawing/2014/main" id="{43FFE5AB-A30C-4E4A-86CD-11BABDF27949}"/>
            </a:ext>
          </a:extLst>
        </cdr:cNvPr>
        <cdr:cNvSpPr/>
      </cdr:nvSpPr>
      <cdr:spPr>
        <a:xfrm xmlns:a="http://schemas.openxmlformats.org/drawingml/2006/main">
          <a:off x="1603375" y="2670175"/>
          <a:ext cx="1106647"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Gross</a:t>
          </a:r>
        </a:p>
      </cdr:txBody>
    </cdr:sp>
  </cdr:relSizeAnchor>
  <cdr:relSizeAnchor xmlns:cdr="http://schemas.openxmlformats.org/drawingml/2006/chartDrawing">
    <cdr:from>
      <cdr:x>0.68038</cdr:x>
      <cdr:y>0.87692</cdr:y>
    </cdr:from>
    <cdr:to>
      <cdr:x>0.8686</cdr:x>
      <cdr:y>0.97399</cdr:y>
    </cdr:to>
    <cdr:sp macro="" textlink="">
      <cdr:nvSpPr>
        <cdr:cNvPr id="3" name="Rectangle 2">
          <a:extLst xmlns:a="http://schemas.openxmlformats.org/drawingml/2006/main">
            <a:ext uri="{FF2B5EF4-FFF2-40B4-BE49-F238E27FC236}">
              <a16:creationId xmlns:a16="http://schemas.microsoft.com/office/drawing/2014/main" id="{71A3C7FE-73C9-4365-BA52-0F02B4DA8D40}"/>
            </a:ext>
          </a:extLst>
        </cdr:cNvPr>
        <cdr:cNvSpPr/>
      </cdr:nvSpPr>
      <cdr:spPr>
        <a:xfrm xmlns:a="http://schemas.openxmlformats.org/drawingml/2006/main">
          <a:off x="3714170" y="2670175"/>
          <a:ext cx="1027495" cy="295591"/>
        </a:xfrm>
        <a:prstGeom xmlns:a="http://schemas.openxmlformats.org/drawingml/2006/main" prst="rect">
          <a:avLst/>
        </a:prstGeom>
      </cdr:spPr>
      <cdr:style>
        <a:lnRef xmlns:a="http://schemas.openxmlformats.org/drawingml/2006/main" idx="2">
          <a:schemeClr val="accent2">
            <a:shade val="50000"/>
          </a:schemeClr>
        </a:lnRef>
        <a:fillRef xmlns:a="http://schemas.openxmlformats.org/drawingml/2006/main" idx="1">
          <a:schemeClr val="accent2"/>
        </a:fillRef>
        <a:effectRef xmlns:a="http://schemas.openxmlformats.org/drawingml/2006/main" idx="0">
          <a:schemeClr val="accent2"/>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n-US" sz="1400" b="1">
              <a:latin typeface="Arial" panose="020B0604020202020204" pitchFamily="34" charset="0"/>
              <a:cs typeface="Arial" panose="020B0604020202020204" pitchFamily="34" charset="0"/>
            </a:rPr>
            <a:t>Net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avigant.sharepoint.com/Users/nbeaman/Documents/Work/KCPL/MEEIA%20Cycle%202/SB%20MEEIA%202016%20GMO%20R19%20FINAL%200808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beaman\AppData\Local\Microsoft\Windows\Temporary%20Internet%20Files\Content.Outlook\DO3V73QV\GMO%202017%20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SMore Results"/>
      <sheetName val="C&amp;I Total"/>
      <sheetName val="Res Total"/>
      <sheetName val="Detail PC Budget Spread - MPS"/>
      <sheetName val="Detail PC Budget Spread - SJLP"/>
      <sheetName val="Cycle 2"/>
      <sheetName val="Design Tool - MPS"/>
      <sheetName val="Design Tool - SJLP"/>
      <sheetName val="Monthly"/>
      <sheetName val="Monthly TD Calc"/>
      <sheetName val="Customer Rate Impact"/>
      <sheetName val="Cycle 1"/>
      <sheetName val="Program Totals"/>
      <sheetName val="Summary"/>
      <sheetName val="EO Matrix @Meter"/>
      <sheetName val="Program Detail-Summary"/>
      <sheetName val="Standard"/>
      <sheetName val="Custom"/>
      <sheetName val="SBDI"/>
      <sheetName val="Strat En Manag"/>
      <sheetName val="Block Bid"/>
      <sheetName val="Bus Tstat"/>
      <sheetName val="DR Incent"/>
      <sheetName val="Bus Energy Audit"/>
      <sheetName val="Home Lighting"/>
      <sheetName val="App Recycle"/>
      <sheetName val="Energy Rpt"/>
      <sheetName val="IE Energy Rpt"/>
      <sheetName val="Whole House Eff"/>
      <sheetName val="IE MultiFamily"/>
      <sheetName val="IE Weatheriz"/>
      <sheetName val="Res Tstat"/>
      <sheetName val="Res Energy Audit"/>
    </sheetNames>
    <sheetDataSet>
      <sheetData sheetId="0">
        <row r="4">
          <cell r="U4">
            <v>0.92710999999999999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ector"/>
      <sheetName val="Program"/>
      <sheetName val="Cost Output"/>
      <sheetName val="Table of BC Ratios"/>
      <sheetName val="Cost Comparison"/>
      <sheetName val="DS Moore"/>
    </sheetNames>
    <sheetDataSet>
      <sheetData sheetId="0"/>
      <sheetData sheetId="1"/>
      <sheetData sheetId="2"/>
      <sheetData sheetId="3"/>
      <sheetData sheetId="4"/>
      <sheetData sheetId="5">
        <row r="6">
          <cell r="X6" t="str">
            <v>BUSINESS EER - Custom</v>
          </cell>
          <cell r="Y6">
            <v>66453</v>
          </cell>
          <cell r="Z6">
            <v>851105.12</v>
          </cell>
          <cell r="AA6" t="str">
            <v>*</v>
          </cell>
          <cell r="AB6">
            <v>917558.12</v>
          </cell>
          <cell r="AC6">
            <v>308378.73387913278</v>
          </cell>
          <cell r="AD6">
            <v>137612.48410756807</v>
          </cell>
          <cell r="AE6">
            <v>445991.21798670082</v>
          </cell>
          <cell r="AF6">
            <v>-471566.90201329917</v>
          </cell>
        </row>
        <row r="7">
          <cell r="X7" t="str">
            <v>BUSINESS EER - Standard</v>
          </cell>
          <cell r="Y7">
            <v>4213997.0282000005</v>
          </cell>
          <cell r="Z7">
            <v>1363622.26</v>
          </cell>
          <cell r="AA7" t="str">
            <v>*</v>
          </cell>
          <cell r="AB7">
            <v>5577619.2882000003</v>
          </cell>
          <cell r="AC7">
            <v>8503301.5509647727</v>
          </cell>
          <cell r="AD7">
            <v>4250504.05492834</v>
          </cell>
          <cell r="AE7">
            <v>12753805.605893113</v>
          </cell>
          <cell r="AF7">
            <v>7176186.3176931124</v>
          </cell>
        </row>
        <row r="8">
          <cell r="X8" t="str">
            <v>Block Bidding</v>
          </cell>
          <cell r="Y8">
            <v>34905.89</v>
          </cell>
          <cell r="Z8">
            <v>346339.61</v>
          </cell>
          <cell r="AA8" t="str">
            <v>*</v>
          </cell>
          <cell r="AB8">
            <v>381245.5</v>
          </cell>
          <cell r="AC8">
            <v>175461.82226356087</v>
          </cell>
          <cell r="AD8">
            <v>68351.129605944574</v>
          </cell>
          <cell r="AE8">
            <v>243812.95186950546</v>
          </cell>
          <cell r="AF8">
            <v>-137432.54813049454</v>
          </cell>
        </row>
        <row r="9">
          <cell r="X9" t="str">
            <v>Small Business Lighting</v>
          </cell>
          <cell r="Y9">
            <v>204285</v>
          </cell>
          <cell r="Z9">
            <v>316994.71000000002</v>
          </cell>
          <cell r="AA9" t="str">
            <v>*</v>
          </cell>
          <cell r="AB9">
            <v>521279.71</v>
          </cell>
          <cell r="AC9">
            <v>317100.2471610193</v>
          </cell>
          <cell r="AD9">
            <v>155201.34781640806</v>
          </cell>
          <cell r="AE9">
            <v>472301.59497742739</v>
          </cell>
          <cell r="AF9">
            <v>-48978.115022572631</v>
          </cell>
        </row>
        <row r="10">
          <cell r="X10" t="str">
            <v>Whole House Efficiency</v>
          </cell>
          <cell r="Y10">
            <v>905566.09000000008</v>
          </cell>
          <cell r="Z10">
            <v>1391981.43</v>
          </cell>
          <cell r="AA10" t="str">
            <v>*</v>
          </cell>
          <cell r="AB10">
            <v>2297547.52</v>
          </cell>
          <cell r="AC10">
            <v>1410210.9091179646</v>
          </cell>
          <cell r="AD10">
            <v>2258341.5638086754</v>
          </cell>
          <cell r="AE10">
            <v>3668552.47292664</v>
          </cell>
          <cell r="AF10">
            <v>1371004.9529266399</v>
          </cell>
        </row>
        <row r="11">
          <cell r="X11" t="str">
            <v>Income-Eligible Weatherization</v>
          </cell>
          <cell r="Y11">
            <v>0</v>
          </cell>
          <cell r="Z11">
            <v>295269.71999999997</v>
          </cell>
          <cell r="AA11" t="str">
            <v>*</v>
          </cell>
          <cell r="AB11">
            <v>295269.71999999997</v>
          </cell>
          <cell r="AC11">
            <v>150283.76101626843</v>
          </cell>
          <cell r="AD11">
            <v>187950.66264177652</v>
          </cell>
          <cell r="AE11">
            <v>338234.42365804495</v>
          </cell>
          <cell r="AF11">
            <v>42964.703658044979</v>
          </cell>
        </row>
        <row r="12">
          <cell r="X12" t="str">
            <v>Income-Eligible Multi-Family</v>
          </cell>
          <cell r="Y12">
            <v>0</v>
          </cell>
          <cell r="Z12">
            <v>489686.44</v>
          </cell>
          <cell r="AA12" t="str">
            <v>*</v>
          </cell>
          <cell r="AB12">
            <v>489686.44</v>
          </cell>
          <cell r="AC12">
            <v>313355.7111870494</v>
          </cell>
          <cell r="AD12">
            <v>129468.93630896724</v>
          </cell>
          <cell r="AE12">
            <v>442824.64749601664</v>
          </cell>
          <cell r="AF12">
            <v>-46861.792503983364</v>
          </cell>
        </row>
        <row r="13">
          <cell r="X13" t="str">
            <v>Home Lighting Rebate***</v>
          </cell>
          <cell r="Y13">
            <v>840988.25999999989</v>
          </cell>
          <cell r="Z13">
            <v>1055837.1399999999</v>
          </cell>
          <cell r="AA13" t="str">
            <v>*</v>
          </cell>
          <cell r="AB13">
            <v>1896825.4</v>
          </cell>
          <cell r="AC13">
            <v>2888518.7017197795</v>
          </cell>
          <cell r="AD13">
            <v>1163203.2721153391</v>
          </cell>
          <cell r="AE13">
            <v>4051721.9738351186</v>
          </cell>
          <cell r="AF13">
            <v>2154896.5738351187</v>
          </cell>
        </row>
        <row r="14">
          <cell r="X14" t="str">
            <v>Strategic Energy Management</v>
          </cell>
          <cell r="Y14">
            <v>0</v>
          </cell>
          <cell r="Z14">
            <v>321915.46000000002</v>
          </cell>
          <cell r="AA14" t="str">
            <v>*</v>
          </cell>
          <cell r="AB14">
            <v>321915.46000000002</v>
          </cell>
          <cell r="AC14">
            <v>0</v>
          </cell>
          <cell r="AD14">
            <v>0</v>
          </cell>
          <cell r="AE14">
            <v>0</v>
          </cell>
          <cell r="AF14">
            <v>-321915.46000000002</v>
          </cell>
        </row>
        <row r="15">
          <cell r="X15" t="str">
            <v>Income-Eligible Home Energy Report</v>
          </cell>
          <cell r="Y15" t="str">
            <v>N/A</v>
          </cell>
          <cell r="Z15" t="str">
            <v>N/A</v>
          </cell>
          <cell r="AA15" t="str">
            <v>*</v>
          </cell>
          <cell r="AB15" t="str">
            <v>N/A</v>
          </cell>
          <cell r="AC15" t="str">
            <v>N/A</v>
          </cell>
          <cell r="AD15" t="str">
            <v>N/A</v>
          </cell>
          <cell r="AE15" t="str">
            <v>N/A</v>
          </cell>
          <cell r="AF15" t="str">
            <v>N/A</v>
          </cell>
        </row>
        <row r="16">
          <cell r="X16" t="str">
            <v>Home Energy Report</v>
          </cell>
          <cell r="Y16">
            <v>0</v>
          </cell>
          <cell r="Z16">
            <v>1076611.1299999999</v>
          </cell>
          <cell r="AA16" t="str">
            <v>*</v>
          </cell>
          <cell r="AB16">
            <v>1076611.1299999999</v>
          </cell>
          <cell r="AC16">
            <v>481449.32009382488</v>
          </cell>
          <cell r="AD16">
            <v>283202.54152646242</v>
          </cell>
          <cell r="AE16">
            <v>764651.86162028729</v>
          </cell>
          <cell r="AF16">
            <v>-311959.26837971259</v>
          </cell>
        </row>
        <row r="17">
          <cell r="X17" t="str">
            <v>Online Home Energy Audit</v>
          </cell>
          <cell r="Y17">
            <v>0</v>
          </cell>
          <cell r="Z17">
            <v>173400.71000000002</v>
          </cell>
          <cell r="AA17" t="str">
            <v>*</v>
          </cell>
          <cell r="AB17">
            <v>173400.71000000002</v>
          </cell>
          <cell r="AC17">
            <v>0</v>
          </cell>
          <cell r="AD17">
            <v>0</v>
          </cell>
          <cell r="AE17">
            <v>0</v>
          </cell>
          <cell r="AF17">
            <v>-173400.71000000002</v>
          </cell>
        </row>
        <row r="18">
          <cell r="X18" t="str">
            <v>Online Business Energy Audit</v>
          </cell>
          <cell r="Y18">
            <v>0</v>
          </cell>
          <cell r="Z18">
            <v>26136.100000000002</v>
          </cell>
          <cell r="AA18" t="str">
            <v>*</v>
          </cell>
          <cell r="AB18">
            <v>26136.100000000002</v>
          </cell>
          <cell r="AC18">
            <v>0</v>
          </cell>
          <cell r="AD18">
            <v>0</v>
          </cell>
          <cell r="AE18">
            <v>0</v>
          </cell>
          <cell r="AF18">
            <v>-26136.100000000002</v>
          </cell>
        </row>
        <row r="19">
          <cell r="X19" t="str">
            <v>Business Programmable Thermostat</v>
          </cell>
          <cell r="Y19">
            <v>10299.684580303105</v>
          </cell>
          <cell r="Z19">
            <v>16433.91</v>
          </cell>
          <cell r="AA19" t="str">
            <v>*</v>
          </cell>
          <cell r="AB19">
            <v>26733.594580303106</v>
          </cell>
          <cell r="AC19">
            <v>8039.9988392699679</v>
          </cell>
          <cell r="AD19">
            <v>67470.871284525638</v>
          </cell>
          <cell r="AE19">
            <v>75510.870123795612</v>
          </cell>
          <cell r="AF19">
            <v>48777.275543492506</v>
          </cell>
        </row>
        <row r="20">
          <cell r="X20" t="str">
            <v>Residential Programmable Thermostat</v>
          </cell>
          <cell r="Y20">
            <v>913643.38086382474</v>
          </cell>
          <cell r="Z20">
            <v>2064925.24</v>
          </cell>
          <cell r="AA20" t="str">
            <v>*</v>
          </cell>
          <cell r="AB20">
            <v>2978568.6208638246</v>
          </cell>
          <cell r="AC20">
            <v>662518.30508592702</v>
          </cell>
          <cell r="AD20">
            <v>4795829.5309040826</v>
          </cell>
          <cell r="AE20">
            <v>5458347.8359900098</v>
          </cell>
          <cell r="AF20">
            <v>2479779.2151261852</v>
          </cell>
        </row>
        <row r="21">
          <cell r="X21" t="str">
            <v>Demand Response Incentive</v>
          </cell>
          <cell r="Y21">
            <v>321197.5</v>
          </cell>
          <cell r="Z21">
            <v>404955.69</v>
          </cell>
          <cell r="AA21" t="str">
            <v>*</v>
          </cell>
          <cell r="AB21">
            <v>726153.19</v>
          </cell>
          <cell r="AC21">
            <v>0</v>
          </cell>
          <cell r="AD21">
            <v>1253983.2965528797</v>
          </cell>
          <cell r="AE21">
            <v>1253983.2965528797</v>
          </cell>
          <cell r="AF21">
            <v>527830.10655287979</v>
          </cell>
        </row>
        <row r="22">
          <cell r="X22" t="str">
            <v>Portfolio Total</v>
          </cell>
          <cell r="Y22">
            <v>7511335.8336441275</v>
          </cell>
          <cell r="Z22">
            <v>10196859.359999998</v>
          </cell>
          <cell r="AA22" t="str">
            <v>*</v>
          </cell>
          <cell r="AB22">
            <v>17708195.193644125</v>
          </cell>
          <cell r="AC22">
            <v>15218619.061328571</v>
          </cell>
          <cell r="AD22">
            <v>14751119.691600969</v>
          </cell>
          <cell r="AE22">
            <v>29969738.752929538</v>
          </cell>
          <cell r="AF22">
            <v>12261543.559285413</v>
          </cell>
        </row>
      </sheetData>
      <sheetData sheetId="6"/>
    </sheetDataSet>
  </externalBook>
</externalLink>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avigantresearch.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39"/>
  <sheetViews>
    <sheetView tabSelected="1" topLeftCell="A21" zoomScaleNormal="100" zoomScaleSheetLayoutView="70" workbookViewId="0">
      <selection activeCell="A24" sqref="A24:I24"/>
    </sheetView>
  </sheetViews>
  <sheetFormatPr defaultRowHeight="12.75"/>
  <cols>
    <col min="1" max="4" width="10.7109375" customWidth="1"/>
    <col min="5" max="5" width="10.7109375" style="2" customWidth="1"/>
    <col min="6" max="12" width="10.7109375" customWidth="1"/>
    <col min="13" max="13" width="10.7109375" style="2" customWidth="1"/>
    <col min="14" max="45" width="10.7109375" customWidth="1"/>
  </cols>
  <sheetData>
    <row r="1" spans="1:14">
      <c r="A1" s="1412"/>
      <c r="B1" s="1412"/>
      <c r="C1" s="1412"/>
      <c r="D1" s="1412"/>
      <c r="E1" s="1412"/>
      <c r="F1" s="1412"/>
      <c r="G1" s="1412"/>
      <c r="H1" s="1412"/>
      <c r="I1" s="1412"/>
      <c r="J1" s="524"/>
      <c r="K1" s="524"/>
      <c r="L1" s="524"/>
      <c r="M1" s="524"/>
      <c r="N1" s="524"/>
    </row>
    <row r="2" spans="1:14" s="5" customFormat="1">
      <c r="A2" s="23"/>
      <c r="B2" s="23"/>
      <c r="C2" s="23"/>
      <c r="D2" s="23"/>
      <c r="E2" s="23"/>
      <c r="F2" s="23"/>
      <c r="G2" s="23"/>
      <c r="H2" s="23"/>
      <c r="I2" s="23"/>
      <c r="J2" s="4"/>
      <c r="K2" s="4"/>
      <c r="L2" s="4"/>
      <c r="M2" s="8"/>
      <c r="N2" s="378"/>
    </row>
    <row r="3" spans="1:14" s="5" customFormat="1">
      <c r="A3" s="23"/>
      <c r="B3" s="23"/>
      <c r="C3" s="23"/>
      <c r="D3" s="23"/>
      <c r="E3" s="23"/>
      <c r="F3" s="23"/>
      <c r="G3" s="23"/>
      <c r="H3" s="23"/>
      <c r="I3" s="23"/>
      <c r="M3" s="8"/>
    </row>
    <row r="4" spans="1:14" s="5" customFormat="1" ht="36.75">
      <c r="A4" s="23"/>
      <c r="B4" s="23"/>
      <c r="C4" s="23"/>
      <c r="D4" s="1414"/>
      <c r="E4" s="1415"/>
      <c r="F4" s="1415"/>
      <c r="G4" s="23"/>
      <c r="H4" s="23"/>
      <c r="I4" s="23"/>
      <c r="J4" s="11"/>
      <c r="K4" s="11"/>
      <c r="L4" s="11"/>
      <c r="M4" s="8"/>
    </row>
    <row r="5" spans="1:14" s="5" customFormat="1">
      <c r="A5" s="23"/>
      <c r="B5" s="23"/>
      <c r="C5" s="23"/>
      <c r="D5" s="23"/>
      <c r="E5" s="23"/>
      <c r="F5" s="23"/>
      <c r="G5" s="23"/>
      <c r="H5" s="23"/>
      <c r="I5" s="23"/>
      <c r="J5" s="11"/>
      <c r="K5" s="11"/>
      <c r="L5" s="11"/>
      <c r="M5" s="8"/>
    </row>
    <row r="6" spans="1:14" s="5" customFormat="1">
      <c r="A6" s="23"/>
      <c r="B6" s="23"/>
      <c r="C6" s="23"/>
      <c r="D6" s="23"/>
      <c r="E6" s="23"/>
      <c r="F6" s="23"/>
      <c r="G6" s="23"/>
      <c r="H6" s="23"/>
      <c r="I6" s="23"/>
      <c r="J6" s="11"/>
      <c r="K6" s="11"/>
      <c r="L6" s="11"/>
      <c r="M6" s="8"/>
    </row>
    <row r="7" spans="1:14" s="5" customFormat="1" ht="23.25">
      <c r="A7" s="23"/>
      <c r="B7" s="1416"/>
      <c r="C7" s="1417"/>
      <c r="D7" s="1417"/>
      <c r="E7" s="1417"/>
      <c r="F7" s="1417"/>
      <c r="G7" s="1417"/>
      <c r="H7" s="1417"/>
      <c r="I7" s="23"/>
      <c r="J7" s="66"/>
      <c r="K7" s="66"/>
      <c r="L7" s="66"/>
      <c r="M7" s="8"/>
    </row>
    <row r="8" spans="1:14" s="5" customFormat="1" ht="45" customHeight="1">
      <c r="A8" s="23"/>
      <c r="B8" s="1420" t="s">
        <v>1090</v>
      </c>
      <c r="C8" s="1420"/>
      <c r="D8" s="1420"/>
      <c r="E8" s="1420"/>
      <c r="F8" s="1420"/>
      <c r="G8" s="1420"/>
      <c r="H8" s="1420"/>
      <c r="I8" s="23"/>
      <c r="M8" s="8"/>
    </row>
    <row r="9" spans="1:14" s="5" customFormat="1" ht="21" customHeight="1">
      <c r="A9" s="23"/>
      <c r="B9" s="24"/>
      <c r="C9" s="23"/>
      <c r="D9" s="23"/>
      <c r="E9" s="112" t="s">
        <v>0</v>
      </c>
      <c r="F9" s="23"/>
      <c r="G9" s="23"/>
      <c r="H9" s="23"/>
      <c r="I9" s="23"/>
      <c r="J9" s="11"/>
      <c r="K9" s="11"/>
      <c r="L9" s="11"/>
      <c r="M9" s="8"/>
    </row>
    <row r="10" spans="1:14" s="5" customFormat="1" ht="18">
      <c r="A10" s="25"/>
      <c r="B10" s="24"/>
      <c r="C10" s="23"/>
      <c r="D10" s="23"/>
      <c r="E10" s="23"/>
      <c r="F10" s="23"/>
      <c r="G10" s="23"/>
      <c r="H10" s="23"/>
      <c r="I10" s="23"/>
      <c r="J10" s="11"/>
      <c r="K10" s="11"/>
      <c r="L10" s="11"/>
      <c r="M10" s="8"/>
    </row>
    <row r="11" spans="1:14" s="5" customFormat="1" ht="12" customHeight="1">
      <c r="A11" s="25"/>
      <c r="B11" s="24"/>
      <c r="C11" s="23"/>
      <c r="D11" s="23"/>
      <c r="E11" s="23"/>
      <c r="F11" s="23"/>
      <c r="G11" s="23"/>
      <c r="H11" s="23"/>
      <c r="I11" s="23"/>
      <c r="J11" s="11"/>
      <c r="K11" s="11"/>
      <c r="L11" s="11"/>
      <c r="M11" s="8"/>
    </row>
    <row r="12" spans="1:14" s="5" customFormat="1">
      <c r="A12" s="23"/>
      <c r="B12" s="23"/>
      <c r="C12" s="23"/>
      <c r="D12" s="55"/>
      <c r="E12" s="111" t="s">
        <v>1</v>
      </c>
      <c r="F12" s="55"/>
      <c r="G12" s="23"/>
      <c r="H12" s="23"/>
      <c r="I12" s="23"/>
      <c r="J12" s="11"/>
      <c r="K12" s="11"/>
      <c r="L12" s="11"/>
      <c r="M12" s="8"/>
    </row>
    <row r="13" spans="1:14" s="5" customFormat="1">
      <c r="A13" s="23"/>
      <c r="B13" s="23"/>
      <c r="C13" s="23"/>
      <c r="D13" s="55"/>
      <c r="E13" s="54" t="s">
        <v>2</v>
      </c>
      <c r="F13" s="55"/>
      <c r="G13" s="23"/>
      <c r="H13" s="23"/>
      <c r="I13" s="23"/>
      <c r="J13" s="11"/>
      <c r="K13" s="11"/>
      <c r="L13" s="11"/>
      <c r="M13" s="8"/>
    </row>
    <row r="14" spans="1:14" s="5" customFormat="1">
      <c r="A14" s="23"/>
      <c r="B14" s="23"/>
      <c r="C14" s="23"/>
      <c r="D14" s="55"/>
      <c r="E14" s="54" t="s">
        <v>3</v>
      </c>
      <c r="F14" s="55"/>
      <c r="G14" s="23"/>
      <c r="H14" s="23"/>
      <c r="I14" s="23"/>
      <c r="J14" s="11"/>
      <c r="K14" s="11"/>
      <c r="L14" s="11"/>
      <c r="M14" s="8"/>
    </row>
    <row r="15" spans="1:14" s="5" customFormat="1">
      <c r="A15" s="23"/>
      <c r="B15" s="23"/>
      <c r="C15" s="23"/>
      <c r="D15" s="55"/>
      <c r="E15" s="54" t="s">
        <v>4</v>
      </c>
      <c r="F15" s="55"/>
      <c r="G15" s="23"/>
      <c r="H15" s="23"/>
      <c r="I15" s="23"/>
      <c r="M15" s="8"/>
    </row>
    <row r="16" spans="1:14" s="5" customFormat="1">
      <c r="A16" s="23"/>
      <c r="B16" s="23"/>
      <c r="C16" s="23"/>
      <c r="D16" s="56"/>
      <c r="E16" s="26" t="s">
        <v>5</v>
      </c>
      <c r="F16" s="56"/>
      <c r="G16" s="54"/>
      <c r="H16" s="23"/>
      <c r="I16" s="23"/>
      <c r="J16" s="11"/>
      <c r="K16" s="11"/>
      <c r="L16" s="11"/>
      <c r="M16" s="8"/>
    </row>
    <row r="17" spans="1:16" s="5" customFormat="1">
      <c r="A17" s="23"/>
      <c r="B17" s="23"/>
      <c r="C17" s="23"/>
      <c r="D17" s="54"/>
      <c r="E17" s="57" t="s">
        <v>6</v>
      </c>
      <c r="F17" s="54"/>
      <c r="G17" s="54"/>
      <c r="H17" s="23"/>
      <c r="I17" s="23"/>
      <c r="J17" s="11"/>
      <c r="K17" s="11"/>
      <c r="L17" s="11"/>
      <c r="M17" s="11"/>
    </row>
    <row r="18" spans="1:16" s="5" customFormat="1">
      <c r="A18" s="23"/>
      <c r="B18" s="23"/>
      <c r="C18" s="23"/>
      <c r="D18" s="54"/>
      <c r="E18" s="54"/>
      <c r="F18" s="54"/>
      <c r="G18" s="54"/>
      <c r="H18" s="23"/>
      <c r="I18" s="23"/>
      <c r="J18" s="11"/>
      <c r="K18" s="11"/>
      <c r="L18" s="11"/>
      <c r="M18" s="11"/>
    </row>
    <row r="19" spans="1:16" s="5" customFormat="1">
      <c r="A19" s="23"/>
      <c r="B19" s="23"/>
      <c r="C19" s="23"/>
      <c r="D19" s="54"/>
      <c r="E19" s="54" t="s">
        <v>1358</v>
      </c>
      <c r="F19" s="54"/>
      <c r="G19" s="54"/>
      <c r="H19" s="23"/>
      <c r="I19" s="23"/>
      <c r="J19" s="11"/>
      <c r="K19" s="11"/>
      <c r="L19" s="11"/>
      <c r="M19" s="11"/>
    </row>
    <row r="20" spans="1:16" s="5" customFormat="1">
      <c r="A20" s="23"/>
      <c r="B20" s="23"/>
      <c r="C20" s="23"/>
      <c r="D20" s="54"/>
      <c r="E20" s="1302">
        <v>43075</v>
      </c>
      <c r="F20" s="54"/>
      <c r="G20" s="54"/>
      <c r="H20" s="23"/>
      <c r="I20" s="23"/>
      <c r="J20" s="11"/>
      <c r="K20" s="11"/>
      <c r="L20" s="11"/>
      <c r="M20" s="11"/>
    </row>
    <row r="21" spans="1:16" s="5" customFormat="1">
      <c r="A21" s="23"/>
      <c r="B21" s="23"/>
      <c r="C21" s="23"/>
      <c r="D21" s="54"/>
      <c r="E21" s="54"/>
      <c r="F21" s="54"/>
      <c r="G21" s="54"/>
      <c r="H21" s="23"/>
      <c r="I21" s="23"/>
      <c r="J21" s="11"/>
      <c r="K21" s="11"/>
      <c r="L21" s="11"/>
      <c r="M21" s="8"/>
    </row>
    <row r="22" spans="1:16" s="5" customFormat="1">
      <c r="A22" s="27"/>
      <c r="B22" s="23"/>
      <c r="C22" s="23"/>
      <c r="D22" s="23"/>
      <c r="E22" s="23"/>
      <c r="F22" s="23"/>
      <c r="G22" s="23"/>
      <c r="H22" s="23"/>
      <c r="I22" s="23"/>
      <c r="J22" s="11"/>
      <c r="K22" s="11"/>
      <c r="L22" s="11"/>
      <c r="M22" s="8"/>
    </row>
    <row r="23" spans="1:16" s="5" customFormat="1" ht="6" customHeight="1">
      <c r="A23" s="108"/>
      <c r="B23" s="109"/>
      <c r="C23" s="110"/>
      <c r="D23" s="110"/>
      <c r="E23" s="110"/>
      <c r="F23" s="110"/>
      <c r="G23" s="110"/>
      <c r="H23" s="110"/>
      <c r="I23" s="110"/>
      <c r="J23" s="11"/>
      <c r="K23" s="11"/>
      <c r="L23" s="11"/>
      <c r="M23" s="8"/>
    </row>
    <row r="24" spans="1:16" s="5" customFormat="1" ht="409.5" customHeight="1">
      <c r="A24" s="1418" t="s">
        <v>1429</v>
      </c>
      <c r="B24" s="1418"/>
      <c r="C24" s="1418"/>
      <c r="D24" s="1418"/>
      <c r="E24" s="1418"/>
      <c r="F24" s="1418"/>
      <c r="G24" s="1418"/>
      <c r="H24" s="1418"/>
      <c r="I24" s="1418"/>
      <c r="J24" s="66"/>
      <c r="K24" s="66"/>
      <c r="L24" s="66"/>
      <c r="M24" s="8"/>
    </row>
    <row r="25" spans="1:16" s="5" customFormat="1">
      <c r="A25" s="1419"/>
      <c r="B25" s="1419"/>
      <c r="C25" s="1419"/>
      <c r="D25" s="1419"/>
      <c r="E25" s="1419"/>
      <c r="F25" s="1419"/>
      <c r="G25" s="1419"/>
      <c r="H25" s="1419"/>
      <c r="I25" s="1419"/>
      <c r="J25" s="517"/>
      <c r="K25" s="517"/>
      <c r="L25" s="517"/>
      <c r="M25" s="517"/>
      <c r="N25" s="517"/>
      <c r="O25" s="517"/>
      <c r="P25" s="517"/>
    </row>
    <row r="26" spans="1:16" s="5" customFormat="1">
      <c r="E26" s="8"/>
      <c r="F26" s="7"/>
      <c r="G26" s="7"/>
      <c r="H26" s="4"/>
      <c r="I26" s="4"/>
      <c r="J26" s="4"/>
      <c r="K26" s="4"/>
      <c r="L26" s="4"/>
      <c r="M26" s="14"/>
      <c r="N26" s="4"/>
      <c r="O26" s="378"/>
      <c r="P26" s="4"/>
    </row>
    <row r="27" spans="1:16" s="5" customFormat="1">
      <c r="A27" s="378"/>
      <c r="E27" s="8"/>
      <c r="M27" s="8"/>
    </row>
    <row r="28" spans="1:16" s="5" customFormat="1">
      <c r="E28" s="6"/>
      <c r="F28" s="10"/>
      <c r="G28" s="10"/>
      <c r="H28" s="63"/>
      <c r="I28" s="63"/>
      <c r="J28" s="63"/>
      <c r="K28" s="63"/>
      <c r="L28" s="63"/>
      <c r="M28" s="64"/>
      <c r="N28" s="15"/>
      <c r="O28" s="66"/>
      <c r="P28" s="380"/>
    </row>
    <row r="29" spans="1:16" s="5" customFormat="1">
      <c r="E29" s="6"/>
      <c r="F29" s="10"/>
      <c r="G29" s="10"/>
      <c r="H29" s="63"/>
      <c r="I29" s="63"/>
      <c r="J29" s="63"/>
      <c r="K29" s="63"/>
      <c r="L29" s="63"/>
      <c r="M29" s="64"/>
      <c r="N29" s="15"/>
      <c r="O29" s="66"/>
    </row>
    <row r="30" spans="1:16" s="5" customFormat="1" ht="15">
      <c r="B30" s="380"/>
      <c r="E30" s="6"/>
      <c r="F30" s="16"/>
      <c r="G30" s="17"/>
      <c r="H30" s="17"/>
      <c r="I30" s="17"/>
      <c r="J30" s="17"/>
      <c r="K30" s="17"/>
      <c r="L30" s="17"/>
      <c r="M30" s="64"/>
      <c r="O30" s="66"/>
      <c r="P30" s="380"/>
    </row>
    <row r="31" spans="1:16" s="5" customFormat="1">
      <c r="C31" s="380"/>
      <c r="E31" s="6"/>
      <c r="F31" s="10"/>
      <c r="G31" s="10"/>
      <c r="H31" s="10"/>
      <c r="I31" s="10"/>
      <c r="J31" s="10"/>
      <c r="K31" s="10"/>
      <c r="L31" s="10"/>
      <c r="M31" s="64"/>
    </row>
    <row r="32" spans="1:16" s="5" customFormat="1">
      <c r="A32" s="378"/>
      <c r="E32" s="8"/>
      <c r="M32" s="8"/>
    </row>
    <row r="33" spans="1:16" s="5" customFormat="1">
      <c r="E33" s="6"/>
      <c r="F33" s="10"/>
      <c r="G33" s="10"/>
      <c r="H33" s="63"/>
      <c r="I33" s="63"/>
      <c r="J33" s="63"/>
      <c r="K33" s="63"/>
      <c r="L33" s="63"/>
      <c r="M33" s="64"/>
      <c r="N33" s="15"/>
      <c r="O33" s="66"/>
      <c r="P33" s="380"/>
    </row>
    <row r="34" spans="1:16" s="5" customFormat="1">
      <c r="E34" s="6"/>
      <c r="F34" s="10"/>
      <c r="G34" s="10"/>
      <c r="H34" s="63"/>
      <c r="I34" s="63"/>
      <c r="J34" s="63"/>
      <c r="K34" s="63"/>
      <c r="L34" s="63"/>
      <c r="M34" s="64"/>
      <c r="P34" s="380"/>
    </row>
    <row r="35" spans="1:16" s="5" customFormat="1">
      <c r="E35" s="6"/>
      <c r="F35" s="10"/>
      <c r="G35" s="10"/>
      <c r="H35" s="63"/>
      <c r="I35" s="63"/>
      <c r="J35" s="63"/>
      <c r="K35" s="63"/>
      <c r="L35" s="63"/>
      <c r="M35" s="64"/>
      <c r="P35" s="380"/>
    </row>
    <row r="36" spans="1:16" s="5" customFormat="1">
      <c r="B36" s="380"/>
      <c r="E36" s="6"/>
      <c r="F36" s="10"/>
      <c r="G36" s="10"/>
      <c r="H36" s="63"/>
      <c r="I36" s="63"/>
      <c r="J36" s="63"/>
      <c r="K36" s="63"/>
      <c r="L36" s="63"/>
      <c r="M36" s="64"/>
      <c r="N36" s="15"/>
      <c r="O36" s="66"/>
    </row>
    <row r="37" spans="1:16" s="5" customFormat="1">
      <c r="B37" s="380"/>
      <c r="E37" s="6"/>
      <c r="F37" s="10"/>
      <c r="G37" s="10"/>
      <c r="H37" s="63"/>
      <c r="I37" s="63"/>
      <c r="J37" s="63"/>
      <c r="K37" s="63"/>
      <c r="L37" s="63"/>
      <c r="M37" s="64"/>
      <c r="N37" s="15"/>
      <c r="O37" s="66"/>
    </row>
    <row r="38" spans="1:16" s="5" customFormat="1" ht="15">
      <c r="E38" s="6"/>
      <c r="F38" s="16"/>
      <c r="G38" s="16"/>
      <c r="H38" s="17"/>
      <c r="I38" s="17"/>
      <c r="J38" s="17"/>
      <c r="K38" s="17"/>
      <c r="L38" s="17"/>
      <c r="M38" s="64"/>
      <c r="O38" s="66"/>
      <c r="P38" s="380"/>
    </row>
    <row r="39" spans="1:16" s="5" customFormat="1">
      <c r="C39" s="380"/>
      <c r="E39" s="6"/>
      <c r="F39" s="10"/>
      <c r="G39" s="10"/>
      <c r="H39" s="10"/>
      <c r="I39" s="10"/>
      <c r="J39" s="10"/>
      <c r="K39" s="10"/>
      <c r="L39" s="10"/>
      <c r="M39" s="64"/>
    </row>
    <row r="40" spans="1:16" s="5" customFormat="1">
      <c r="A40" s="378"/>
      <c r="E40" s="8"/>
      <c r="M40" s="8"/>
    </row>
    <row r="41" spans="1:16" s="5" customFormat="1">
      <c r="E41" s="6"/>
      <c r="F41" s="10"/>
      <c r="G41" s="10"/>
      <c r="H41" s="63"/>
      <c r="I41" s="63"/>
      <c r="J41" s="63"/>
      <c r="K41" s="63"/>
      <c r="L41" s="63"/>
      <c r="M41" s="64"/>
      <c r="N41" s="15"/>
      <c r="O41" s="66"/>
      <c r="P41" s="380"/>
    </row>
    <row r="42" spans="1:16" s="5" customFormat="1">
      <c r="E42" s="6"/>
      <c r="F42" s="10"/>
      <c r="G42" s="10"/>
      <c r="H42" s="63"/>
      <c r="I42" s="63"/>
      <c r="J42" s="63"/>
      <c r="K42" s="63"/>
      <c r="L42" s="63"/>
      <c r="M42" s="64"/>
      <c r="N42" s="15"/>
      <c r="O42" s="66"/>
      <c r="P42" s="380"/>
    </row>
    <row r="43" spans="1:16" s="5" customFormat="1">
      <c r="E43" s="6"/>
      <c r="F43" s="10"/>
      <c r="G43" s="10"/>
      <c r="H43" s="63"/>
      <c r="I43" s="63"/>
      <c r="J43" s="63"/>
      <c r="K43" s="63"/>
      <c r="L43" s="63"/>
      <c r="M43" s="64"/>
      <c r="O43" s="66"/>
      <c r="P43" s="380"/>
    </row>
    <row r="44" spans="1:16" s="5" customFormat="1">
      <c r="E44" s="6"/>
      <c r="F44" s="10"/>
      <c r="G44" s="10"/>
      <c r="H44" s="63"/>
      <c r="I44" s="63"/>
      <c r="J44" s="63"/>
      <c r="K44" s="63"/>
      <c r="L44" s="63"/>
      <c r="M44" s="64"/>
      <c r="O44" s="66"/>
      <c r="P44" s="380"/>
    </row>
    <row r="45" spans="1:16" s="5" customFormat="1" ht="15">
      <c r="E45" s="6"/>
      <c r="F45" s="16"/>
      <c r="G45" s="16"/>
      <c r="H45" s="17"/>
      <c r="I45" s="17"/>
      <c r="J45" s="17"/>
      <c r="K45" s="17"/>
      <c r="L45" s="17"/>
      <c r="M45" s="64"/>
      <c r="O45" s="66"/>
      <c r="P45" s="380"/>
    </row>
    <row r="46" spans="1:16" s="5" customFormat="1">
      <c r="C46" s="380"/>
      <c r="E46" s="6"/>
      <c r="F46" s="63"/>
      <c r="G46" s="63"/>
      <c r="H46" s="63"/>
      <c r="I46" s="63"/>
      <c r="J46" s="63"/>
      <c r="K46" s="63"/>
      <c r="L46" s="63"/>
      <c r="M46" s="64"/>
      <c r="O46" s="66"/>
    </row>
    <row r="47" spans="1:16" s="5" customFormat="1">
      <c r="A47" s="378"/>
      <c r="E47" s="8"/>
      <c r="M47" s="8"/>
    </row>
    <row r="48" spans="1:16" s="5" customFormat="1">
      <c r="B48" s="380"/>
      <c r="E48" s="6"/>
      <c r="F48" s="10"/>
      <c r="G48" s="10"/>
      <c r="H48" s="63"/>
      <c r="I48" s="63"/>
      <c r="J48" s="63"/>
      <c r="K48" s="63"/>
      <c r="L48" s="63"/>
      <c r="M48" s="64"/>
      <c r="P48" s="380"/>
    </row>
    <row r="49" spans="1:21" s="5" customFormat="1" ht="15">
      <c r="B49" s="380"/>
      <c r="E49" s="6"/>
      <c r="F49" s="16"/>
      <c r="G49" s="16"/>
      <c r="H49" s="17"/>
      <c r="I49" s="17"/>
      <c r="J49" s="17"/>
      <c r="K49" s="17"/>
      <c r="L49" s="17"/>
      <c r="M49" s="64"/>
      <c r="P49" s="380"/>
    </row>
    <row r="50" spans="1:21" s="5" customFormat="1">
      <c r="C50" s="380"/>
      <c r="E50" s="6"/>
      <c r="F50" s="63"/>
      <c r="G50" s="63"/>
      <c r="H50" s="63"/>
      <c r="I50" s="63"/>
      <c r="J50" s="63"/>
      <c r="K50" s="63"/>
      <c r="L50" s="63"/>
      <c r="M50" s="64"/>
      <c r="P50" s="380"/>
    </row>
    <row r="51" spans="1:21" s="9" customFormat="1">
      <c r="A51" s="378"/>
      <c r="B51" s="378"/>
      <c r="C51" s="378"/>
      <c r="D51" s="378"/>
      <c r="E51" s="517"/>
      <c r="F51" s="13"/>
      <c r="G51" s="13"/>
      <c r="H51" s="13"/>
      <c r="I51" s="13"/>
      <c r="J51" s="13"/>
      <c r="K51" s="13"/>
      <c r="L51" s="13"/>
      <c r="M51" s="18"/>
      <c r="N51" s="378"/>
      <c r="O51" s="378"/>
      <c r="P51" s="378"/>
      <c r="Q51" s="378"/>
      <c r="R51" s="378"/>
      <c r="S51" s="378"/>
      <c r="T51" s="378"/>
      <c r="U51" s="378"/>
    </row>
    <row r="52" spans="1:21" s="5" customFormat="1">
      <c r="E52" s="8"/>
      <c r="F52" s="10"/>
      <c r="G52" s="66"/>
      <c r="H52" s="66"/>
      <c r="I52" s="66"/>
      <c r="J52" s="66"/>
      <c r="K52" s="66"/>
      <c r="L52" s="66"/>
      <c r="M52" s="8"/>
    </row>
    <row r="53" spans="1:21" s="5" customFormat="1">
      <c r="E53" s="8"/>
      <c r="M53" s="8"/>
    </row>
    <row r="54" spans="1:21" s="5" customFormat="1">
      <c r="E54" s="8"/>
      <c r="M54" s="8"/>
      <c r="R54"/>
      <c r="S54"/>
      <c r="T54"/>
      <c r="U54"/>
    </row>
    <row r="55" spans="1:21" s="5" customFormat="1">
      <c r="A55" s="526"/>
      <c r="B55" s="526"/>
      <c r="C55" s="526"/>
      <c r="D55" s="526"/>
      <c r="E55" s="526"/>
      <c r="F55" s="526"/>
      <c r="G55" s="526"/>
      <c r="H55" s="526"/>
      <c r="I55" s="526"/>
      <c r="J55" s="526"/>
      <c r="K55" s="526"/>
      <c r="L55" s="526"/>
      <c r="M55" s="526"/>
      <c r="N55" s="526"/>
      <c r="R55"/>
      <c r="S55"/>
      <c r="T55"/>
      <c r="U55"/>
    </row>
    <row r="56" spans="1:21" s="5" customFormat="1">
      <c r="E56" s="8"/>
      <c r="F56" s="7"/>
      <c r="G56" s="7"/>
      <c r="H56" s="4"/>
      <c r="I56" s="4"/>
      <c r="J56" s="4"/>
      <c r="K56" s="4"/>
      <c r="L56" s="4"/>
      <c r="M56" s="14"/>
      <c r="N56" s="378"/>
      <c r="R56"/>
      <c r="S56"/>
      <c r="T56"/>
      <c r="U56"/>
    </row>
    <row r="57" spans="1:21" s="5" customFormat="1">
      <c r="A57" s="378"/>
      <c r="E57" s="8"/>
      <c r="M57" s="8"/>
      <c r="R57"/>
      <c r="S57"/>
      <c r="T57"/>
      <c r="U57"/>
    </row>
    <row r="58" spans="1:21" s="5" customFormat="1">
      <c r="E58" s="6"/>
      <c r="F58" s="67"/>
      <c r="G58" s="67"/>
      <c r="H58" s="67"/>
      <c r="I58" s="67"/>
      <c r="J58" s="67"/>
      <c r="K58" s="67"/>
      <c r="L58" s="67"/>
      <c r="M58" s="19"/>
      <c r="R58"/>
      <c r="S58"/>
      <c r="T58"/>
      <c r="U58"/>
    </row>
    <row r="59" spans="1:21" s="5" customFormat="1">
      <c r="E59" s="6"/>
      <c r="F59" s="10"/>
      <c r="G59" s="10"/>
      <c r="H59" s="10"/>
      <c r="I59" s="10"/>
      <c r="J59" s="10"/>
      <c r="K59" s="10"/>
      <c r="L59" s="10"/>
      <c r="M59" s="19"/>
      <c r="R59"/>
      <c r="S59"/>
      <c r="T59"/>
      <c r="U59"/>
    </row>
    <row r="60" spans="1:21" s="5" customFormat="1">
      <c r="B60" s="380"/>
      <c r="E60" s="6"/>
      <c r="F60" s="10"/>
      <c r="G60" s="10"/>
      <c r="H60" s="10"/>
      <c r="I60" s="10"/>
      <c r="J60" s="10"/>
      <c r="K60" s="10"/>
      <c r="L60" s="10"/>
      <c r="M60" s="19"/>
      <c r="R60"/>
      <c r="S60"/>
      <c r="T60"/>
      <c r="U60"/>
    </row>
    <row r="61" spans="1:21" s="5" customFormat="1">
      <c r="C61" s="380"/>
      <c r="E61" s="6"/>
      <c r="F61" s="10"/>
      <c r="G61" s="10"/>
      <c r="H61" s="10"/>
      <c r="I61" s="10"/>
      <c r="J61" s="10"/>
      <c r="K61" s="10"/>
      <c r="L61" s="10"/>
      <c r="M61" s="64"/>
      <c r="R61"/>
      <c r="S61"/>
      <c r="T61"/>
      <c r="U61"/>
    </row>
    <row r="62" spans="1:21" s="5" customFormat="1">
      <c r="A62" s="378"/>
      <c r="E62" s="8"/>
      <c r="M62" s="21"/>
      <c r="R62"/>
      <c r="S62"/>
      <c r="T62"/>
      <c r="U62"/>
    </row>
    <row r="63" spans="1:21" s="5" customFormat="1">
      <c r="E63" s="6"/>
      <c r="F63" s="67"/>
      <c r="G63" s="67"/>
      <c r="H63" s="67"/>
      <c r="I63" s="67"/>
      <c r="J63" s="67"/>
      <c r="K63" s="67"/>
      <c r="L63" s="67"/>
      <c r="M63" s="19"/>
      <c r="R63"/>
      <c r="S63"/>
      <c r="T63"/>
      <c r="U63"/>
    </row>
    <row r="64" spans="1:21" s="5" customFormat="1">
      <c r="E64" s="6"/>
      <c r="F64" s="10"/>
      <c r="G64" s="10"/>
      <c r="H64" s="10"/>
      <c r="I64" s="10"/>
      <c r="J64" s="10"/>
      <c r="K64" s="10"/>
      <c r="L64" s="10"/>
      <c r="M64" s="19"/>
      <c r="R64"/>
      <c r="S64"/>
      <c r="T64"/>
      <c r="U64"/>
    </row>
    <row r="65" spans="1:21" s="5" customFormat="1">
      <c r="E65" s="6"/>
      <c r="F65" s="10"/>
      <c r="G65" s="10"/>
      <c r="H65" s="10"/>
      <c r="I65" s="10"/>
      <c r="J65" s="10"/>
      <c r="K65" s="10"/>
      <c r="L65" s="10"/>
      <c r="M65" s="19"/>
      <c r="R65"/>
      <c r="S65"/>
      <c r="T65"/>
      <c r="U65"/>
    </row>
    <row r="66" spans="1:21" s="5" customFormat="1">
      <c r="B66" s="380"/>
      <c r="E66" s="6"/>
      <c r="F66" s="10"/>
      <c r="G66" s="10"/>
      <c r="H66" s="10"/>
      <c r="I66" s="10"/>
      <c r="J66" s="10"/>
      <c r="K66" s="10"/>
      <c r="L66" s="10"/>
      <c r="M66" s="19"/>
      <c r="R66"/>
      <c r="S66"/>
      <c r="T66"/>
      <c r="U66"/>
    </row>
    <row r="67" spans="1:21" s="5" customFormat="1">
      <c r="B67" s="380"/>
      <c r="E67" s="6"/>
      <c r="F67" s="10"/>
      <c r="G67" s="10"/>
      <c r="H67" s="10"/>
      <c r="I67" s="10"/>
      <c r="J67" s="10"/>
      <c r="K67" s="10"/>
      <c r="L67" s="10"/>
      <c r="M67" s="19"/>
      <c r="R67"/>
      <c r="S67"/>
      <c r="T67"/>
      <c r="U67"/>
    </row>
    <row r="68" spans="1:21" s="5" customFormat="1">
      <c r="E68" s="6"/>
      <c r="F68" s="10"/>
      <c r="G68" s="10"/>
      <c r="H68" s="10"/>
      <c r="I68" s="10"/>
      <c r="J68" s="10"/>
      <c r="K68" s="10"/>
      <c r="L68" s="10"/>
      <c r="M68" s="19"/>
      <c r="R68"/>
      <c r="S68"/>
      <c r="T68"/>
      <c r="U68"/>
    </row>
    <row r="69" spans="1:21" s="5" customFormat="1">
      <c r="C69" s="380"/>
      <c r="E69" s="6"/>
      <c r="F69" s="10"/>
      <c r="G69" s="10"/>
      <c r="H69" s="10"/>
      <c r="I69" s="10"/>
      <c r="J69" s="10"/>
      <c r="K69" s="10"/>
      <c r="L69" s="10"/>
      <c r="M69" s="64"/>
      <c r="R69"/>
      <c r="S69"/>
      <c r="T69"/>
      <c r="U69"/>
    </row>
    <row r="70" spans="1:21" s="5" customFormat="1">
      <c r="A70" s="378"/>
      <c r="E70" s="8"/>
      <c r="M70" s="21"/>
      <c r="R70"/>
      <c r="S70"/>
      <c r="T70"/>
      <c r="U70"/>
    </row>
    <row r="71" spans="1:21" s="5" customFormat="1">
      <c r="E71" s="6"/>
      <c r="F71" s="67"/>
      <c r="G71" s="67"/>
      <c r="H71" s="67"/>
      <c r="I71" s="67"/>
      <c r="J71" s="67"/>
      <c r="K71" s="67"/>
      <c r="L71" s="67"/>
      <c r="M71" s="19"/>
      <c r="R71"/>
      <c r="S71"/>
      <c r="T71"/>
      <c r="U71"/>
    </row>
    <row r="72" spans="1:21" s="5" customFormat="1">
      <c r="E72" s="6"/>
      <c r="F72" s="10"/>
      <c r="G72" s="10"/>
      <c r="H72" s="10"/>
      <c r="I72" s="10"/>
      <c r="J72" s="10"/>
      <c r="K72" s="10"/>
      <c r="L72" s="10"/>
      <c r="M72" s="19"/>
      <c r="R72"/>
      <c r="S72"/>
      <c r="T72"/>
      <c r="U72"/>
    </row>
    <row r="73" spans="1:21" s="5" customFormat="1">
      <c r="E73" s="6"/>
      <c r="F73" s="10"/>
      <c r="G73" s="10"/>
      <c r="H73" s="10"/>
      <c r="I73" s="10"/>
      <c r="J73" s="10"/>
      <c r="K73" s="10"/>
      <c r="L73" s="10"/>
      <c r="M73" s="19"/>
      <c r="R73"/>
      <c r="S73"/>
      <c r="T73"/>
      <c r="U73"/>
    </row>
    <row r="74" spans="1:21" s="5" customFormat="1">
      <c r="E74" s="6"/>
      <c r="F74" s="10"/>
      <c r="G74" s="10"/>
      <c r="H74" s="10"/>
      <c r="I74" s="10"/>
      <c r="J74" s="10"/>
      <c r="K74" s="10"/>
      <c r="L74" s="10"/>
      <c r="M74" s="19"/>
      <c r="R74"/>
      <c r="S74"/>
      <c r="T74"/>
      <c r="U74"/>
    </row>
    <row r="75" spans="1:21" s="5" customFormat="1">
      <c r="E75" s="6"/>
      <c r="F75" s="10"/>
      <c r="G75" s="10"/>
      <c r="H75" s="10"/>
      <c r="I75" s="10"/>
      <c r="J75" s="10"/>
      <c r="K75" s="10"/>
      <c r="L75" s="10"/>
      <c r="M75" s="19"/>
      <c r="R75"/>
      <c r="S75"/>
      <c r="T75"/>
      <c r="U75"/>
    </row>
    <row r="76" spans="1:21" s="5" customFormat="1">
      <c r="C76" s="380"/>
      <c r="E76" s="6"/>
      <c r="F76" s="10"/>
      <c r="G76" s="10"/>
      <c r="H76" s="10"/>
      <c r="I76" s="10"/>
      <c r="J76" s="10"/>
      <c r="K76" s="10"/>
      <c r="L76" s="10"/>
      <c r="M76" s="64"/>
      <c r="R76"/>
      <c r="S76"/>
      <c r="T76"/>
      <c r="U76"/>
    </row>
    <row r="77" spans="1:21" s="5" customFormat="1">
      <c r="A77" s="378"/>
      <c r="E77" s="8"/>
      <c r="M77" s="21"/>
      <c r="R77"/>
      <c r="S77"/>
      <c r="T77"/>
      <c r="U77"/>
    </row>
    <row r="78" spans="1:21" s="5" customFormat="1">
      <c r="B78" s="380"/>
      <c r="E78" s="6"/>
      <c r="F78" s="67"/>
      <c r="G78" s="67"/>
      <c r="H78" s="67"/>
      <c r="I78" s="67"/>
      <c r="J78" s="67"/>
      <c r="K78" s="67"/>
      <c r="L78" s="67"/>
      <c r="M78" s="19"/>
      <c r="R78"/>
      <c r="S78"/>
      <c r="T78"/>
      <c r="U78"/>
    </row>
    <row r="79" spans="1:21" s="5" customFormat="1">
      <c r="B79" s="380"/>
      <c r="E79" s="6"/>
      <c r="F79" s="10"/>
      <c r="G79" s="10"/>
      <c r="H79" s="10"/>
      <c r="I79" s="10"/>
      <c r="J79" s="10"/>
      <c r="K79" s="10"/>
      <c r="L79" s="10"/>
      <c r="M79" s="19"/>
      <c r="R79"/>
      <c r="S79"/>
      <c r="T79"/>
      <c r="U79"/>
    </row>
    <row r="80" spans="1:21" s="5" customFormat="1">
      <c r="C80" s="380"/>
      <c r="E80" s="6"/>
      <c r="F80" s="10"/>
      <c r="G80" s="10"/>
      <c r="H80" s="10"/>
      <c r="I80" s="10"/>
      <c r="J80" s="10"/>
      <c r="K80" s="10"/>
      <c r="L80" s="10"/>
      <c r="M80" s="64"/>
      <c r="R80"/>
      <c r="S80"/>
      <c r="T80"/>
      <c r="U80"/>
    </row>
    <row r="81" spans="1:21" s="9" customFormat="1">
      <c r="A81" s="378"/>
      <c r="B81" s="378"/>
      <c r="C81" s="378"/>
      <c r="D81" s="378"/>
      <c r="E81" s="517"/>
      <c r="F81" s="13"/>
      <c r="G81" s="13"/>
      <c r="H81" s="13"/>
      <c r="I81" s="13"/>
      <c r="J81" s="13"/>
      <c r="K81" s="13"/>
      <c r="L81" s="13"/>
      <c r="M81" s="18"/>
      <c r="N81" s="378"/>
      <c r="O81" s="378"/>
      <c r="P81" s="378"/>
      <c r="Q81" s="378"/>
      <c r="R81"/>
      <c r="S81"/>
      <c r="T81"/>
      <c r="U81"/>
    </row>
    <row r="82" spans="1:21" s="5" customFormat="1">
      <c r="E82" s="8"/>
      <c r="M82" s="8"/>
    </row>
    <row r="83" spans="1:21" s="5" customFormat="1">
      <c r="E83" s="8"/>
      <c r="M83" s="8"/>
    </row>
    <row r="84" spans="1:21" s="5" customFormat="1">
      <c r="A84" s="1413"/>
      <c r="B84" s="1413"/>
      <c r="C84" s="1413"/>
      <c r="D84" s="1413"/>
      <c r="E84" s="1413"/>
      <c r="F84" s="1413"/>
      <c r="G84" s="1413"/>
      <c r="H84" s="1413"/>
      <c r="I84" s="1413"/>
      <c r="J84" s="1413"/>
      <c r="K84" s="1413"/>
      <c r="L84" s="1413"/>
      <c r="M84" s="1413"/>
    </row>
    <row r="85" spans="1:21" s="5" customFormat="1">
      <c r="E85" s="8"/>
      <c r="F85" s="7"/>
      <c r="G85" s="7"/>
      <c r="H85" s="4"/>
      <c r="I85" s="4"/>
      <c r="J85" s="4"/>
      <c r="K85" s="4"/>
      <c r="L85" s="4"/>
      <c r="M85" s="14"/>
    </row>
    <row r="86" spans="1:21" s="5" customFormat="1">
      <c r="A86" s="378"/>
      <c r="E86" s="8"/>
      <c r="M86" s="8"/>
    </row>
    <row r="87" spans="1:21" s="5" customFormat="1">
      <c r="E87" s="6"/>
      <c r="F87" s="67"/>
      <c r="G87" s="67"/>
      <c r="H87" s="67"/>
      <c r="I87" s="67"/>
      <c r="J87" s="67"/>
      <c r="K87" s="67"/>
      <c r="L87" s="67"/>
      <c r="M87" s="64"/>
    </row>
    <row r="88" spans="1:21" s="5" customFormat="1">
      <c r="E88" s="6"/>
      <c r="F88" s="63"/>
      <c r="G88" s="63"/>
      <c r="H88" s="63"/>
      <c r="I88" s="63"/>
      <c r="J88" s="63"/>
      <c r="K88" s="63"/>
      <c r="L88" s="63"/>
      <c r="M88" s="64"/>
    </row>
    <row r="89" spans="1:21" s="5" customFormat="1" ht="15">
      <c r="B89" s="380"/>
      <c r="E89" s="6"/>
      <c r="F89" s="17"/>
      <c r="G89" s="17"/>
      <c r="H89" s="17"/>
      <c r="I89" s="17"/>
      <c r="J89" s="17"/>
      <c r="K89" s="17"/>
      <c r="L89" s="17"/>
      <c r="M89" s="64"/>
    </row>
    <row r="90" spans="1:21" s="5" customFormat="1">
      <c r="C90" s="380"/>
      <c r="E90" s="6"/>
      <c r="F90" s="10"/>
      <c r="G90" s="10"/>
      <c r="H90" s="10"/>
      <c r="I90" s="10"/>
      <c r="J90" s="10"/>
      <c r="K90" s="10"/>
      <c r="L90" s="10"/>
      <c r="M90" s="64"/>
    </row>
    <row r="91" spans="1:21" s="5" customFormat="1">
      <c r="A91" s="378"/>
      <c r="E91" s="8"/>
      <c r="M91" s="8"/>
    </row>
    <row r="92" spans="1:21" s="5" customFormat="1">
      <c r="E92" s="6"/>
      <c r="F92" s="67"/>
      <c r="G92" s="67"/>
      <c r="H92" s="67"/>
      <c r="I92" s="67"/>
      <c r="J92" s="67"/>
      <c r="K92" s="67"/>
      <c r="L92" s="67"/>
      <c r="M92" s="64"/>
    </row>
    <row r="93" spans="1:21" s="5" customFormat="1">
      <c r="E93" s="6"/>
      <c r="F93" s="63"/>
      <c r="G93" s="63"/>
      <c r="H93" s="63"/>
      <c r="I93" s="63"/>
      <c r="J93" s="63"/>
      <c r="K93" s="63"/>
      <c r="L93" s="63"/>
      <c r="M93" s="64"/>
    </row>
    <row r="94" spans="1:21" s="5" customFormat="1">
      <c r="E94" s="6"/>
      <c r="F94" s="63"/>
      <c r="G94" s="63"/>
      <c r="H94" s="63"/>
      <c r="I94" s="63"/>
      <c r="J94" s="63"/>
      <c r="K94" s="63"/>
      <c r="L94" s="63"/>
      <c r="M94" s="64"/>
    </row>
    <row r="95" spans="1:21" s="5" customFormat="1">
      <c r="B95" s="380"/>
      <c r="E95" s="6"/>
      <c r="F95" s="63"/>
      <c r="G95" s="63"/>
      <c r="H95" s="63"/>
      <c r="I95" s="63"/>
      <c r="J95" s="63"/>
      <c r="K95" s="63"/>
      <c r="L95" s="63"/>
      <c r="M95" s="64"/>
    </row>
    <row r="96" spans="1:21" s="5" customFormat="1">
      <c r="B96" s="380"/>
      <c r="E96" s="6"/>
      <c r="F96" s="63"/>
      <c r="G96" s="63"/>
      <c r="H96" s="63"/>
      <c r="I96" s="63"/>
      <c r="J96" s="63"/>
      <c r="K96" s="63"/>
      <c r="L96" s="63"/>
      <c r="M96" s="64"/>
    </row>
    <row r="97" spans="1:13" s="5" customFormat="1" ht="15">
      <c r="E97" s="6"/>
      <c r="F97" s="17"/>
      <c r="G97" s="17"/>
      <c r="H97" s="17"/>
      <c r="I97" s="17"/>
      <c r="J97" s="17"/>
      <c r="K97" s="17"/>
      <c r="L97" s="17"/>
      <c r="M97" s="64"/>
    </row>
    <row r="98" spans="1:13" s="5" customFormat="1">
      <c r="C98" s="380"/>
      <c r="E98" s="6"/>
      <c r="F98" s="10"/>
      <c r="G98" s="10"/>
      <c r="H98" s="10"/>
      <c r="I98" s="10"/>
      <c r="J98" s="10"/>
      <c r="K98" s="10"/>
      <c r="L98" s="10"/>
      <c r="M98" s="64"/>
    </row>
    <row r="99" spans="1:13" s="5" customFormat="1">
      <c r="A99" s="378"/>
      <c r="E99" s="8"/>
      <c r="M99" s="8"/>
    </row>
    <row r="100" spans="1:13" s="5" customFormat="1">
      <c r="E100" s="6"/>
      <c r="F100" s="67"/>
      <c r="G100" s="67"/>
      <c r="H100" s="67"/>
      <c r="I100" s="67"/>
      <c r="J100" s="67"/>
      <c r="K100" s="67"/>
      <c r="L100" s="67"/>
      <c r="M100" s="64"/>
    </row>
    <row r="101" spans="1:13" s="5" customFormat="1">
      <c r="E101" s="6"/>
      <c r="F101" s="63"/>
      <c r="G101" s="63"/>
      <c r="H101" s="63"/>
      <c r="I101" s="63"/>
      <c r="J101" s="63"/>
      <c r="K101" s="63"/>
      <c r="L101" s="63"/>
      <c r="M101" s="64"/>
    </row>
    <row r="102" spans="1:13" s="5" customFormat="1">
      <c r="E102" s="6"/>
      <c r="F102" s="63"/>
      <c r="G102" s="63"/>
      <c r="H102" s="63"/>
      <c r="I102" s="63"/>
      <c r="J102" s="63"/>
      <c r="K102" s="63"/>
      <c r="L102" s="63"/>
      <c r="M102" s="64"/>
    </row>
    <row r="103" spans="1:13" s="5" customFormat="1">
      <c r="E103" s="6"/>
      <c r="F103" s="63"/>
      <c r="G103" s="63"/>
      <c r="H103" s="63"/>
      <c r="I103" s="63"/>
      <c r="J103" s="63"/>
      <c r="K103" s="63"/>
      <c r="L103" s="63"/>
      <c r="M103" s="64"/>
    </row>
    <row r="104" spans="1:13" s="5" customFormat="1" ht="15">
      <c r="E104" s="6"/>
      <c r="F104" s="17"/>
      <c r="G104" s="17"/>
      <c r="H104" s="17"/>
      <c r="I104" s="17"/>
      <c r="J104" s="17"/>
      <c r="K104" s="17"/>
      <c r="L104" s="17"/>
      <c r="M104" s="64"/>
    </row>
    <row r="105" spans="1:13" s="5" customFormat="1">
      <c r="C105" s="380"/>
      <c r="E105" s="6"/>
      <c r="F105" s="10"/>
      <c r="G105" s="10"/>
      <c r="H105" s="10"/>
      <c r="I105" s="10"/>
      <c r="J105" s="10"/>
      <c r="K105" s="10"/>
      <c r="L105" s="10"/>
      <c r="M105" s="64"/>
    </row>
    <row r="106" spans="1:13" s="5" customFormat="1">
      <c r="A106" s="378"/>
      <c r="E106" s="8"/>
      <c r="M106" s="8"/>
    </row>
    <row r="107" spans="1:13" s="5" customFormat="1">
      <c r="B107" s="380"/>
      <c r="E107" s="6"/>
      <c r="F107" s="67"/>
      <c r="G107" s="67"/>
      <c r="H107" s="67"/>
      <c r="I107" s="67"/>
      <c r="J107" s="67"/>
      <c r="K107" s="67"/>
      <c r="L107" s="67"/>
      <c r="M107" s="64"/>
    </row>
    <row r="108" spans="1:13" s="5" customFormat="1" ht="15">
      <c r="B108" s="380"/>
      <c r="E108" s="6"/>
      <c r="F108" s="17"/>
      <c r="G108" s="17"/>
      <c r="H108" s="17"/>
      <c r="I108" s="17"/>
      <c r="J108" s="17"/>
      <c r="K108" s="17"/>
      <c r="L108" s="17"/>
      <c r="M108" s="64"/>
    </row>
    <row r="109" spans="1:13" s="5" customFormat="1">
      <c r="C109" s="380"/>
      <c r="E109" s="6"/>
      <c r="F109" s="10"/>
      <c r="G109" s="10"/>
      <c r="H109" s="10"/>
      <c r="I109" s="10"/>
      <c r="J109" s="10"/>
      <c r="K109" s="10"/>
      <c r="L109" s="10"/>
      <c r="M109" s="64"/>
    </row>
    <row r="110" spans="1:13" s="9" customFormat="1">
      <c r="A110" s="378"/>
      <c r="B110" s="378"/>
      <c r="C110" s="378"/>
      <c r="D110" s="378"/>
      <c r="E110" s="517"/>
      <c r="F110" s="22"/>
      <c r="G110" s="22"/>
      <c r="H110" s="22"/>
      <c r="I110" s="22"/>
      <c r="J110" s="22"/>
      <c r="K110" s="22"/>
      <c r="L110" s="22"/>
      <c r="M110" s="18"/>
    </row>
    <row r="111" spans="1:13" s="5" customFormat="1">
      <c r="E111" s="8"/>
      <c r="M111" s="8"/>
    </row>
    <row r="112" spans="1:13" s="5" customFormat="1">
      <c r="E112" s="8"/>
      <c r="M112" s="8"/>
    </row>
    <row r="113" spans="1:13" s="5" customFormat="1">
      <c r="E113" s="8"/>
      <c r="M113" s="8"/>
    </row>
    <row r="114" spans="1:13" s="5" customFormat="1">
      <c r="E114" s="8"/>
      <c r="M114" s="8"/>
    </row>
    <row r="115" spans="1:13" s="5" customFormat="1">
      <c r="E115" s="8"/>
      <c r="M115" s="8"/>
    </row>
    <row r="116" spans="1:13" s="5" customFormat="1">
      <c r="E116" s="8"/>
      <c r="M116" s="8"/>
    </row>
    <row r="117" spans="1:13" s="5" customFormat="1">
      <c r="E117" s="8"/>
      <c r="M117" s="8"/>
    </row>
    <row r="118" spans="1:13" s="5" customFormat="1">
      <c r="E118" s="8"/>
      <c r="M118" s="8"/>
    </row>
    <row r="119" spans="1:13" s="5" customFormat="1">
      <c r="E119" s="8"/>
      <c r="M119" s="8"/>
    </row>
    <row r="120" spans="1:13" s="5" customFormat="1">
      <c r="E120" s="8"/>
      <c r="M120" s="8"/>
    </row>
    <row r="121" spans="1:13" s="5" customFormat="1">
      <c r="A121" s="380"/>
      <c r="E121" s="8"/>
      <c r="F121" s="411"/>
      <c r="G121" s="411"/>
      <c r="H121" s="411"/>
      <c r="I121" s="411"/>
      <c r="J121" s="411"/>
      <c r="K121" s="411"/>
      <c r="L121" s="411"/>
      <c r="M121" s="68"/>
    </row>
    <row r="122" spans="1:13" s="5" customFormat="1">
      <c r="E122" s="8"/>
      <c r="M122" s="8"/>
    </row>
    <row r="123" spans="1:13" s="5" customFormat="1">
      <c r="E123" s="8"/>
      <c r="M123" s="8"/>
    </row>
    <row r="124" spans="1:13" s="5" customFormat="1">
      <c r="E124" s="8"/>
      <c r="M124" s="8"/>
    </row>
    <row r="125" spans="1:13" s="5" customFormat="1">
      <c r="E125" s="8"/>
      <c r="M125" s="8"/>
    </row>
    <row r="126" spans="1:13" s="5" customFormat="1">
      <c r="E126" s="8"/>
      <c r="M126" s="8"/>
    </row>
    <row r="127" spans="1:13" s="5" customFormat="1">
      <c r="E127" s="8"/>
      <c r="M127" s="8"/>
    </row>
    <row r="128" spans="1:13" s="5" customFormat="1">
      <c r="E128" s="8"/>
      <c r="M128" s="8"/>
    </row>
    <row r="129" spans="5:13" s="5" customFormat="1">
      <c r="E129" s="8"/>
      <c r="M129" s="8"/>
    </row>
    <row r="130" spans="5:13" s="5" customFormat="1">
      <c r="E130" s="8"/>
      <c r="M130" s="8"/>
    </row>
    <row r="131" spans="5:13" s="5" customFormat="1">
      <c r="E131" s="8"/>
      <c r="M131" s="8"/>
    </row>
    <row r="132" spans="5:13" s="5" customFormat="1">
      <c r="E132" s="8"/>
      <c r="M132" s="8"/>
    </row>
    <row r="133" spans="5:13" s="5" customFormat="1">
      <c r="E133" s="8"/>
      <c r="M133" s="8"/>
    </row>
    <row r="134" spans="5:13" s="5" customFormat="1">
      <c r="E134" s="8"/>
      <c r="M134" s="8"/>
    </row>
    <row r="135" spans="5:13" s="5" customFormat="1">
      <c r="E135" s="8"/>
      <c r="M135" s="8"/>
    </row>
    <row r="136" spans="5:13" s="5" customFormat="1">
      <c r="E136" s="8"/>
      <c r="M136" s="8"/>
    </row>
    <row r="137" spans="5:13" s="5" customFormat="1">
      <c r="E137" s="8"/>
      <c r="M137" s="8"/>
    </row>
    <row r="138" spans="5:13" s="5" customFormat="1">
      <c r="E138" s="8"/>
      <c r="M138" s="8"/>
    </row>
    <row r="139" spans="5:13" s="5" customFormat="1">
      <c r="E139" s="8"/>
      <c r="M139" s="8"/>
    </row>
  </sheetData>
  <mergeCells count="7">
    <mergeCell ref="A1:I1"/>
    <mergeCell ref="A84:M84"/>
    <mergeCell ref="D4:F4"/>
    <mergeCell ref="B7:H7"/>
    <mergeCell ref="A24:I24"/>
    <mergeCell ref="A25:I25"/>
    <mergeCell ref="B8:H8"/>
  </mergeCells>
  <phoneticPr fontId="12" type="noConversion"/>
  <hyperlinks>
    <hyperlink ref="E17" r:id="rId1" display="http://www.navigantresearch.com"/>
  </hyperlinks>
  <pageMargins left="0.7" right="0.7" top="0.75" bottom="0.75" header="0.3" footer="0.3"/>
  <pageSetup scale="39" orientation="landscape" verticalDpi="200" r:id="rId2"/>
  <headerFooter alignWithMargins="0"/>
  <rowBreaks count="1" manualBreakCount="1">
    <brk id="30" max="12"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4"/>
  <sheetViews>
    <sheetView zoomScaleNormal="100" workbookViewId="0">
      <selection activeCell="G16" sqref="G16"/>
    </sheetView>
  </sheetViews>
  <sheetFormatPr defaultRowHeight="12.75"/>
  <cols>
    <col min="1" max="1" width="39.7109375" customWidth="1"/>
    <col min="2" max="2" width="17.7109375" style="172" customWidth="1"/>
    <col min="3" max="3" width="15.7109375" style="51" customWidth="1"/>
    <col min="4" max="4" width="17.28515625" style="51" customWidth="1"/>
    <col min="5" max="6" width="17.7109375" style="51" customWidth="1"/>
    <col min="7" max="7" width="17.42578125" style="51" customWidth="1"/>
    <col min="8" max="8" width="32.42578125" style="51" customWidth="1"/>
    <col min="9" max="9" width="15.28515625" style="51" customWidth="1"/>
    <col min="10" max="10" width="0.5703125" style="141" customWidth="1"/>
    <col min="11" max="11" width="11.7109375" style="51" customWidth="1"/>
    <col min="12" max="12" width="12.7109375" style="51" customWidth="1"/>
    <col min="13" max="16" width="12.7109375" customWidth="1"/>
    <col min="17" max="17" width="9" customWidth="1"/>
    <col min="18" max="18" width="9.42578125" customWidth="1"/>
  </cols>
  <sheetData>
    <row r="1" spans="1:23" ht="13.3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row>
    <row r="2" spans="1:23" ht="35.25" customHeight="1">
      <c r="A2" s="1444"/>
      <c r="B2" s="1444"/>
      <c r="C2" s="1444"/>
      <c r="D2" s="1444"/>
      <c r="E2" s="1444"/>
      <c r="F2" s="1444"/>
      <c r="G2" s="1444"/>
      <c r="H2" s="1444"/>
      <c r="I2" s="1444"/>
      <c r="J2" s="1444"/>
      <c r="K2" s="1444"/>
      <c r="L2" s="1444"/>
      <c r="M2" s="1444"/>
      <c r="N2" s="1444"/>
      <c r="O2" s="1444"/>
      <c r="P2" s="1444"/>
      <c r="Q2" s="1444"/>
      <c r="R2" s="1444"/>
    </row>
    <row r="3" spans="1:23" ht="5.25" customHeight="1">
      <c r="A3" s="1443"/>
      <c r="B3" s="1443"/>
      <c r="C3" s="1443"/>
      <c r="D3" s="1443"/>
      <c r="E3" s="1443"/>
      <c r="F3" s="1443"/>
      <c r="G3" s="1443"/>
      <c r="H3" s="1443"/>
      <c r="I3" s="1443"/>
      <c r="J3" s="1443"/>
      <c r="K3" s="1443"/>
      <c r="L3" s="1443"/>
      <c r="M3" s="1443"/>
      <c r="N3" s="1443"/>
      <c r="O3" s="1443"/>
      <c r="P3" s="1443"/>
      <c r="Q3" s="1443"/>
      <c r="R3" s="1443"/>
    </row>
    <row r="4" spans="1:23" s="28" customFormat="1" ht="30" customHeight="1">
      <c r="A4" s="1441" t="s">
        <v>198</v>
      </c>
      <c r="B4" s="1441"/>
      <c r="C4" s="1441"/>
      <c r="D4" s="1441"/>
      <c r="E4" s="1441"/>
      <c r="F4" s="1441"/>
      <c r="G4" s="1441"/>
      <c r="H4" s="531"/>
      <c r="I4" s="531"/>
      <c r="J4" s="123"/>
      <c r="K4" s="531"/>
      <c r="L4" s="1441" t="s">
        <v>199</v>
      </c>
      <c r="M4" s="1441"/>
      <c r="N4" s="1441"/>
      <c r="O4" s="1441"/>
      <c r="P4" s="1441"/>
      <c r="Q4" s="1441"/>
      <c r="R4" s="1441"/>
    </row>
    <row r="5" spans="1:23" s="28" customFormat="1" ht="15.75">
      <c r="A5" s="1450" t="s">
        <v>1093</v>
      </c>
      <c r="B5" s="1450"/>
      <c r="C5" s="1450"/>
      <c r="D5" s="1450"/>
      <c r="E5" s="1450"/>
      <c r="F5" s="1450"/>
      <c r="G5" s="1450"/>
      <c r="H5" s="531"/>
      <c r="I5" s="531"/>
      <c r="J5" s="123"/>
      <c r="K5" s="531"/>
      <c r="L5" s="1471"/>
      <c r="M5" s="1471"/>
      <c r="N5" s="1471"/>
      <c r="O5" s="1471"/>
      <c r="P5" s="1471"/>
      <c r="Q5" s="1471"/>
      <c r="R5" s="1471"/>
    </row>
    <row r="6" spans="1:23" ht="12.75" customHeight="1">
      <c r="A6" s="1450"/>
      <c r="B6" s="1450"/>
      <c r="C6" s="1450"/>
      <c r="D6" s="1450"/>
      <c r="E6" s="1450"/>
      <c r="F6" s="1450"/>
      <c r="G6" s="1450"/>
      <c r="H6" s="531"/>
      <c r="I6" s="531"/>
      <c r="J6" s="123"/>
      <c r="K6" s="524"/>
      <c r="L6" s="1464" t="s">
        <v>80</v>
      </c>
      <c r="M6" s="1464"/>
      <c r="N6" s="1464"/>
      <c r="O6" s="1464"/>
      <c r="P6" s="1464"/>
      <c r="Q6" s="1464"/>
      <c r="R6" s="1464"/>
    </row>
    <row r="7" spans="1:23" s="624" customFormat="1" ht="12.75" customHeight="1">
      <c r="A7" s="1467" t="s">
        <v>1091</v>
      </c>
      <c r="B7" s="1467"/>
      <c r="C7" s="1467"/>
      <c r="D7" s="1467"/>
      <c r="E7" s="1467"/>
      <c r="F7" s="1467"/>
      <c r="G7" s="1467"/>
      <c r="H7" s="806"/>
      <c r="I7" s="806"/>
      <c r="J7" s="637"/>
      <c r="K7" s="799"/>
      <c r="L7" s="799"/>
      <c r="M7" s="799"/>
      <c r="N7" s="799"/>
      <c r="O7" s="799"/>
      <c r="P7" s="799"/>
      <c r="Q7" s="799"/>
      <c r="V7"/>
      <c r="W7"/>
    </row>
    <row r="8" spans="1:23" s="624" customFormat="1" ht="12.75" customHeight="1">
      <c r="A8" s="1450"/>
      <c r="B8" s="1450"/>
      <c r="C8" s="1450"/>
      <c r="D8" s="1450"/>
      <c r="E8" s="1450"/>
      <c r="F8" s="1450"/>
      <c r="G8" s="1450"/>
      <c r="H8" s="806"/>
      <c r="I8" s="806"/>
      <c r="J8" s="637"/>
      <c r="K8" s="799"/>
      <c r="L8" s="799"/>
      <c r="M8" s="799"/>
      <c r="N8" s="799"/>
      <c r="O8" s="799"/>
      <c r="P8" s="799"/>
      <c r="Q8" s="799"/>
      <c r="V8"/>
      <c r="W8"/>
    </row>
    <row r="9" spans="1:23" ht="12.75" customHeight="1">
      <c r="A9" s="1464" t="s">
        <v>79</v>
      </c>
      <c r="B9" s="1464"/>
      <c r="C9" s="1464"/>
      <c r="D9" s="1464"/>
      <c r="E9" s="1464"/>
      <c r="F9" s="1464"/>
      <c r="G9" s="1464"/>
      <c r="H9" s="531"/>
      <c r="I9" s="531"/>
      <c r="J9" s="123"/>
      <c r="K9" s="524"/>
      <c r="L9" s="524"/>
      <c r="M9" s="524"/>
      <c r="N9" s="524"/>
      <c r="O9" s="524"/>
      <c r="P9" s="524"/>
      <c r="Q9" s="524"/>
    </row>
    <row r="10" spans="1:23" ht="13.5" thickBot="1">
      <c r="A10" s="233"/>
      <c r="B10" s="1465" t="s">
        <v>11</v>
      </c>
      <c r="C10" s="1465"/>
      <c r="D10" s="1483"/>
      <c r="E10" s="1466" t="s">
        <v>12</v>
      </c>
      <c r="F10" s="1465"/>
      <c r="G10" s="1465"/>
      <c r="H10" s="804"/>
      <c r="I10" s="531"/>
      <c r="J10" s="124"/>
      <c r="K10" s="45"/>
      <c r="L10"/>
    </row>
    <row r="11" spans="1:23" ht="28.5" customHeight="1" thickBot="1">
      <c r="A11" s="232"/>
      <c r="B11" s="240" t="s">
        <v>13</v>
      </c>
      <c r="C11" s="240" t="s">
        <v>14</v>
      </c>
      <c r="D11" s="1257" t="s">
        <v>15</v>
      </c>
      <c r="E11" s="1250" t="s">
        <v>1244</v>
      </c>
      <c r="F11" s="240" t="s">
        <v>14</v>
      </c>
      <c r="G11" s="240" t="s">
        <v>16</v>
      </c>
      <c r="H11" s="804"/>
      <c r="I11" s="531"/>
      <c r="J11" s="125"/>
      <c r="K11" s="70"/>
      <c r="L11" s="53"/>
    </row>
    <row r="12" spans="1:23" ht="13.35" customHeight="1">
      <c r="A12" s="230" t="s">
        <v>1130</v>
      </c>
      <c r="B12" s="82">
        <v>304971.8199</v>
      </c>
      <c r="C12" s="635">
        <v>309811.7</v>
      </c>
      <c r="D12" s="229">
        <f>C12/B12</f>
        <v>1.0158699256265284</v>
      </c>
      <c r="E12" s="84">
        <v>143458.20000000001</v>
      </c>
      <c r="F12" s="635">
        <f>C12*D19</f>
        <v>309811.7</v>
      </c>
      <c r="G12" s="228">
        <f>F12/E12</f>
        <v>2.1595956173993538</v>
      </c>
      <c r="H12" s="804"/>
      <c r="I12" s="531"/>
      <c r="J12" s="126"/>
      <c r="K12" s="69"/>
      <c r="L12" s="53"/>
    </row>
    <row r="13" spans="1:23" ht="13.35" customHeight="1">
      <c r="A13" s="227" t="s">
        <v>1131</v>
      </c>
      <c r="B13" s="82">
        <v>225.9659</v>
      </c>
      <c r="C13" s="635">
        <v>128.43</v>
      </c>
      <c r="D13" s="226">
        <f>C13/B13</f>
        <v>0.56836009327071035</v>
      </c>
      <c r="E13" s="1002">
        <v>52.6</v>
      </c>
      <c r="F13" s="635">
        <f>C13*D19</f>
        <v>128.43</v>
      </c>
      <c r="G13" s="163">
        <f>F13/E13</f>
        <v>2.4416349809885931</v>
      </c>
      <c r="H13" s="804"/>
      <c r="I13" s="531"/>
      <c r="J13" s="125"/>
      <c r="K13" s="70"/>
      <c r="L13" s="53"/>
    </row>
    <row r="14" spans="1:23" s="624" customFormat="1" ht="13.5" customHeight="1">
      <c r="A14" s="162"/>
      <c r="B14"/>
      <c r="C14" s="635"/>
      <c r="D14" s="635"/>
      <c r="E14" s="163"/>
      <c r="F14" s="635"/>
      <c r="G14" s="163"/>
      <c r="H14" s="806"/>
      <c r="I14" s="806"/>
      <c r="J14" s="767"/>
      <c r="K14" s="762"/>
      <c r="L14" s="53"/>
      <c r="V14"/>
      <c r="W14"/>
    </row>
    <row r="15" spans="1:23" s="624" customFormat="1" ht="13.5" customHeight="1">
      <c r="A15" s="97" t="s">
        <v>1138</v>
      </c>
      <c r="B15"/>
      <c r="C15" s="635"/>
      <c r="D15" s="635"/>
      <c r="E15" s="163"/>
      <c r="F15" s="635"/>
      <c r="G15" s="163"/>
      <c r="H15" s="806"/>
      <c r="I15" s="806"/>
      <c r="J15" s="767"/>
      <c r="K15" s="762"/>
      <c r="L15" s="53"/>
      <c r="V15"/>
      <c r="W15"/>
    </row>
    <row r="16" spans="1:23" s="5" customFormat="1" ht="13.5" customHeight="1">
      <c r="A16" s="162"/>
      <c r="B16" s="82"/>
      <c r="C16" s="82"/>
      <c r="D16" s="163"/>
      <c r="E16" s="526"/>
      <c r="F16" s="526"/>
      <c r="G16" s="526"/>
      <c r="H16" s="531"/>
      <c r="I16" s="531"/>
      <c r="J16" s="124"/>
      <c r="K16" s="7"/>
      <c r="L16" s="37"/>
      <c r="V16"/>
      <c r="W16"/>
    </row>
    <row r="17" spans="1:23" s="5" customFormat="1" ht="13.5" customHeight="1">
      <c r="A17" s="1464" t="s">
        <v>81</v>
      </c>
      <c r="B17" s="1464"/>
      <c r="C17" s="1464"/>
      <c r="D17" s="1464"/>
      <c r="E17" s="526"/>
      <c r="F17" s="526"/>
      <c r="G17" s="526"/>
      <c r="H17" s="531"/>
      <c r="I17" s="531"/>
      <c r="J17" s="127"/>
      <c r="K17" s="36"/>
      <c r="L17" s="36"/>
      <c r="V17"/>
      <c r="W17"/>
    </row>
    <row r="18" spans="1:23" s="5" customFormat="1" ht="26.25" thickBot="1">
      <c r="A18" s="165" t="s">
        <v>38</v>
      </c>
      <c r="B18" s="151" t="s">
        <v>39</v>
      </c>
      <c r="C18" s="151" t="s">
        <v>40</v>
      </c>
      <c r="D18" s="151" t="s">
        <v>41</v>
      </c>
      <c r="E18" s="526"/>
      <c r="F18" s="531"/>
      <c r="G18" s="531"/>
      <c r="H18" s="531"/>
      <c r="I18" s="531"/>
      <c r="J18" s="127"/>
      <c r="K18" s="36"/>
      <c r="L18" s="36"/>
      <c r="V18"/>
      <c r="W18"/>
    </row>
    <row r="19" spans="1:23" s="5" customFormat="1" ht="13.5" thickTop="1">
      <c r="A19" s="1506" t="s">
        <v>1173</v>
      </c>
      <c r="B19" s="1506"/>
      <c r="C19" s="1506"/>
      <c r="D19" s="1147">
        <v>1</v>
      </c>
      <c r="E19" s="526"/>
      <c r="F19" s="531"/>
      <c r="G19" s="531"/>
      <c r="H19" s="531"/>
      <c r="I19" s="531"/>
      <c r="J19" s="128"/>
      <c r="K19" s="44"/>
      <c r="L19" s="44"/>
      <c r="V19"/>
      <c r="W19"/>
    </row>
    <row r="20" spans="1:23" s="627" customFormat="1">
      <c r="A20" s="166"/>
      <c r="B20" s="166"/>
      <c r="C20" s="166"/>
      <c r="D20" s="166"/>
      <c r="E20" s="804"/>
      <c r="F20" s="806"/>
      <c r="G20" s="806"/>
      <c r="H20" s="806"/>
      <c r="I20" s="806"/>
      <c r="J20" s="638"/>
      <c r="K20" s="44"/>
      <c r="L20" s="44"/>
      <c r="V20"/>
      <c r="W20"/>
    </row>
    <row r="21" spans="1:23" s="627" customFormat="1">
      <c r="A21" s="166"/>
      <c r="B21" s="166"/>
      <c r="C21" s="166"/>
      <c r="D21" s="166"/>
      <c r="E21" s="804"/>
      <c r="F21" s="806"/>
      <c r="G21" s="806"/>
      <c r="H21" s="806"/>
      <c r="I21" s="806"/>
      <c r="J21" s="638"/>
      <c r="K21" s="44"/>
      <c r="L21" s="44"/>
      <c r="V21"/>
      <c r="W21"/>
    </row>
    <row r="22" spans="1:23" s="5" customFormat="1">
      <c r="A22" s="1029"/>
      <c r="B22" s="1029"/>
      <c r="C22" s="1029"/>
      <c r="D22" s="1029"/>
      <c r="E22" s="1029"/>
      <c r="F22" s="1029"/>
      <c r="G22" s="1029"/>
      <c r="H22" s="1029"/>
      <c r="I22" s="1029"/>
      <c r="J22" s="128"/>
      <c r="K22" s="44"/>
      <c r="L22" s="44"/>
      <c r="V22"/>
      <c r="W22"/>
    </row>
    <row r="23" spans="1:23" s="5" customFormat="1">
      <c r="A23" s="1029"/>
      <c r="B23" s="1029"/>
      <c r="C23" s="1029"/>
      <c r="D23" s="1029"/>
      <c r="E23" s="1029"/>
      <c r="F23" s="1029"/>
      <c r="G23" s="1029"/>
      <c r="H23" s="1029"/>
      <c r="I23" s="1029"/>
      <c r="J23" s="128"/>
      <c r="K23"/>
      <c r="L23"/>
      <c r="M23"/>
      <c r="N23"/>
      <c r="O23"/>
      <c r="P23"/>
      <c r="Q23"/>
      <c r="V23"/>
      <c r="W23"/>
    </row>
    <row r="24" spans="1:23" s="5" customFormat="1">
      <c r="A24" s="1029"/>
      <c r="B24" s="1029"/>
      <c r="C24" s="1029"/>
      <c r="D24" s="1029"/>
      <c r="E24" s="1029"/>
      <c r="F24" s="1029"/>
      <c r="G24" s="1029"/>
      <c r="H24" s="1029"/>
      <c r="I24" s="1029"/>
      <c r="J24" s="124"/>
      <c r="K24"/>
      <c r="L24" s="1464" t="s">
        <v>1158</v>
      </c>
      <c r="M24" s="1464"/>
      <c r="N24" s="1464"/>
      <c r="O24" s="1464"/>
      <c r="P24" s="1464"/>
      <c r="Q24" s="1464"/>
      <c r="R24" s="1464"/>
      <c r="V24"/>
      <c r="W24"/>
    </row>
    <row r="25" spans="1:23" s="5" customFormat="1" ht="4.9000000000000004" customHeight="1">
      <c r="A25" s="1497"/>
      <c r="B25" s="1497"/>
      <c r="C25" s="1497"/>
      <c r="D25" s="1497"/>
      <c r="E25" s="1497"/>
      <c r="F25" s="1497"/>
      <c r="G25" s="1497"/>
      <c r="H25" s="1497"/>
      <c r="I25" s="1497"/>
      <c r="J25" s="271"/>
      <c r="K25"/>
      <c r="L25"/>
      <c r="M25"/>
      <c r="N25"/>
      <c r="O25"/>
      <c r="P25"/>
      <c r="Q25"/>
      <c r="V25"/>
      <c r="W25"/>
    </row>
    <row r="26" spans="1:23" ht="13.5" customHeight="1">
      <c r="A26" s="1496"/>
      <c r="B26" s="1496"/>
      <c r="C26" s="1496"/>
      <c r="D26" s="1496"/>
      <c r="E26" s="167"/>
      <c r="F26" s="167"/>
      <c r="G26" s="167"/>
      <c r="H26" s="167"/>
      <c r="I26" s="167"/>
      <c r="J26" s="123"/>
      <c r="K26"/>
      <c r="L26"/>
    </row>
    <row r="27" spans="1:23" ht="13.5" customHeight="1">
      <c r="A27" s="1450" t="s">
        <v>1174</v>
      </c>
      <c r="B27" s="1450"/>
      <c r="C27" s="1450"/>
      <c r="D27" s="1450"/>
      <c r="E27" s="531"/>
      <c r="F27" s="531"/>
      <c r="G27" s="531"/>
      <c r="H27" s="531"/>
      <c r="I27" s="531"/>
      <c r="J27" s="124"/>
      <c r="K27" s="45"/>
      <c r="L27"/>
    </row>
    <row r="28" spans="1:23" ht="13.5" customHeight="1">
      <c r="A28" s="1464"/>
      <c r="B28" s="1464"/>
      <c r="C28" s="1464"/>
      <c r="D28" s="1464"/>
      <c r="E28" s="524"/>
      <c r="F28" s="524"/>
      <c r="G28" s="524"/>
      <c r="H28" s="524"/>
      <c r="I28" s="524"/>
      <c r="J28" s="125"/>
      <c r="K28" s="70"/>
      <c r="L28" s="53"/>
    </row>
    <row r="29" spans="1:23" s="5" customFormat="1" ht="13.5" customHeight="1">
      <c r="A29" s="1464" t="s">
        <v>94</v>
      </c>
      <c r="B29" s="1464"/>
      <c r="C29" s="1464"/>
      <c r="D29" s="1464"/>
      <c r="E29" s="524"/>
      <c r="F29" s="524"/>
      <c r="G29" s="524"/>
      <c r="H29" s="524"/>
      <c r="I29" s="524"/>
      <c r="J29" s="127"/>
      <c r="K29" s="36"/>
      <c r="L29" s="48"/>
      <c r="P29" s="21"/>
    </row>
    <row r="30" spans="1:23" s="5" customFormat="1" ht="26.25" thickBot="1">
      <c r="A30" s="96" t="s">
        <v>95</v>
      </c>
      <c r="B30" s="533" t="s">
        <v>84</v>
      </c>
      <c r="C30" s="533" t="s">
        <v>83</v>
      </c>
      <c r="D30" s="533" t="s">
        <v>97</v>
      </c>
      <c r="E30" s="7"/>
      <c r="F30" s="7"/>
      <c r="G30" s="7"/>
      <c r="H30" s="7"/>
      <c r="I30" s="7"/>
      <c r="J30" s="129"/>
      <c r="K30" s="46"/>
      <c r="L30" s="1511"/>
      <c r="M30" s="1511"/>
      <c r="N30" s="1511"/>
      <c r="O30" s="1511"/>
      <c r="P30" s="1511"/>
      <c r="Q30" s="1511"/>
      <c r="R30" s="1511"/>
      <c r="S30" s="20"/>
    </row>
    <row r="31" spans="1:23" s="5" customFormat="1">
      <c r="A31" s="71" t="s">
        <v>1324</v>
      </c>
      <c r="B31" s="81">
        <v>100945.87000000002</v>
      </c>
      <c r="C31" s="77">
        <v>58</v>
      </c>
      <c r="D31" s="247">
        <v>5</v>
      </c>
      <c r="E31" s="33"/>
      <c r="F31" s="70"/>
      <c r="G31" s="70"/>
      <c r="H31" s="70"/>
      <c r="I31" s="70"/>
      <c r="J31" s="129"/>
      <c r="K31" s="46"/>
      <c r="L31" s="47"/>
      <c r="P31" s="19"/>
      <c r="Q31" s="29"/>
      <c r="R31" s="30"/>
      <c r="S31" s="20"/>
    </row>
    <row r="32" spans="1:23" s="5" customFormat="1">
      <c r="A32" s="73" t="s">
        <v>1325</v>
      </c>
      <c r="B32" s="82">
        <v>98027.599999999991</v>
      </c>
      <c r="C32" s="74">
        <v>15</v>
      </c>
      <c r="D32" s="75">
        <v>5</v>
      </c>
      <c r="E32" s="34"/>
      <c r="F32" s="69"/>
      <c r="G32" s="69"/>
      <c r="H32" s="69"/>
      <c r="I32" s="69"/>
      <c r="J32" s="129"/>
      <c r="K32" s="46"/>
      <c r="L32" s="47"/>
      <c r="P32" s="19"/>
      <c r="Q32" s="29"/>
      <c r="R32" s="30"/>
      <c r="S32" s="20"/>
    </row>
    <row r="33" spans="1:19" s="5" customFormat="1">
      <c r="A33" s="73" t="s">
        <v>1326</v>
      </c>
      <c r="B33" s="83">
        <v>105998.34999999999</v>
      </c>
      <c r="C33" s="76">
        <v>5</v>
      </c>
      <c r="D33" s="246" t="s">
        <v>201</v>
      </c>
      <c r="E33" s="35"/>
      <c r="F33" s="70"/>
      <c r="G33" s="70"/>
      <c r="H33" s="70"/>
      <c r="I33" s="70"/>
      <c r="J33" s="129"/>
      <c r="K33" s="46"/>
      <c r="L33" s="47"/>
      <c r="P33" s="19"/>
      <c r="Q33" s="29"/>
      <c r="R33" s="30"/>
      <c r="S33" s="20"/>
    </row>
    <row r="34" spans="1:19" s="5" customFormat="1" ht="13.5" thickBot="1">
      <c r="A34" s="203" t="s">
        <v>72</v>
      </c>
      <c r="B34" s="202">
        <f>SUM(B31:B33)</f>
        <v>304971.82</v>
      </c>
      <c r="C34" s="216">
        <f>SUM(C31:C33)</f>
        <v>78</v>
      </c>
      <c r="D34" s="216">
        <v>15</v>
      </c>
      <c r="E34" s="36"/>
      <c r="F34" s="36"/>
      <c r="G34" s="36"/>
      <c r="H34" s="36"/>
      <c r="I34" s="36"/>
      <c r="J34" s="130"/>
      <c r="K34" s="41"/>
      <c r="L34" s="39"/>
      <c r="P34" s="21"/>
    </row>
    <row r="35" spans="1:19" s="5" customFormat="1" ht="13.5" thickTop="1">
      <c r="B35" s="8"/>
      <c r="C35" s="36"/>
      <c r="D35" s="36"/>
      <c r="E35" s="36"/>
      <c r="F35" s="36"/>
      <c r="G35" s="36"/>
      <c r="H35" s="36"/>
      <c r="I35" s="36"/>
      <c r="J35" s="127"/>
      <c r="K35" s="36"/>
      <c r="L35" s="48"/>
      <c r="P35" s="21"/>
    </row>
    <row r="36" spans="1:19" s="5" customFormat="1">
      <c r="A36" s="79" t="s">
        <v>143</v>
      </c>
      <c r="B36" s="6"/>
      <c r="C36" s="46"/>
      <c r="D36" s="46"/>
      <c r="E36" s="46"/>
      <c r="F36" s="46"/>
      <c r="G36" s="46"/>
      <c r="H36" s="46"/>
      <c r="I36" s="46"/>
      <c r="J36" s="129"/>
      <c r="K36" s="46"/>
      <c r="L36" s="47"/>
      <c r="P36" s="19"/>
      <c r="Q36" s="29"/>
      <c r="R36" s="30"/>
      <c r="S36" s="20"/>
    </row>
    <row r="37" spans="1:19" s="5" customFormat="1">
      <c r="A37" s="80" t="s">
        <v>202</v>
      </c>
      <c r="B37" s="6"/>
      <c r="C37" s="46"/>
      <c r="D37" s="46"/>
      <c r="E37" s="46"/>
      <c r="F37" s="46"/>
      <c r="G37" s="46"/>
      <c r="H37" s="46"/>
      <c r="I37" s="46"/>
      <c r="J37" s="130"/>
      <c r="K37" s="41"/>
      <c r="L37" s="39"/>
      <c r="P37" s="19"/>
      <c r="Q37" s="29"/>
      <c r="R37" s="30"/>
      <c r="S37" s="20"/>
    </row>
    <row r="38" spans="1:19" s="5" customFormat="1">
      <c r="A38" s="97" t="s">
        <v>1138</v>
      </c>
      <c r="B38" s="6"/>
      <c r="C38" s="41"/>
      <c r="D38" s="41"/>
      <c r="E38" s="41"/>
      <c r="F38" s="41"/>
      <c r="G38" s="41"/>
      <c r="H38" s="41"/>
      <c r="I38" s="41"/>
      <c r="J38" s="129"/>
      <c r="K38" s="46"/>
      <c r="L38" s="47"/>
      <c r="P38" s="19"/>
      <c r="Q38" s="29"/>
      <c r="R38" s="30"/>
      <c r="S38" s="20"/>
    </row>
    <row r="39" spans="1:19" s="5" customFormat="1">
      <c r="A39" s="97"/>
      <c r="B39" s="78"/>
      <c r="C39" s="78"/>
      <c r="D39" s="78"/>
      <c r="E39" s="78"/>
      <c r="F39" s="44"/>
      <c r="G39" s="44"/>
      <c r="H39" s="44"/>
      <c r="I39" s="44"/>
      <c r="J39" s="130"/>
      <c r="K39" s="41"/>
      <c r="L39" s="39"/>
      <c r="P39" s="19"/>
      <c r="Q39" s="29"/>
      <c r="R39" s="30"/>
      <c r="S39" s="20"/>
    </row>
    <row r="40" spans="1:19" s="174" customFormat="1">
      <c r="A40" s="378"/>
      <c r="B40" s="8"/>
      <c r="C40" s="36"/>
      <c r="D40" s="36"/>
      <c r="E40" s="36"/>
      <c r="F40" s="36"/>
      <c r="G40" s="36"/>
      <c r="H40" s="36"/>
      <c r="I40" s="36"/>
      <c r="J40" s="131"/>
      <c r="K40" s="42"/>
      <c r="L40" s="43"/>
      <c r="M40" s="378"/>
      <c r="N40" s="378"/>
      <c r="O40" s="378"/>
      <c r="P40" s="378"/>
      <c r="Q40" s="378"/>
      <c r="R40" s="378"/>
      <c r="S40" s="378"/>
    </row>
    <row r="41" spans="1:19" s="378" customFormat="1">
      <c r="B41" s="8"/>
      <c r="C41" s="629"/>
      <c r="D41" s="629"/>
      <c r="E41" s="629"/>
      <c r="F41" s="629"/>
      <c r="G41" s="629"/>
      <c r="H41" s="629"/>
      <c r="I41" s="629"/>
      <c r="J41" s="131"/>
      <c r="K41" s="42"/>
      <c r="L41" s="43"/>
    </row>
    <row r="42" spans="1:19" s="5" customFormat="1">
      <c r="A42" s="378"/>
      <c r="B42" s="8"/>
      <c r="C42" s="36"/>
      <c r="D42" s="36"/>
      <c r="E42" s="36"/>
      <c r="F42" s="36"/>
      <c r="G42" s="36"/>
      <c r="H42" s="36"/>
      <c r="I42" s="36"/>
      <c r="J42" s="127"/>
      <c r="K42" s="36"/>
      <c r="L42" s="36"/>
    </row>
    <row r="43" spans="1:19" s="5" customFormat="1">
      <c r="A43" s="1464" t="s">
        <v>100</v>
      </c>
      <c r="B43" s="1464"/>
      <c r="C43" s="1464"/>
      <c r="D43" s="1464"/>
      <c r="E43" s="1464"/>
      <c r="F43" s="1464"/>
      <c r="G43" s="46"/>
      <c r="H43" s="46"/>
      <c r="I43" s="46"/>
      <c r="J43" s="127"/>
      <c r="K43" s="36"/>
    </row>
    <row r="44" spans="1:19" s="5" customFormat="1" ht="51.75" thickBot="1">
      <c r="A44" s="96" t="s">
        <v>95</v>
      </c>
      <c r="B44" s="533" t="s">
        <v>101</v>
      </c>
      <c r="C44" s="533" t="s">
        <v>102</v>
      </c>
      <c r="D44" s="533" t="s">
        <v>103</v>
      </c>
      <c r="E44" s="654" t="s">
        <v>1087</v>
      </c>
      <c r="G44" s="46"/>
      <c r="H44" s="46"/>
      <c r="I44" s="46"/>
      <c r="J44" s="128"/>
      <c r="K44" s="44"/>
      <c r="L44" s="1238"/>
      <c r="M44" s="1238"/>
      <c r="N44" s="1238"/>
      <c r="O44" s="1238"/>
      <c r="P44" s="1238"/>
      <c r="Q44" s="1238"/>
      <c r="R44" s="1238"/>
    </row>
    <row r="45" spans="1:19" s="5" customFormat="1">
      <c r="A45" s="71" t="s">
        <v>1324</v>
      </c>
      <c r="B45" s="81">
        <v>100945.87000000002</v>
      </c>
      <c r="C45" s="636">
        <v>156618.32999999999</v>
      </c>
      <c r="D45" s="414">
        <f>C45/B45</f>
        <v>1.5515080507998984</v>
      </c>
      <c r="E45" s="651">
        <v>0.33100000000000002</v>
      </c>
      <c r="G45" s="46"/>
      <c r="H45" s="46"/>
      <c r="I45" s="46"/>
      <c r="J45" s="124"/>
      <c r="K45" s="7"/>
      <c r="L45" s="45"/>
    </row>
    <row r="46" spans="1:19" s="5" customFormat="1">
      <c r="A46" s="73" t="s">
        <v>1325</v>
      </c>
      <c r="B46" s="82">
        <v>98027.599999999991</v>
      </c>
      <c r="C46" s="636">
        <v>88662.07</v>
      </c>
      <c r="D46" s="651">
        <f>C46/B46</f>
        <v>0.90446027445331734</v>
      </c>
      <c r="E46" s="651">
        <v>0.28999999999999998</v>
      </c>
      <c r="G46" s="46"/>
      <c r="H46" s="46"/>
      <c r="I46" s="46"/>
      <c r="J46" s="127"/>
      <c r="K46" s="36"/>
      <c r="L46" s="36"/>
    </row>
    <row r="47" spans="1:19" s="5" customFormat="1">
      <c r="A47" s="73" t="s">
        <v>1326</v>
      </c>
      <c r="B47" s="83">
        <v>105998.34999999999</v>
      </c>
      <c r="C47" s="636">
        <v>64531.30323782027</v>
      </c>
      <c r="D47" s="651">
        <f>C47/B47</f>
        <v>0.60879535613356506</v>
      </c>
      <c r="E47" s="651">
        <v>0.20499999999999999</v>
      </c>
      <c r="G47" s="46"/>
      <c r="H47" s="46"/>
      <c r="I47" s="46"/>
      <c r="J47" s="132"/>
      <c r="K47" s="49"/>
      <c r="L47" s="39"/>
    </row>
    <row r="48" spans="1:19" s="113" customFormat="1" ht="12.75" customHeight="1" thickBot="1">
      <c r="A48" s="834" t="s">
        <v>72</v>
      </c>
      <c r="B48" s="847">
        <f>SUM(B45:B47)</f>
        <v>304971.82</v>
      </c>
      <c r="C48" s="1143">
        <f>SUM(C45:C47)</f>
        <v>309811.70323782024</v>
      </c>
      <c r="D48" s="589">
        <f>C48/B48</f>
        <v>1.0158699359102104</v>
      </c>
      <c r="E48" s="589">
        <v>0.13900000000000001</v>
      </c>
      <c r="G48" s="176"/>
      <c r="H48" s="176"/>
      <c r="I48" s="176"/>
      <c r="J48" s="462"/>
      <c r="K48" s="463"/>
      <c r="L48" s="848"/>
    </row>
    <row r="49" spans="1:18" s="5" customFormat="1" ht="13.5" thickTop="1">
      <c r="B49" s="8"/>
      <c r="C49" s="36"/>
      <c r="D49" s="36"/>
      <c r="E49" s="46"/>
      <c r="F49" s="46"/>
      <c r="G49" s="46"/>
      <c r="H49" s="46"/>
      <c r="I49" s="46"/>
      <c r="J49" s="132"/>
      <c r="K49" s="49"/>
      <c r="L49" s="1237"/>
      <c r="M49" s="1237"/>
      <c r="N49" s="1237"/>
      <c r="O49" s="1237"/>
      <c r="P49" s="1237"/>
      <c r="Q49" s="1237"/>
      <c r="R49" s="1237"/>
    </row>
    <row r="50" spans="1:18" s="5" customFormat="1">
      <c r="A50" s="80" t="s">
        <v>203</v>
      </c>
      <c r="B50" s="6"/>
      <c r="C50" s="41"/>
      <c r="D50" s="41"/>
      <c r="E50" s="41"/>
      <c r="F50" s="41"/>
      <c r="G50" s="41"/>
      <c r="H50" s="41"/>
      <c r="I50" s="41"/>
      <c r="J50" s="130"/>
      <c r="K50" s="41"/>
      <c r="L50" s="372"/>
    </row>
    <row r="51" spans="1:18" s="5" customFormat="1">
      <c r="A51" s="97" t="s">
        <v>1138</v>
      </c>
      <c r="B51" s="6"/>
      <c r="C51" s="41"/>
      <c r="D51" s="41"/>
      <c r="E51" s="41"/>
      <c r="F51" s="41"/>
      <c r="G51" s="41"/>
      <c r="H51" s="41"/>
      <c r="I51" s="41"/>
      <c r="J51" s="132"/>
      <c r="K51" s="49"/>
      <c r="L51" s="39"/>
    </row>
    <row r="52" spans="1:18" s="627" customFormat="1">
      <c r="B52" s="6"/>
      <c r="C52" s="41"/>
      <c r="D52" s="41"/>
      <c r="E52" s="41"/>
      <c r="F52" s="41"/>
      <c r="G52" s="41"/>
      <c r="H52" s="41"/>
      <c r="I52" s="41"/>
      <c r="J52" s="132"/>
      <c r="K52" s="49"/>
      <c r="L52" s="39"/>
    </row>
    <row r="53" spans="1:18" s="5" customFormat="1">
      <c r="A53" s="378"/>
      <c r="B53" s="517"/>
      <c r="C53" s="42"/>
      <c r="D53" s="42"/>
      <c r="E53" s="42"/>
      <c r="F53" s="42"/>
      <c r="G53" s="42"/>
      <c r="H53" s="42"/>
      <c r="I53" s="42"/>
      <c r="J53" s="133"/>
      <c r="K53" s="38"/>
      <c r="L53" s="39"/>
    </row>
    <row r="54" spans="1:18" s="5" customFormat="1" ht="12.75" customHeight="1">
      <c r="A54" s="1464" t="s">
        <v>105</v>
      </c>
      <c r="B54" s="1464"/>
      <c r="C54" s="1464"/>
      <c r="D54" s="1464"/>
      <c r="E54" s="1464"/>
      <c r="F54" s="1464"/>
      <c r="G54" s="36"/>
      <c r="H54" s="36"/>
      <c r="I54" s="36"/>
      <c r="J54" s="133"/>
      <c r="K54" s="38"/>
      <c r="L54" s="39"/>
    </row>
    <row r="55" spans="1:18" s="5" customFormat="1" ht="51.75" thickBot="1">
      <c r="A55" s="96" t="s">
        <v>95</v>
      </c>
      <c r="B55" s="533" t="s">
        <v>106</v>
      </c>
      <c r="C55" s="533" t="s">
        <v>107</v>
      </c>
      <c r="D55" s="533" t="s">
        <v>108</v>
      </c>
      <c r="E55" s="654" t="s">
        <v>1086</v>
      </c>
      <c r="F55" s="654" t="s">
        <v>1087</v>
      </c>
      <c r="G55" s="36"/>
      <c r="H55" s="36"/>
      <c r="I55" s="36"/>
      <c r="J55" s="133"/>
      <c r="K55" s="38"/>
      <c r="L55" s="39"/>
    </row>
    <row r="56" spans="1:18" s="12" customFormat="1">
      <c r="A56" s="73" t="s">
        <v>1326</v>
      </c>
      <c r="B56" s="81">
        <v>74.81</v>
      </c>
      <c r="C56" s="90">
        <v>68.400000000000006</v>
      </c>
      <c r="D56" s="414">
        <f>C56/B56</f>
        <v>0.91431626787862585</v>
      </c>
      <c r="E56" s="651">
        <v>0.33100000000000002</v>
      </c>
      <c r="F56" s="651">
        <v>0.33100000000000002</v>
      </c>
      <c r="G56" s="44"/>
      <c r="H56" s="44"/>
      <c r="I56" s="44"/>
      <c r="J56" s="135"/>
      <c r="K56" s="92"/>
      <c r="L56" s="93"/>
    </row>
    <row r="57" spans="1:18" s="12" customFormat="1" ht="15">
      <c r="A57" s="73" t="s">
        <v>1325</v>
      </c>
      <c r="B57" s="426">
        <v>72.639999999999986</v>
      </c>
      <c r="C57" s="849">
        <v>41.55</v>
      </c>
      <c r="D57" s="850">
        <f>C57/B57</f>
        <v>0.57199889867841414</v>
      </c>
      <c r="E57" s="850">
        <v>0.28999999999999998</v>
      </c>
      <c r="F57" s="850">
        <v>0.28999999999999998</v>
      </c>
      <c r="G57" s="7"/>
      <c r="H57" s="7"/>
      <c r="I57" s="7"/>
      <c r="J57" s="134"/>
      <c r="K57" s="40"/>
      <c r="L57" s="93"/>
    </row>
    <row r="58" spans="1:18" s="12" customFormat="1" ht="12.75" customHeight="1">
      <c r="A58" s="71" t="s">
        <v>1324</v>
      </c>
      <c r="B58" s="83">
        <v>78.53</v>
      </c>
      <c r="C58" s="90">
        <v>18.478485968797823</v>
      </c>
      <c r="D58" s="651">
        <v>0.23530480031577516</v>
      </c>
      <c r="E58" s="651">
        <v>0</v>
      </c>
      <c r="F58" s="651">
        <v>0.20499999999999999</v>
      </c>
      <c r="G58" s="36"/>
      <c r="H58" s="36"/>
      <c r="I58" s="36"/>
      <c r="J58" s="136"/>
      <c r="K58" s="88"/>
      <c r="L58" s="93"/>
    </row>
    <row r="59" spans="1:18" s="12" customFormat="1" ht="12.75" customHeight="1" thickBot="1">
      <c r="A59" s="203" t="s">
        <v>72</v>
      </c>
      <c r="B59" s="202">
        <f>SUM(B56:B58)</f>
        <v>225.98</v>
      </c>
      <c r="C59" s="202">
        <f>SUM(C56:C58)</f>
        <v>128.42848596879782</v>
      </c>
      <c r="D59" s="217">
        <f>C59/B59</f>
        <v>0.56831793065226044</v>
      </c>
      <c r="E59" s="642">
        <v>0.126</v>
      </c>
      <c r="F59" s="641">
        <v>0.13900000000000001</v>
      </c>
      <c r="G59" s="38"/>
      <c r="H59" s="38"/>
      <c r="I59" s="38"/>
      <c r="J59" s="138"/>
      <c r="K59" s="95"/>
      <c r="L59" s="93"/>
    </row>
    <row r="60" spans="1:18" s="12" customFormat="1" ht="12.75" customHeight="1" thickTop="1">
      <c r="A60" s="5"/>
      <c r="B60" s="8"/>
      <c r="C60" s="36"/>
      <c r="D60" s="36"/>
      <c r="E60" s="46"/>
      <c r="F60" s="40"/>
      <c r="G60" s="40"/>
      <c r="H60" s="40"/>
      <c r="I60" s="40"/>
      <c r="J60" s="135"/>
      <c r="K60" s="92"/>
      <c r="L60" s="93"/>
    </row>
    <row r="61" spans="1:18" s="12" customFormat="1" ht="12.75" customHeight="1">
      <c r="A61" s="79" t="s">
        <v>204</v>
      </c>
      <c r="B61" s="6"/>
      <c r="C61" s="49"/>
      <c r="D61" s="49"/>
      <c r="E61" s="49"/>
      <c r="F61" s="49"/>
      <c r="G61" s="49"/>
      <c r="H61" s="49"/>
      <c r="I61" s="49"/>
      <c r="J61" s="135"/>
      <c r="K61" s="92"/>
      <c r="L61" s="93"/>
    </row>
    <row r="62" spans="1:18" s="12" customFormat="1" ht="13.5" customHeight="1">
      <c r="A62" s="97" t="s">
        <v>1138</v>
      </c>
      <c r="B62" s="97"/>
      <c r="C62" s="97"/>
      <c r="D62" s="97"/>
      <c r="E62" s="97"/>
      <c r="F62" s="41"/>
      <c r="G62" s="41"/>
      <c r="H62" s="41"/>
      <c r="I62" s="41"/>
      <c r="J62" s="135"/>
      <c r="K62" s="92"/>
      <c r="L62" s="93"/>
    </row>
    <row r="63" spans="1:18" s="12" customFormat="1" ht="13.5" customHeight="1">
      <c r="A63" s="378"/>
      <c r="B63" s="8"/>
      <c r="C63" s="36"/>
      <c r="D63" s="36"/>
      <c r="E63" s="36"/>
      <c r="F63" s="36"/>
      <c r="G63" s="36"/>
      <c r="H63" s="36"/>
      <c r="I63" s="36"/>
      <c r="J63" s="134"/>
      <c r="K63" s="40"/>
      <c r="L63" s="93"/>
    </row>
    <row r="64" spans="1:18" s="12" customFormat="1" ht="13.5" customHeight="1">
      <c r="A64" s="79"/>
      <c r="B64" s="6"/>
      <c r="C64" s="49"/>
      <c r="D64" s="49"/>
      <c r="E64" s="49"/>
      <c r="F64" s="49"/>
      <c r="G64" s="49"/>
      <c r="H64" s="49"/>
      <c r="I64" s="49"/>
      <c r="J64" s="136"/>
      <c r="K64" s="88"/>
      <c r="L64" s="93"/>
    </row>
    <row r="65" spans="1:18" s="12" customFormat="1" ht="13.5" customHeight="1">
      <c r="A65" s="1464" t="s">
        <v>205</v>
      </c>
      <c r="B65" s="1464"/>
      <c r="C65" s="1464"/>
      <c r="D65" s="1464"/>
      <c r="E65" s="1464"/>
      <c r="F65" s="1464"/>
      <c r="G65" s="1464"/>
      <c r="H65" s="524"/>
      <c r="I65" s="379"/>
      <c r="J65" s="137"/>
      <c r="K65" s="94"/>
      <c r="L65" s="94"/>
    </row>
    <row r="66" spans="1:18" s="12" customFormat="1" ht="12.75" customHeight="1">
      <c r="A66" s="1500" t="s">
        <v>110</v>
      </c>
      <c r="B66" s="1498" t="s">
        <v>112</v>
      </c>
      <c r="C66" s="1498" t="s">
        <v>113</v>
      </c>
      <c r="D66" s="1498" t="s">
        <v>114</v>
      </c>
      <c r="E66" s="1498" t="s">
        <v>115</v>
      </c>
      <c r="F66" s="1498" t="s">
        <v>116</v>
      </c>
      <c r="G66" s="1498" t="s">
        <v>117</v>
      </c>
      <c r="H66" s="1498" t="s">
        <v>1327</v>
      </c>
      <c r="I66"/>
      <c r="J66" s="138"/>
      <c r="K66" s="93"/>
      <c r="L66" s="380"/>
    </row>
    <row r="67" spans="1:18" s="12" customFormat="1" ht="15.75" thickBot="1">
      <c r="A67" s="1472"/>
      <c r="B67" s="1499"/>
      <c r="C67" s="1499"/>
      <c r="D67" s="1499"/>
      <c r="E67" s="1499"/>
      <c r="F67" s="1499"/>
      <c r="G67" s="1499"/>
      <c r="H67" s="1499"/>
      <c r="I67"/>
      <c r="J67" s="134"/>
      <c r="K67" s="93"/>
      <c r="L67" s="380"/>
    </row>
    <row r="68" spans="1:18" s="12" customFormat="1" ht="38.25">
      <c r="A68" s="6" t="s">
        <v>206</v>
      </c>
      <c r="B68" s="100">
        <v>3297.37</v>
      </c>
      <c r="C68" s="636">
        <v>5928.41</v>
      </c>
      <c r="D68" s="414">
        <f>C68/B68</f>
        <v>1.7979207671568553</v>
      </c>
      <c r="E68" s="613">
        <v>2.44</v>
      </c>
      <c r="F68" s="614">
        <v>2.02</v>
      </c>
      <c r="G68" s="851">
        <f>F68/E68</f>
        <v>0.82786885245901642</v>
      </c>
      <c r="H68" s="1317" t="s">
        <v>1328</v>
      </c>
      <c r="I68"/>
      <c r="J68" s="136"/>
      <c r="K68" s="93"/>
      <c r="L68" s="1508"/>
      <c r="M68" s="1508"/>
      <c r="N68" s="1508"/>
      <c r="O68" s="1508"/>
      <c r="P68" s="1508"/>
      <c r="Q68" s="1508"/>
      <c r="R68" s="1508"/>
    </row>
    <row r="69" spans="1:18" s="174" customFormat="1" ht="25.5">
      <c r="A69" s="6" t="s">
        <v>207</v>
      </c>
      <c r="B69" s="100">
        <v>1415.93</v>
      </c>
      <c r="C69" s="90">
        <v>2145.14</v>
      </c>
      <c r="D69" s="414">
        <f t="shared" ref="D69:D81" si="0">C69/B69</f>
        <v>1.5150042728100963</v>
      </c>
      <c r="E69" s="613">
        <v>1.05</v>
      </c>
      <c r="F69" s="614">
        <v>1.69</v>
      </c>
      <c r="G69" s="851">
        <f t="shared" ref="G69:G81" si="1">F69/E69</f>
        <v>1.6095238095238094</v>
      </c>
      <c r="H69" s="1317" t="s">
        <v>1329</v>
      </c>
      <c r="I69"/>
      <c r="J69" s="139"/>
      <c r="K69" s="43"/>
      <c r="L69" s="378"/>
    </row>
    <row r="70" spans="1:18" s="5" customFormat="1" ht="38.25">
      <c r="A70" s="6" t="s">
        <v>208</v>
      </c>
      <c r="B70" s="103">
        <v>2476.0700000000002</v>
      </c>
      <c r="C70" s="90">
        <v>4545.2</v>
      </c>
      <c r="D70" s="414">
        <f t="shared" si="0"/>
        <v>1.8356508499355833</v>
      </c>
      <c r="E70" s="612">
        <v>1.83</v>
      </c>
      <c r="F70" s="614">
        <v>2.3199999999999998</v>
      </c>
      <c r="G70" s="851">
        <f t="shared" si="1"/>
        <v>1.2677595628415299</v>
      </c>
      <c r="H70" s="1317" t="s">
        <v>1328</v>
      </c>
      <c r="I70"/>
      <c r="J70" s="127"/>
      <c r="K70" s="36"/>
    </row>
    <row r="71" spans="1:18" s="5" customFormat="1" ht="38.25">
      <c r="A71" s="6" t="s">
        <v>209</v>
      </c>
      <c r="B71" s="103">
        <v>1183.19</v>
      </c>
      <c r="C71" s="90">
        <v>1894.3</v>
      </c>
      <c r="D71" s="414">
        <f t="shared" si="0"/>
        <v>1.6010108266635112</v>
      </c>
      <c r="E71" s="612">
        <v>0.88</v>
      </c>
      <c r="F71" s="614">
        <v>0.67</v>
      </c>
      <c r="G71" s="851">
        <f t="shared" si="1"/>
        <v>0.76136363636363635</v>
      </c>
      <c r="H71" s="1317" t="s">
        <v>1330</v>
      </c>
      <c r="I71"/>
      <c r="J71" s="127"/>
      <c r="K71" s="36"/>
    </row>
    <row r="72" spans="1:18" s="5" customFormat="1" ht="38.25">
      <c r="A72" s="6" t="s">
        <v>210</v>
      </c>
      <c r="B72" s="105">
        <v>6640.11</v>
      </c>
      <c r="C72" s="90">
        <v>6230.93</v>
      </c>
      <c r="D72" s="414">
        <f t="shared" si="0"/>
        <v>0.93837752687831988</v>
      </c>
      <c r="E72" s="596">
        <v>4.92</v>
      </c>
      <c r="F72" s="614">
        <v>2.46</v>
      </c>
      <c r="G72" s="851">
        <f t="shared" si="1"/>
        <v>0.5</v>
      </c>
      <c r="H72" s="1317" t="s">
        <v>1331</v>
      </c>
      <c r="I72"/>
      <c r="J72" s="127"/>
      <c r="K72" s="36"/>
    </row>
    <row r="73" spans="1:18" s="5" customFormat="1" ht="25.5">
      <c r="A73" s="6" t="s">
        <v>211</v>
      </c>
      <c r="B73" s="100">
        <v>1897.35</v>
      </c>
      <c r="C73" s="90">
        <v>1420.8</v>
      </c>
      <c r="D73" s="414">
        <f t="shared" si="0"/>
        <v>0.74883389991303662</v>
      </c>
      <c r="E73" s="613">
        <v>1.41</v>
      </c>
      <c r="F73" s="614">
        <v>0.26</v>
      </c>
      <c r="G73" s="851">
        <f t="shared" si="1"/>
        <v>0.18439716312056739</v>
      </c>
      <c r="H73" s="1317" t="s">
        <v>1332</v>
      </c>
      <c r="I73"/>
      <c r="J73" s="127"/>
      <c r="K73" s="36"/>
    </row>
    <row r="74" spans="1:18" s="5" customFormat="1" ht="38.25">
      <c r="A74" s="536" t="s">
        <v>212</v>
      </c>
      <c r="B74" s="100">
        <v>12449</v>
      </c>
      <c r="C74" s="90">
        <v>7558.9</v>
      </c>
      <c r="D74" s="414">
        <f t="shared" si="0"/>
        <v>0.60718933247650408</v>
      </c>
      <c r="E74" s="613">
        <v>9.2200000000000006</v>
      </c>
      <c r="F74" s="614">
        <v>2.86</v>
      </c>
      <c r="G74" s="851">
        <f t="shared" si="1"/>
        <v>0.31019522776572667</v>
      </c>
      <c r="H74" s="1317" t="s">
        <v>1333</v>
      </c>
      <c r="I74"/>
      <c r="J74" s="127"/>
      <c r="K74" s="36"/>
    </row>
    <row r="75" spans="1:18" s="5" customFormat="1" ht="38.25">
      <c r="A75" s="6" t="s">
        <v>213</v>
      </c>
      <c r="B75" s="100">
        <v>15898.46</v>
      </c>
      <c r="C75" s="90">
        <v>10385.11632642411</v>
      </c>
      <c r="D75" s="414">
        <v>0.65321523760314582</v>
      </c>
      <c r="E75" s="613">
        <v>11.78</v>
      </c>
      <c r="F75" s="614">
        <v>1.8543389615697639</v>
      </c>
      <c r="G75" s="851">
        <v>0.15741417330812937</v>
      </c>
      <c r="H75" s="1317" t="s">
        <v>1333</v>
      </c>
      <c r="I75"/>
      <c r="J75" s="127"/>
      <c r="K75" s="36"/>
    </row>
    <row r="76" spans="1:18" s="5" customFormat="1" ht="25.5">
      <c r="A76" s="6" t="s">
        <v>214</v>
      </c>
      <c r="B76" s="100">
        <v>5576.13</v>
      </c>
      <c r="C76" s="90">
        <v>3779.78</v>
      </c>
      <c r="D76" s="414">
        <f t="shared" si="0"/>
        <v>0.67785005012436939</v>
      </c>
      <c r="E76" s="613">
        <v>4.13</v>
      </c>
      <c r="F76" s="614">
        <v>1</v>
      </c>
      <c r="G76" s="851">
        <f t="shared" si="1"/>
        <v>0.24213075060532688</v>
      </c>
      <c r="H76" s="1317" t="s">
        <v>1334</v>
      </c>
      <c r="I76"/>
      <c r="J76" s="127"/>
      <c r="K76" s="36"/>
    </row>
    <row r="77" spans="1:18" s="5" customFormat="1" ht="38.25">
      <c r="A77" s="6" t="s">
        <v>215</v>
      </c>
      <c r="B77" s="103">
        <v>6246.74</v>
      </c>
      <c r="C77" s="90">
        <v>5077.21</v>
      </c>
      <c r="D77" s="414">
        <f t="shared" si="0"/>
        <v>0.81277754476735065</v>
      </c>
      <c r="E77" s="612">
        <v>4.63</v>
      </c>
      <c r="F77" s="614">
        <v>4.085</v>
      </c>
      <c r="G77" s="851">
        <f t="shared" si="1"/>
        <v>0.8822894168466523</v>
      </c>
      <c r="H77" s="1317" t="s">
        <v>1333</v>
      </c>
      <c r="I77"/>
      <c r="J77" s="127"/>
      <c r="K77" s="36"/>
    </row>
    <row r="78" spans="1:18" s="5" customFormat="1" ht="25.5">
      <c r="A78" s="6" t="s">
        <v>216</v>
      </c>
      <c r="B78" s="103">
        <v>4798.0600000000004</v>
      </c>
      <c r="C78" s="90">
        <v>4994.8599999999997</v>
      </c>
      <c r="D78" s="414">
        <f t="shared" si="0"/>
        <v>1.0410165775334197</v>
      </c>
      <c r="E78" s="612">
        <v>3.56</v>
      </c>
      <c r="F78" s="614">
        <v>1.42</v>
      </c>
      <c r="G78" s="851">
        <f t="shared" si="1"/>
        <v>0.398876404494382</v>
      </c>
      <c r="H78" s="1317" t="s">
        <v>1335</v>
      </c>
      <c r="I78"/>
      <c r="J78" s="127"/>
      <c r="K78" s="36"/>
    </row>
    <row r="79" spans="1:18" s="5" customFormat="1" ht="38.25">
      <c r="A79" s="6" t="s">
        <v>217</v>
      </c>
      <c r="B79" s="105">
        <v>32160.02</v>
      </c>
      <c r="C79" s="90">
        <v>11782.57</v>
      </c>
      <c r="D79" s="414">
        <f t="shared" si="0"/>
        <v>0.36637321742959111</v>
      </c>
      <c r="E79" s="596">
        <v>23.83</v>
      </c>
      <c r="F79" s="614">
        <v>3.1</v>
      </c>
      <c r="G79" s="851">
        <f t="shared" si="1"/>
        <v>0.13008812421317667</v>
      </c>
      <c r="H79" s="1317" t="s">
        <v>1330</v>
      </c>
      <c r="I79"/>
      <c r="J79" s="127"/>
      <c r="K79" s="36"/>
    </row>
    <row r="80" spans="1:18" s="5" customFormat="1" ht="38.25">
      <c r="A80" s="6" t="s">
        <v>218</v>
      </c>
      <c r="B80" s="100">
        <v>4457.97</v>
      </c>
      <c r="C80" s="90">
        <v>4987.97</v>
      </c>
      <c r="D80" s="414">
        <f t="shared" si="0"/>
        <v>1.1188881935051156</v>
      </c>
      <c r="E80" s="613">
        <v>3.3</v>
      </c>
      <c r="F80" s="614">
        <v>2.78</v>
      </c>
      <c r="G80" s="851">
        <f t="shared" si="1"/>
        <v>0.84242424242424241</v>
      </c>
      <c r="H80" s="1317" t="s">
        <v>1336</v>
      </c>
      <c r="I80"/>
      <c r="J80" s="127"/>
      <c r="K80" s="36"/>
    </row>
    <row r="81" spans="1:18" s="5" customFormat="1" ht="38.25">
      <c r="A81" s="6" t="s">
        <v>219</v>
      </c>
      <c r="B81" s="103">
        <v>17739.89</v>
      </c>
      <c r="C81" s="90">
        <v>17910.05</v>
      </c>
      <c r="D81" s="414">
        <f t="shared" si="0"/>
        <v>1.0095919422273758</v>
      </c>
      <c r="E81" s="612">
        <v>13.14</v>
      </c>
      <c r="F81" s="614">
        <v>5.83</v>
      </c>
      <c r="G81" s="851">
        <f t="shared" si="1"/>
        <v>0.4436834094368341</v>
      </c>
      <c r="H81" s="1317" t="s">
        <v>1328</v>
      </c>
      <c r="I81"/>
      <c r="J81" s="127"/>
      <c r="K81" s="36"/>
    </row>
    <row r="82" spans="1:18" s="5" customFormat="1">
      <c r="A82" s="1158" t="s">
        <v>220</v>
      </c>
      <c r="B82" s="1218">
        <v>27750.98</v>
      </c>
      <c r="C82" s="1159" t="s">
        <v>221</v>
      </c>
      <c r="D82" s="1159" t="s">
        <v>407</v>
      </c>
      <c r="E82" s="1160">
        <v>20.56</v>
      </c>
      <c r="F82" s="1161" t="s">
        <v>221</v>
      </c>
      <c r="G82" s="1162" t="s">
        <v>407</v>
      </c>
      <c r="H82" s="1162" t="s">
        <v>407</v>
      </c>
      <c r="I82"/>
      <c r="J82" s="127"/>
      <c r="K82" s="36"/>
    </row>
    <row r="83" spans="1:18" s="5" customFormat="1">
      <c r="A83" s="52"/>
      <c r="B83" s="52"/>
      <c r="C83" s="52"/>
      <c r="D83" s="52"/>
      <c r="E83" s="52"/>
      <c r="F83" s="52"/>
      <c r="G83" s="52"/>
      <c r="H83" s="52"/>
      <c r="I83"/>
      <c r="J83" s="127"/>
      <c r="K83" s="36"/>
    </row>
    <row r="84" spans="1:18" s="627" customFormat="1" ht="111.75" customHeight="1">
      <c r="A84" s="1510" t="s">
        <v>1240</v>
      </c>
      <c r="B84" s="1510"/>
      <c r="C84" s="1510"/>
      <c r="D84" s="1510"/>
      <c r="E84" s="1510"/>
      <c r="F84" s="1510"/>
      <c r="G84" s="1510"/>
      <c r="H84" s="52"/>
      <c r="I84" s="624"/>
      <c r="J84" s="127"/>
      <c r="K84" s="629"/>
    </row>
    <row r="85" spans="1:18" s="5" customFormat="1" ht="13.5" customHeight="1">
      <c r="A85" s="97" t="s">
        <v>1138</v>
      </c>
      <c r="B85" s="8"/>
      <c r="C85" s="36"/>
      <c r="D85" s="36"/>
      <c r="E85" s="36"/>
      <c r="F85" s="36"/>
      <c r="G85" s="36"/>
      <c r="H85" s="36"/>
      <c r="I85" s="36"/>
      <c r="J85" s="127"/>
      <c r="K85" s="36"/>
      <c r="L85" s="1509"/>
      <c r="M85" s="1509"/>
      <c r="N85" s="1509"/>
      <c r="O85" s="1509"/>
      <c r="P85" s="1509"/>
      <c r="Q85" s="1509"/>
      <c r="R85" s="1509"/>
    </row>
    <row r="86" spans="1:18" s="5" customFormat="1" ht="13.5" customHeight="1">
      <c r="B86" s="8"/>
      <c r="C86" s="36"/>
      <c r="D86" s="36"/>
      <c r="E86" s="36"/>
      <c r="F86" s="36"/>
      <c r="G86" s="36"/>
      <c r="H86" s="36"/>
      <c r="I86" s="36"/>
      <c r="J86" s="127"/>
      <c r="K86" s="36"/>
      <c r="L86" s="36"/>
    </row>
    <row r="87" spans="1:18" s="5" customFormat="1" ht="13.5" customHeight="1">
      <c r="B87" s="8"/>
      <c r="C87" s="36"/>
      <c r="D87" s="36"/>
      <c r="E87" s="36"/>
      <c r="F87" s="36"/>
      <c r="G87" s="36"/>
      <c r="H87" s="36"/>
      <c r="I87" s="36"/>
      <c r="J87" s="127"/>
      <c r="K87" s="36"/>
      <c r="L87" s="36"/>
    </row>
    <row r="88" spans="1:18" s="5" customFormat="1" ht="43.5" customHeight="1">
      <c r="B88" s="8"/>
      <c r="C88" s="36"/>
      <c r="D88" s="36"/>
      <c r="E88" s="36"/>
      <c r="F88" s="36"/>
      <c r="G88" s="36"/>
      <c r="H88" s="36"/>
      <c r="I88" s="36"/>
      <c r="J88" s="127"/>
      <c r="K88" s="36"/>
    </row>
    <row r="89" spans="1:18" s="5" customFormat="1" ht="12.75" customHeight="1">
      <c r="A89" s="412"/>
      <c r="B89" s="412"/>
      <c r="C89" s="412"/>
      <c r="D89" s="412"/>
      <c r="E89" s="412"/>
      <c r="F89" s="36"/>
      <c r="G89" s="36"/>
      <c r="H89" s="36"/>
      <c r="I89" s="36"/>
      <c r="J89" s="127"/>
      <c r="K89" s="36"/>
    </row>
    <row r="90" spans="1:18" s="5" customFormat="1">
      <c r="A90" s="264"/>
      <c r="B90" s="264"/>
      <c r="C90" s="266"/>
      <c r="D90" s="266"/>
      <c r="E90" s="266"/>
      <c r="F90" s="412"/>
      <c r="G90" s="412"/>
      <c r="H90" s="412"/>
      <c r="I90" s="523"/>
      <c r="J90" s="127"/>
      <c r="K90" s="36"/>
    </row>
    <row r="91" spans="1:18" s="5" customFormat="1">
      <c r="A91" s="536"/>
      <c r="B91" s="536"/>
      <c r="C91" s="103"/>
      <c r="D91" s="265"/>
      <c r="E91" s="103"/>
      <c r="F91" s="266"/>
      <c r="G91" s="852"/>
      <c r="H91" s="852"/>
      <c r="I91" s="145"/>
      <c r="J91" s="127"/>
      <c r="K91" s="36"/>
    </row>
    <row r="92" spans="1:18" s="5" customFormat="1">
      <c r="A92" s="536"/>
      <c r="B92" s="536"/>
      <c r="C92" s="103"/>
      <c r="D92" s="265"/>
      <c r="E92" s="103"/>
      <c r="F92" s="265"/>
      <c r="G92" s="204"/>
      <c r="H92" s="204"/>
      <c r="I92" s="539"/>
      <c r="J92" s="127"/>
      <c r="K92" s="36"/>
    </row>
    <row r="93" spans="1:18" s="5" customFormat="1">
      <c r="A93" s="536"/>
      <c r="B93" s="536"/>
      <c r="C93" s="103"/>
      <c r="D93" s="265"/>
      <c r="E93" s="103"/>
      <c r="F93" s="265"/>
      <c r="G93" s="204"/>
      <c r="H93" s="204"/>
      <c r="I93" s="539"/>
      <c r="J93" s="127"/>
      <c r="K93" s="36"/>
    </row>
    <row r="94" spans="1:18" s="5" customFormat="1">
      <c r="A94" s="536"/>
      <c r="B94" s="536"/>
      <c r="C94" s="103"/>
      <c r="D94" s="265"/>
      <c r="E94" s="103"/>
      <c r="F94" s="265"/>
      <c r="G94" s="204"/>
      <c r="H94" s="204"/>
      <c r="I94" s="539"/>
      <c r="J94" s="127"/>
      <c r="K94" s="36"/>
    </row>
    <row r="95" spans="1:18" s="5" customFormat="1">
      <c r="A95" s="536"/>
      <c r="B95" s="536"/>
      <c r="C95" s="103"/>
      <c r="D95" s="265"/>
      <c r="E95" s="103"/>
      <c r="F95" s="265"/>
      <c r="G95" s="204"/>
      <c r="H95" s="204"/>
      <c r="I95" s="539"/>
      <c r="J95" s="127"/>
      <c r="K95" s="36"/>
    </row>
    <row r="96" spans="1:18" s="113" customFormat="1" ht="13.15" customHeight="1">
      <c r="A96" s="536"/>
      <c r="B96" s="536"/>
      <c r="C96" s="103"/>
      <c r="D96" s="265"/>
      <c r="E96" s="103"/>
      <c r="F96" s="265"/>
      <c r="G96" s="204"/>
      <c r="H96" s="204"/>
      <c r="I96" s="539"/>
      <c r="J96" s="140"/>
      <c r="K96" s="176"/>
    </row>
    <row r="97" spans="1:12" s="113" customFormat="1" ht="13.15" customHeight="1">
      <c r="A97" s="204"/>
      <c r="B97" s="536"/>
      <c r="C97" s="103"/>
      <c r="D97" s="265"/>
      <c r="E97" s="103"/>
      <c r="F97" s="265"/>
      <c r="G97" s="204"/>
      <c r="H97" s="204"/>
      <c r="I97" s="539"/>
      <c r="J97" s="140"/>
      <c r="K97" s="176"/>
    </row>
    <row r="98" spans="1:12" s="113" customFormat="1" ht="13.15" customHeight="1">
      <c r="A98" s="380"/>
      <c r="B98" s="6"/>
      <c r="C98" s="94"/>
      <c r="D98" s="94"/>
      <c r="E98" s="94"/>
      <c r="F98" s="265"/>
      <c r="G98" s="204"/>
      <c r="H98" s="204"/>
      <c r="I98" s="143"/>
      <c r="J98" s="140"/>
      <c r="K98" s="176"/>
    </row>
    <row r="99" spans="1:12" s="113" customFormat="1" ht="13.15" customHeight="1">
      <c r="A99" s="52"/>
      <c r="B99" s="6"/>
      <c r="C99" s="94"/>
      <c r="D99" s="94"/>
      <c r="E99" s="94"/>
      <c r="F99" s="94"/>
      <c r="G99" s="94"/>
      <c r="H99" s="94"/>
      <c r="I99" s="36"/>
      <c r="J99" s="140"/>
      <c r="K99" s="176"/>
    </row>
    <row r="100" spans="1:12" s="113" customFormat="1" ht="13.15" customHeight="1">
      <c r="A100" s="380"/>
      <c r="B100" s="6"/>
      <c r="C100" s="94"/>
      <c r="D100" s="94"/>
      <c r="E100" s="94"/>
      <c r="F100" s="94"/>
      <c r="G100" s="94"/>
      <c r="H100" s="94"/>
      <c r="I100" s="36"/>
      <c r="J100" s="140"/>
      <c r="K100" s="176"/>
    </row>
    <row r="101" spans="1:12" s="113" customFormat="1" ht="13.15" customHeight="1">
      <c r="A101" s="380"/>
      <c r="B101" s="6"/>
      <c r="C101" s="94"/>
      <c r="D101" s="94"/>
      <c r="E101" s="94"/>
      <c r="F101" s="94"/>
      <c r="G101" s="94"/>
      <c r="H101" s="94"/>
      <c r="I101" s="36"/>
      <c r="J101" s="140"/>
      <c r="K101" s="176"/>
    </row>
    <row r="102" spans="1:12" s="113" customFormat="1">
      <c r="A102" s="79"/>
      <c r="B102" s="6"/>
      <c r="C102" s="94"/>
      <c r="D102" s="94"/>
      <c r="E102" s="94"/>
      <c r="F102" s="94"/>
      <c r="G102" s="94"/>
      <c r="H102" s="94"/>
      <c r="I102" s="36"/>
      <c r="J102" s="140"/>
      <c r="K102" s="176"/>
    </row>
    <row r="103" spans="1:12" s="5" customFormat="1">
      <c r="A103" s="52"/>
      <c r="B103" s="6"/>
      <c r="C103" s="94"/>
      <c r="D103" s="94"/>
      <c r="E103" s="94"/>
      <c r="F103" s="94"/>
      <c r="G103" s="94"/>
      <c r="H103" s="94"/>
      <c r="I103" s="36"/>
      <c r="J103" s="127"/>
      <c r="K103" s="36"/>
    </row>
    <row r="104" spans="1:12" s="5" customFormat="1">
      <c r="A104" s="380"/>
      <c r="B104" s="6"/>
      <c r="C104" s="94"/>
      <c r="D104" s="94"/>
      <c r="E104" s="94"/>
      <c r="F104" s="94"/>
      <c r="G104" s="94"/>
      <c r="H104" s="94"/>
      <c r="I104" s="36"/>
      <c r="J104" s="127"/>
      <c r="K104" s="36"/>
      <c r="L104" s="36"/>
    </row>
    <row r="105" spans="1:12" s="5" customFormat="1">
      <c r="A105" s="380"/>
      <c r="B105" s="6"/>
      <c r="C105" s="94"/>
      <c r="D105" s="94"/>
      <c r="E105" s="94"/>
      <c r="F105" s="94"/>
      <c r="G105" s="94"/>
      <c r="H105" s="94"/>
      <c r="I105" s="36"/>
      <c r="J105" s="127"/>
      <c r="K105" s="36"/>
      <c r="L105" s="36"/>
    </row>
    <row r="106" spans="1:12" s="5" customFormat="1">
      <c r="A106" s="380"/>
      <c r="B106" s="6"/>
      <c r="C106" s="94"/>
      <c r="D106" s="94"/>
      <c r="E106" s="94"/>
      <c r="F106" s="94"/>
      <c r="G106" s="94"/>
      <c r="H106" s="94"/>
      <c r="I106" s="36"/>
      <c r="J106" s="127"/>
      <c r="K106" s="36"/>
      <c r="L106" s="36"/>
    </row>
    <row r="107" spans="1:12" s="5" customFormat="1">
      <c r="A107" s="380"/>
      <c r="B107" s="6"/>
      <c r="C107" s="94"/>
      <c r="D107" s="94"/>
      <c r="E107" s="94"/>
      <c r="F107" s="94"/>
      <c r="G107" s="94"/>
      <c r="H107" s="94"/>
      <c r="I107" s="51"/>
      <c r="J107" s="127"/>
      <c r="K107" s="36"/>
      <c r="L107" s="36"/>
    </row>
    <row r="108" spans="1:12" s="5" customFormat="1">
      <c r="A108" s="1507"/>
      <c r="B108" s="1507"/>
      <c r="C108" s="1507"/>
      <c r="D108" s="94"/>
      <c r="E108" s="94"/>
      <c r="F108" s="94"/>
      <c r="G108" s="94"/>
      <c r="H108" s="94"/>
      <c r="I108" s="51"/>
      <c r="J108" s="127"/>
      <c r="K108" s="36"/>
      <c r="L108" s="36"/>
    </row>
    <row r="109" spans="1:12" s="5" customFormat="1">
      <c r="A109" s="538"/>
      <c r="B109" s="264"/>
      <c r="C109" s="264"/>
      <c r="D109" s="94"/>
      <c r="E109" s="94"/>
      <c r="F109" s="94"/>
      <c r="G109" s="94"/>
      <c r="H109" s="94"/>
      <c r="I109" s="51"/>
      <c r="J109" s="127"/>
      <c r="K109" s="36"/>
      <c r="L109" s="36"/>
    </row>
    <row r="110" spans="1:12" s="5" customFormat="1">
      <c r="A110" s="537"/>
      <c r="B110" s="241"/>
      <c r="C110" s="241"/>
      <c r="D110" s="94"/>
      <c r="E110" s="94"/>
      <c r="F110" s="94"/>
      <c r="G110" s="94"/>
      <c r="H110" s="94"/>
      <c r="I110" s="51"/>
      <c r="J110" s="127"/>
      <c r="K110" s="36"/>
      <c r="L110" s="36"/>
    </row>
    <row r="111" spans="1:12" s="5" customFormat="1">
      <c r="A111" s="537"/>
      <c r="B111" s="241"/>
      <c r="C111" s="241"/>
      <c r="D111" s="94"/>
      <c r="E111" s="94"/>
      <c r="F111" s="94"/>
      <c r="G111" s="94"/>
      <c r="H111" s="94"/>
      <c r="I111" s="51"/>
      <c r="J111" s="127"/>
      <c r="K111" s="36"/>
      <c r="L111" s="36"/>
    </row>
    <row r="112" spans="1:12" s="5" customFormat="1">
      <c r="A112" s="537"/>
      <c r="B112" s="241"/>
      <c r="C112" s="241"/>
      <c r="D112" s="94"/>
      <c r="E112" s="94"/>
      <c r="F112" s="94"/>
      <c r="G112" s="94"/>
      <c r="H112" s="94"/>
      <c r="I112" s="51"/>
      <c r="J112" s="127"/>
      <c r="K112" s="36"/>
      <c r="L112" s="36"/>
    </row>
    <row r="113" spans="1:12" s="5" customFormat="1">
      <c r="A113" s="537"/>
      <c r="B113" s="241"/>
      <c r="C113" s="241"/>
      <c r="D113" s="94"/>
      <c r="E113" s="94"/>
      <c r="F113" s="94"/>
      <c r="G113" s="94"/>
      <c r="H113" s="94"/>
      <c r="I113" s="51"/>
      <c r="J113" s="127"/>
      <c r="K113" s="36"/>
      <c r="L113" s="36"/>
    </row>
    <row r="114" spans="1:12" s="5" customFormat="1">
      <c r="A114" s="380"/>
      <c r="B114" s="6"/>
      <c r="C114" s="94"/>
      <c r="D114" s="94"/>
      <c r="E114" s="94"/>
      <c r="F114" s="94"/>
      <c r="G114" s="94"/>
      <c r="H114" s="94"/>
      <c r="I114" s="51"/>
      <c r="J114" s="127"/>
      <c r="K114" s="36"/>
      <c r="L114" s="36"/>
    </row>
    <row r="115" spans="1:12" s="5" customFormat="1">
      <c r="A115" s="52"/>
      <c r="B115" s="6"/>
      <c r="C115" s="94"/>
      <c r="D115" s="94"/>
      <c r="E115" s="94"/>
      <c r="F115" s="94"/>
      <c r="G115" s="94"/>
      <c r="H115" s="94"/>
      <c r="I115" s="51"/>
      <c r="J115" s="127"/>
      <c r="K115" s="36"/>
      <c r="L115" s="36"/>
    </row>
    <row r="116" spans="1:12" s="5" customFormat="1">
      <c r="A116" s="380"/>
      <c r="B116" s="6"/>
      <c r="C116" s="94"/>
      <c r="D116" s="94"/>
      <c r="E116" s="94"/>
      <c r="F116" s="94"/>
      <c r="G116" s="94"/>
      <c r="H116" s="94"/>
      <c r="I116" s="51"/>
      <c r="J116" s="127"/>
      <c r="K116" s="36"/>
      <c r="L116" s="36"/>
    </row>
    <row r="117" spans="1:12" s="5" customFormat="1">
      <c r="A117" s="380"/>
      <c r="B117" s="6"/>
      <c r="C117" s="94"/>
      <c r="D117" s="94"/>
      <c r="E117" s="94"/>
      <c r="F117" s="94"/>
      <c r="G117" s="94"/>
      <c r="H117" s="94"/>
      <c r="I117" s="51"/>
      <c r="J117" s="127"/>
      <c r="K117" s="36"/>
      <c r="L117" s="36"/>
    </row>
    <row r="118" spans="1:12" s="5" customFormat="1">
      <c r="A118"/>
      <c r="B118" s="518"/>
      <c r="C118" s="51"/>
      <c r="D118" s="51"/>
      <c r="E118" s="51"/>
      <c r="F118" s="94"/>
      <c r="G118" s="94"/>
      <c r="H118" s="94"/>
      <c r="I118" s="51"/>
      <c r="J118" s="127"/>
      <c r="K118" s="36"/>
      <c r="L118" s="36"/>
    </row>
    <row r="119" spans="1:12" s="5" customFormat="1">
      <c r="A119"/>
      <c r="B119" s="172"/>
      <c r="C119" s="51"/>
      <c r="D119" s="51"/>
      <c r="E119" s="51"/>
      <c r="F119" s="51"/>
      <c r="G119" s="51"/>
      <c r="H119" s="51"/>
      <c r="I119" s="51"/>
      <c r="J119" s="127"/>
      <c r="K119" s="36"/>
      <c r="L119" s="36"/>
    </row>
    <row r="120" spans="1:12" s="5" customFormat="1">
      <c r="A120"/>
      <c r="B120" s="172"/>
      <c r="C120" s="51"/>
      <c r="D120" s="51"/>
      <c r="E120" s="51"/>
      <c r="F120" s="51"/>
      <c r="G120" s="51"/>
      <c r="H120" s="51"/>
      <c r="I120" s="51"/>
      <c r="J120" s="127"/>
      <c r="K120" s="36"/>
      <c r="L120" s="36"/>
    </row>
    <row r="121" spans="1:12" s="5" customFormat="1">
      <c r="A121"/>
      <c r="B121" s="172"/>
      <c r="C121" s="51"/>
      <c r="D121" s="51"/>
      <c r="E121" s="51"/>
      <c r="F121" s="51"/>
      <c r="G121" s="51"/>
      <c r="H121" s="51"/>
      <c r="I121" s="51"/>
      <c r="J121" s="127"/>
      <c r="K121" s="36"/>
      <c r="L121" s="36"/>
    </row>
    <row r="122" spans="1:12" s="5" customFormat="1" ht="41.25" customHeight="1">
      <c r="A122"/>
      <c r="B122" s="172"/>
      <c r="C122" s="51"/>
      <c r="D122" s="51"/>
      <c r="E122" s="51"/>
      <c r="F122" s="51"/>
      <c r="G122" s="51"/>
      <c r="H122" s="51"/>
      <c r="I122" s="51"/>
      <c r="J122" s="127"/>
      <c r="K122" s="36"/>
      <c r="L122" s="36"/>
    </row>
    <row r="123" spans="1:12" s="5" customFormat="1">
      <c r="A123"/>
      <c r="B123" s="172"/>
      <c r="C123" s="51"/>
      <c r="D123" s="51"/>
      <c r="E123" s="51"/>
      <c r="F123" s="51"/>
      <c r="G123" s="51"/>
      <c r="H123" s="51"/>
      <c r="I123" s="51"/>
      <c r="J123" s="127"/>
      <c r="K123" s="36"/>
      <c r="L123" s="36"/>
    </row>
    <row r="124" spans="1:12" ht="31.5" customHeight="1"/>
  </sheetData>
  <mergeCells count="38">
    <mergeCell ref="L30:R30"/>
    <mergeCell ref="A29:D29"/>
    <mergeCell ref="A28:D28"/>
    <mergeCell ref="A27:D27"/>
    <mergeCell ref="B66:B67"/>
    <mergeCell ref="C66:C67"/>
    <mergeCell ref="D66:D67"/>
    <mergeCell ref="H66:H67"/>
    <mergeCell ref="A108:C108"/>
    <mergeCell ref="L6:R6"/>
    <mergeCell ref="A8:G8"/>
    <mergeCell ref="A7:G7"/>
    <mergeCell ref="A6:G6"/>
    <mergeCell ref="A25:I25"/>
    <mergeCell ref="A17:D17"/>
    <mergeCell ref="L24:R24"/>
    <mergeCell ref="A9:G9"/>
    <mergeCell ref="B10:D10"/>
    <mergeCell ref="L68:R68"/>
    <mergeCell ref="L85:R85"/>
    <mergeCell ref="A43:F43"/>
    <mergeCell ref="A54:F54"/>
    <mergeCell ref="E10:G10"/>
    <mergeCell ref="A84:G84"/>
    <mergeCell ref="A1:R1"/>
    <mergeCell ref="A2:R2"/>
    <mergeCell ref="A3:R3"/>
    <mergeCell ref="L4:R4"/>
    <mergeCell ref="L5:R5"/>
    <mergeCell ref="A5:G5"/>
    <mergeCell ref="A4:G4"/>
    <mergeCell ref="A19:C19"/>
    <mergeCell ref="G66:G67"/>
    <mergeCell ref="F66:F67"/>
    <mergeCell ref="E66:E67"/>
    <mergeCell ref="A66:A67"/>
    <mergeCell ref="A65:G65"/>
    <mergeCell ref="A26:D26"/>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35"/>
  <sheetViews>
    <sheetView zoomScaleNormal="100" workbookViewId="0">
      <selection activeCell="I18" sqref="I18"/>
    </sheetView>
  </sheetViews>
  <sheetFormatPr defaultRowHeight="12.75"/>
  <cols>
    <col min="1" max="1" width="35.85546875" customWidth="1"/>
    <col min="2" max="2" width="17.7109375" style="172" customWidth="1"/>
    <col min="3" max="3" width="17" style="51" customWidth="1"/>
    <col min="4" max="4" width="17.28515625" style="51" customWidth="1"/>
    <col min="5" max="5" width="17.7109375" style="51" customWidth="1"/>
    <col min="6" max="6" width="21.140625" style="51" customWidth="1"/>
    <col min="7" max="7" width="17.42578125" style="51" customWidth="1"/>
    <col min="8" max="10" width="15.28515625" style="51" customWidth="1"/>
    <col min="11" max="11" width="15.28515625" style="630" customWidth="1"/>
    <col min="12" max="12" width="0.5703125" style="141" customWidth="1"/>
    <col min="13" max="13" width="11.7109375" style="51" customWidth="1"/>
    <col min="14" max="14" width="12.7109375" style="51" customWidth="1"/>
    <col min="15" max="18" width="12.7109375" customWidth="1"/>
    <col min="19" max="19" width="5.7109375" customWidth="1"/>
    <col min="20" max="20" width="12.7109375" style="1046" customWidth="1"/>
    <col min="21" max="21" width="9.140625" style="1046"/>
    <col min="22" max="22" width="9.28515625" style="1047"/>
    <col min="23" max="23" width="12.42578125" style="1046" customWidth="1"/>
    <col min="24" max="24" width="11" style="1044" customWidth="1"/>
    <col min="25" max="25" width="15.28515625" style="1046" customWidth="1"/>
    <col min="26" max="27" width="10.28515625" style="1046" bestFit="1" customWidth="1"/>
    <col min="28" max="28" width="9.28515625" style="1046" bestFit="1" customWidth="1"/>
    <col min="29" max="29" width="13.5703125" style="1046" customWidth="1"/>
    <col min="30" max="30" width="9.28515625" style="1046" bestFit="1" customWidth="1"/>
    <col min="34" max="34" width="19.5703125" customWidth="1"/>
    <col min="37" max="37" width="16" customWidth="1"/>
    <col min="38" max="38" width="9.85546875" customWidth="1"/>
    <col min="41" max="43" width="10.28515625" bestFit="1" customWidth="1"/>
  </cols>
  <sheetData>
    <row r="1" spans="1:38" ht="13.3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c r="S1" s="1442"/>
      <c r="T1" s="1442"/>
      <c r="U1" s="1442"/>
      <c r="V1" s="1442"/>
      <c r="W1" s="1442"/>
      <c r="X1" s="1442"/>
      <c r="Y1" s="1442"/>
      <c r="Z1" s="1442"/>
      <c r="AA1" s="1442"/>
      <c r="AB1" s="1442"/>
      <c r="AC1" s="1442"/>
      <c r="AD1" s="1442"/>
      <c r="AE1" s="1442"/>
      <c r="AF1" s="1442"/>
      <c r="AG1" s="1442"/>
      <c r="AH1" s="1442"/>
      <c r="AI1" s="1442"/>
      <c r="AJ1" s="1442"/>
      <c r="AK1" s="1442"/>
      <c r="AL1" s="1442"/>
    </row>
    <row r="2" spans="1:38" ht="35.25" customHeight="1">
      <c r="A2" s="1444"/>
      <c r="B2" s="1444"/>
      <c r="C2" s="1444"/>
      <c r="D2" s="1444"/>
      <c r="E2" s="1444"/>
      <c r="F2" s="1444"/>
      <c r="G2" s="1444"/>
      <c r="H2" s="1444"/>
      <c r="I2" s="1444"/>
      <c r="J2" s="1444"/>
      <c r="K2" s="1444"/>
      <c r="L2" s="1444"/>
      <c r="M2" s="1444"/>
      <c r="N2" s="1444"/>
      <c r="O2" s="1444"/>
      <c r="P2" s="1444"/>
      <c r="Q2" s="1444"/>
      <c r="R2" s="1444"/>
      <c r="S2" s="1444"/>
      <c r="T2" s="1444"/>
      <c r="U2" s="1444"/>
      <c r="V2" s="1444"/>
      <c r="W2" s="1444"/>
      <c r="X2" s="1444"/>
      <c r="Y2" s="1444"/>
      <c r="Z2" s="1444"/>
      <c r="AA2" s="1444"/>
      <c r="AB2" s="1444"/>
      <c r="AC2" s="1444"/>
      <c r="AD2" s="1444"/>
      <c r="AE2" s="1444"/>
      <c r="AF2" s="1444"/>
      <c r="AG2" s="1444"/>
      <c r="AH2" s="1444"/>
      <c r="AI2" s="1444"/>
      <c r="AJ2" s="1444"/>
      <c r="AK2" s="1444"/>
      <c r="AL2" s="1444"/>
    </row>
    <row r="3" spans="1:38" ht="5.25" customHeight="1">
      <c r="A3" s="1443"/>
      <c r="B3" s="1443"/>
      <c r="C3" s="1443"/>
      <c r="D3" s="1443"/>
      <c r="E3" s="1443"/>
      <c r="F3" s="1443"/>
      <c r="G3" s="1443"/>
      <c r="H3" s="1443"/>
      <c r="I3" s="1443"/>
      <c r="J3" s="1443"/>
      <c r="K3" s="1443"/>
      <c r="L3" s="1443"/>
      <c r="M3" s="1443"/>
      <c r="N3" s="1443"/>
      <c r="O3" s="1443"/>
      <c r="P3" s="1443"/>
      <c r="Q3" s="1443"/>
      <c r="R3" s="1443"/>
      <c r="S3" s="1443"/>
      <c r="T3" s="1443"/>
      <c r="U3" s="1443"/>
      <c r="V3" s="1443"/>
      <c r="W3" s="1443"/>
      <c r="X3" s="1443"/>
      <c r="Y3" s="1443"/>
      <c r="Z3" s="1443"/>
      <c r="AA3" s="1443"/>
      <c r="AB3" s="1443"/>
      <c r="AC3" s="1443"/>
      <c r="AD3" s="1443"/>
      <c r="AE3" s="1443"/>
      <c r="AF3" s="1443"/>
      <c r="AG3" s="1443"/>
      <c r="AH3" s="1443"/>
      <c r="AI3" s="1443"/>
      <c r="AJ3" s="1443"/>
      <c r="AK3" s="1443"/>
      <c r="AL3" s="1443"/>
    </row>
    <row r="4" spans="1:38" s="28" customFormat="1" ht="30" customHeight="1">
      <c r="A4" s="1441" t="s">
        <v>222</v>
      </c>
      <c r="B4" s="1441"/>
      <c r="C4" s="1441"/>
      <c r="D4" s="1441"/>
      <c r="E4" s="1441"/>
      <c r="F4" s="1441"/>
      <c r="G4" s="1441"/>
      <c r="H4" s="531"/>
      <c r="I4" s="531"/>
      <c r="J4" s="531"/>
      <c r="K4" s="806"/>
      <c r="L4" s="123"/>
      <c r="M4" s="531"/>
      <c r="N4" s="1441" t="s">
        <v>223</v>
      </c>
      <c r="O4" s="1441"/>
      <c r="P4" s="1441"/>
      <c r="Q4" s="1441"/>
      <c r="R4" s="1441"/>
      <c r="S4" s="1441"/>
      <c r="T4" s="1441"/>
      <c r="U4" s="1441"/>
      <c r="V4" s="1441"/>
      <c r="W4" s="1441"/>
      <c r="X4" s="1441"/>
      <c r="Y4" s="1441"/>
      <c r="Z4" s="1441"/>
      <c r="AA4" s="1441"/>
      <c r="AB4" s="1441"/>
      <c r="AC4" s="1441"/>
      <c r="AD4" s="1441"/>
      <c r="AE4" s="1441"/>
      <c r="AF4" s="1441"/>
      <c r="AG4" s="1441"/>
      <c r="AH4" s="1441"/>
      <c r="AI4" s="1441"/>
      <c r="AJ4" s="1441"/>
      <c r="AK4" s="1441"/>
      <c r="AL4" s="1441"/>
    </row>
    <row r="5" spans="1:38" s="28" customFormat="1" ht="15.75">
      <c r="A5" s="1450" t="s">
        <v>1093</v>
      </c>
      <c r="B5" s="1450"/>
      <c r="C5" s="1450"/>
      <c r="D5" s="1450"/>
      <c r="E5" s="1450"/>
      <c r="F5" s="1450"/>
      <c r="G5" s="1450"/>
      <c r="H5" s="531"/>
      <c r="I5" s="531"/>
      <c r="J5" s="531"/>
      <c r="K5" s="806"/>
      <c r="L5" s="123"/>
      <c r="M5" s="531"/>
      <c r="N5" s="1044"/>
      <c r="O5" s="1044"/>
      <c r="P5" s="1044"/>
      <c r="Q5" s="1044"/>
      <c r="R5" s="1044"/>
      <c r="S5" s="1044"/>
      <c r="T5" s="1044"/>
      <c r="U5" s="1044"/>
      <c r="V5" s="1045"/>
      <c r="AD5" s="1044"/>
    </row>
    <row r="6" spans="1:38" ht="12.75" customHeight="1">
      <c r="A6" s="1450"/>
      <c r="B6" s="1450"/>
      <c r="C6" s="1450"/>
      <c r="D6" s="1450"/>
      <c r="E6" s="1450"/>
      <c r="F6" s="1450"/>
      <c r="G6" s="1450"/>
      <c r="H6" s="531"/>
      <c r="I6" s="531"/>
      <c r="J6" s="531"/>
      <c r="K6" s="806"/>
      <c r="L6" s="123"/>
      <c r="M6" s="524"/>
      <c r="N6" s="1449" t="s">
        <v>80</v>
      </c>
      <c r="O6" s="1449"/>
      <c r="P6" s="1449"/>
      <c r="Q6" s="1449"/>
      <c r="R6" s="1449"/>
      <c r="S6" s="1449"/>
      <c r="T6" s="1449"/>
      <c r="V6" s="1464"/>
      <c r="W6" s="1464"/>
      <c r="X6" s="1464"/>
      <c r="Y6" s="1464"/>
      <c r="Z6" s="1464"/>
      <c r="AA6" s="1464"/>
      <c r="AB6" s="1464"/>
      <c r="AC6" s="5"/>
      <c r="AD6" s="5"/>
      <c r="AE6" s="1477" t="s">
        <v>231</v>
      </c>
      <c r="AF6" s="1477"/>
      <c r="AG6" s="1477"/>
      <c r="AH6" s="1477"/>
      <c r="AI6" s="1477"/>
      <c r="AJ6" s="1477"/>
      <c r="AK6" s="1477"/>
    </row>
    <row r="7" spans="1:38" s="624" customFormat="1" ht="12.75" customHeight="1">
      <c r="A7" s="1467" t="s">
        <v>1091</v>
      </c>
      <c r="B7" s="1467"/>
      <c r="C7" s="1467"/>
      <c r="D7" s="1467"/>
      <c r="E7" s="1467"/>
      <c r="F7" s="1467"/>
      <c r="G7" s="1467"/>
      <c r="H7" s="806"/>
      <c r="I7" s="806"/>
      <c r="J7" s="806"/>
      <c r="K7" s="806"/>
      <c r="L7" s="637"/>
      <c r="M7" s="799"/>
      <c r="N7" s="1048"/>
      <c r="O7" s="1048"/>
      <c r="P7" s="1048"/>
      <c r="Q7" s="1048"/>
      <c r="R7" s="1048"/>
      <c r="S7" s="1048"/>
      <c r="T7" s="1046"/>
      <c r="U7" s="1046"/>
      <c r="V7" s="1464" t="s">
        <v>1157</v>
      </c>
      <c r="W7" s="1464"/>
      <c r="X7" s="1464"/>
      <c r="Y7" s="1464"/>
      <c r="Z7" s="1464"/>
      <c r="AA7" s="1464"/>
      <c r="AB7" s="1464"/>
      <c r="AC7" s="5"/>
      <c r="AD7" s="5"/>
      <c r="AF7" s="379"/>
    </row>
    <row r="8" spans="1:38" s="624" customFormat="1" ht="12.75" customHeight="1">
      <c r="A8" s="1450"/>
      <c r="B8" s="1450"/>
      <c r="C8" s="1450"/>
      <c r="D8" s="1450"/>
      <c r="E8" s="1450"/>
      <c r="F8" s="1450"/>
      <c r="G8" s="1450"/>
      <c r="H8" s="806"/>
      <c r="I8" s="806"/>
      <c r="J8" s="806"/>
      <c r="K8" s="806"/>
      <c r="L8" s="637"/>
      <c r="M8" s="799"/>
      <c r="N8" s="1048"/>
      <c r="O8" s="1048"/>
      <c r="P8" s="1048"/>
      <c r="Q8" s="1048"/>
      <c r="R8" s="1048"/>
      <c r="S8" s="1048"/>
      <c r="T8" s="1046"/>
      <c r="U8" s="1046"/>
      <c r="V8" s="799"/>
      <c r="W8" s="799"/>
      <c r="X8" s="799"/>
      <c r="Y8" s="799"/>
      <c r="Z8" s="799"/>
      <c r="AA8" s="799"/>
      <c r="AB8" s="1046"/>
      <c r="AC8" s="5"/>
      <c r="AD8" s="5"/>
      <c r="AF8" s="379"/>
    </row>
    <row r="9" spans="1:38" ht="12.75" customHeight="1">
      <c r="A9" s="1464" t="s">
        <v>79</v>
      </c>
      <c r="B9" s="1464"/>
      <c r="C9" s="1464"/>
      <c r="D9" s="1464"/>
      <c r="E9" s="1464"/>
      <c r="F9" s="1464"/>
      <c r="G9" s="1464"/>
      <c r="H9" s="531"/>
      <c r="I9" s="531"/>
      <c r="J9" s="531"/>
      <c r="K9" s="806"/>
      <c r="L9" s="123"/>
      <c r="M9" s="524"/>
      <c r="N9" s="1049"/>
      <c r="O9" s="1044"/>
      <c r="P9" s="1050"/>
      <c r="Q9" s="1046"/>
      <c r="R9" s="1046"/>
      <c r="S9" s="1046"/>
      <c r="V9" s="799"/>
      <c r="W9" s="799"/>
      <c r="X9" s="799"/>
      <c r="Y9" s="799"/>
      <c r="Z9" s="799"/>
      <c r="AA9" s="799"/>
      <c r="AC9"/>
      <c r="AD9"/>
    </row>
    <row r="10" spans="1:38" ht="13.5" thickBot="1">
      <c r="A10" s="233"/>
      <c r="B10" s="1466" t="s">
        <v>11</v>
      </c>
      <c r="C10" s="1465"/>
      <c r="D10" s="1483"/>
      <c r="E10" s="1466" t="s">
        <v>12</v>
      </c>
      <c r="F10" s="1465"/>
      <c r="G10" s="1465"/>
      <c r="H10" s="804"/>
      <c r="I10" s="531"/>
      <c r="J10" s="531"/>
      <c r="K10" s="806"/>
      <c r="L10" s="124"/>
      <c r="M10" s="45"/>
      <c r="N10" s="1049"/>
      <c r="O10" s="1044"/>
      <c r="P10" s="1050"/>
      <c r="Q10" s="1046"/>
      <c r="R10" s="1046"/>
      <c r="S10" s="1046"/>
      <c r="V10" s="524"/>
      <c r="W10" s="524"/>
      <c r="X10" s="524"/>
      <c r="Y10" s="524"/>
      <c r="Z10" s="524"/>
      <c r="AA10" s="524"/>
      <c r="AC10"/>
      <c r="AD10"/>
    </row>
    <row r="11" spans="1:38" ht="28.5" customHeight="1" thickBot="1">
      <c r="A11" s="232"/>
      <c r="B11" s="240" t="s">
        <v>13</v>
      </c>
      <c r="C11" s="240" t="s">
        <v>14</v>
      </c>
      <c r="D11" s="1257" t="s">
        <v>15</v>
      </c>
      <c r="E11" s="1250" t="s">
        <v>1244</v>
      </c>
      <c r="F11" s="421" t="s">
        <v>14</v>
      </c>
      <c r="G11" s="421" t="s">
        <v>16</v>
      </c>
      <c r="H11" s="804"/>
      <c r="I11" s="531"/>
      <c r="J11" s="531"/>
      <c r="K11" s="806"/>
      <c r="L11" s="125"/>
      <c r="M11" s="70"/>
      <c r="N11" s="1049"/>
      <c r="O11" s="1044"/>
      <c r="P11" s="1050"/>
      <c r="Q11" s="1046"/>
      <c r="R11" s="1046"/>
      <c r="S11" s="1046"/>
      <c r="V11"/>
      <c r="W11"/>
      <c r="X11"/>
      <c r="Y11"/>
      <c r="Z11"/>
      <c r="AA11"/>
      <c r="AC11"/>
      <c r="AD11"/>
    </row>
    <row r="12" spans="1:38" ht="13.35" customHeight="1">
      <c r="A12" s="230" t="s">
        <v>1130</v>
      </c>
      <c r="B12" s="293">
        <v>4917213.6805999996</v>
      </c>
      <c r="C12" s="293">
        <f>D28</f>
        <v>5536776.7911907742</v>
      </c>
      <c r="D12" s="615">
        <f>C12/B12</f>
        <v>1.1259988177929203</v>
      </c>
      <c r="E12" s="293">
        <f>'MEEIA Targets'!E16+'MEEIA Targets'!E13</f>
        <v>19717746.234600089</v>
      </c>
      <c r="F12" s="293">
        <f>C12*D19</f>
        <v>4429421.4329526192</v>
      </c>
      <c r="G12" s="615">
        <f>F12/E12</f>
        <v>0.22464136520734848</v>
      </c>
      <c r="H12" s="526"/>
      <c r="I12" s="531"/>
      <c r="J12" s="531"/>
      <c r="K12" s="806"/>
      <c r="L12" s="126"/>
      <c r="M12" s="69"/>
      <c r="N12" s="1046"/>
      <c r="O12" s="1044"/>
      <c r="P12" s="1050"/>
      <c r="Q12" s="1046"/>
      <c r="R12" s="1046"/>
      <c r="S12" s="1046"/>
      <c r="V12" s="53"/>
      <c r="W12"/>
      <c r="X12"/>
      <c r="Y12"/>
      <c r="Z12"/>
      <c r="AA12"/>
      <c r="AC12" s="5"/>
      <c r="AD12" s="5"/>
    </row>
    <row r="13" spans="1:38" ht="13.35" customHeight="1">
      <c r="A13" s="230" t="s">
        <v>1131</v>
      </c>
      <c r="B13" s="293">
        <v>2071.8762000000002</v>
      </c>
      <c r="C13" s="293">
        <f>G28</f>
        <v>2961.3289527600978</v>
      </c>
      <c r="D13" s="615">
        <f>C13/B13</f>
        <v>1.4292982142273256</v>
      </c>
      <c r="E13" s="293">
        <f>'MEEIA Targets'!K16+'MEEIA Targets'!K13</f>
        <v>5072.2537000000002</v>
      </c>
      <c r="F13" s="293">
        <f>C13*D19</f>
        <v>2369.0631622080782</v>
      </c>
      <c r="G13" s="615">
        <f>F13/E13</f>
        <v>0.46706322323902649</v>
      </c>
      <c r="H13" s="526"/>
      <c r="I13" s="531"/>
      <c r="J13" s="531"/>
      <c r="K13" s="806"/>
      <c r="L13" s="125"/>
      <c r="M13" s="70"/>
      <c r="N13" s="1046"/>
      <c r="O13" s="1044"/>
      <c r="P13" s="1050"/>
      <c r="Q13" s="1046"/>
      <c r="R13" s="1046"/>
      <c r="S13" s="1046"/>
      <c r="V13" s="53"/>
      <c r="W13"/>
      <c r="X13"/>
      <c r="Y13"/>
      <c r="Z13"/>
      <c r="AA13"/>
      <c r="AC13" s="5"/>
      <c r="AD13" s="5"/>
    </row>
    <row r="14" spans="1:38" s="5" customFormat="1" ht="13.5" customHeight="1">
      <c r="A14" s="162"/>
      <c r="B14" s="82"/>
      <c r="C14" s="82"/>
      <c r="D14" s="163"/>
      <c r="E14" s="526"/>
      <c r="F14" s="584"/>
      <c r="G14" s="526"/>
      <c r="H14" s="531"/>
      <c r="I14" s="531"/>
      <c r="J14" s="531"/>
      <c r="K14" s="806"/>
      <c r="L14" s="124"/>
      <c r="M14" s="7"/>
      <c r="N14" s="1017"/>
      <c r="O14" s="1017"/>
      <c r="P14" s="1017"/>
      <c r="Q14" s="1017"/>
      <c r="R14" s="1017"/>
      <c r="S14" s="1017"/>
      <c r="T14" s="1017"/>
      <c r="U14" s="1017"/>
      <c r="V14" s="53"/>
      <c r="W14"/>
      <c r="X14"/>
      <c r="Y14"/>
      <c r="Z14"/>
      <c r="AA14"/>
      <c r="AB14" s="1046"/>
    </row>
    <row r="15" spans="1:38" s="627" customFormat="1" ht="13.5" customHeight="1">
      <c r="A15" s="97" t="s">
        <v>1138</v>
      </c>
      <c r="B15" s="635"/>
      <c r="C15" s="635"/>
      <c r="D15" s="163"/>
      <c r="E15" s="804"/>
      <c r="F15" s="804"/>
      <c r="G15" s="804"/>
      <c r="H15" s="806"/>
      <c r="I15" s="806"/>
      <c r="J15" s="806"/>
      <c r="K15" s="806"/>
      <c r="L15" s="766"/>
      <c r="M15" s="757"/>
      <c r="N15" s="1017"/>
      <c r="O15" s="1017"/>
      <c r="P15" s="1017"/>
      <c r="Q15" s="1017"/>
      <c r="R15" s="1017"/>
      <c r="S15" s="1017"/>
      <c r="T15" s="1017"/>
      <c r="U15" s="1017"/>
      <c r="V15" s="37"/>
      <c r="W15" s="5"/>
      <c r="X15" s="5"/>
      <c r="Y15" s="5"/>
      <c r="Z15" s="5"/>
      <c r="AA15" s="5"/>
      <c r="AB15" s="1017"/>
      <c r="AC15" s="5"/>
      <c r="AD15" s="5"/>
    </row>
    <row r="16" spans="1:38" s="627" customFormat="1" ht="13.5" customHeight="1">
      <c r="A16" s="162"/>
      <c r="B16" s="635"/>
      <c r="C16" s="635"/>
      <c r="D16" s="163"/>
      <c r="E16" s="804"/>
      <c r="F16" s="804"/>
      <c r="G16" s="804"/>
      <c r="H16" s="806"/>
      <c r="I16" s="806"/>
      <c r="J16" s="806"/>
      <c r="K16" s="806"/>
      <c r="L16" s="766"/>
      <c r="M16" s="757"/>
      <c r="N16" s="1017"/>
      <c r="O16" s="1017"/>
      <c r="P16" s="1017"/>
      <c r="Q16" s="1017"/>
      <c r="R16" s="1017"/>
      <c r="S16" s="1017"/>
      <c r="T16" s="1017"/>
      <c r="U16" s="1017"/>
      <c r="V16" s="37"/>
      <c r="AB16" s="1017"/>
      <c r="AC16" s="113"/>
      <c r="AD16" s="113"/>
    </row>
    <row r="17" spans="1:30" s="5" customFormat="1" ht="13.5" customHeight="1">
      <c r="A17" s="1412" t="s">
        <v>81</v>
      </c>
      <c r="B17" s="1412"/>
      <c r="C17" s="1412"/>
      <c r="D17" s="1412"/>
      <c r="E17" s="526"/>
      <c r="F17" s="526"/>
      <c r="G17" s="526"/>
      <c r="H17" s="531"/>
      <c r="I17" s="531"/>
      <c r="J17" s="531"/>
      <c r="K17" s="806"/>
      <c r="L17" s="127"/>
      <c r="M17" s="36"/>
      <c r="N17" s="1017"/>
      <c r="O17" s="1017"/>
      <c r="P17" s="1017"/>
      <c r="Q17" s="1017"/>
      <c r="R17" s="1017"/>
      <c r="S17" s="1017"/>
      <c r="T17" s="1017"/>
      <c r="U17" s="1017"/>
      <c r="V17" s="37"/>
      <c r="W17" s="627"/>
      <c r="X17" s="627"/>
      <c r="Y17" s="627"/>
      <c r="Z17" s="627"/>
      <c r="AA17" s="627"/>
      <c r="AB17" s="1017"/>
      <c r="AC17" s="113"/>
      <c r="AD17" s="113"/>
    </row>
    <row r="18" spans="1:30" s="5" customFormat="1" ht="26.25" thickBot="1">
      <c r="A18" s="833" t="s">
        <v>38</v>
      </c>
      <c r="B18" s="828" t="s">
        <v>39</v>
      </c>
      <c r="C18" s="828" t="s">
        <v>40</v>
      </c>
      <c r="D18" s="828" t="s">
        <v>41</v>
      </c>
      <c r="E18" s="526"/>
      <c r="F18" s="531"/>
      <c r="G18" s="531"/>
      <c r="H18" s="531"/>
      <c r="I18" s="531"/>
      <c r="J18" s="531"/>
      <c r="K18" s="806"/>
      <c r="L18" s="127"/>
      <c r="M18" s="36"/>
      <c r="N18" s="1017"/>
      <c r="O18" s="1017"/>
      <c r="P18" s="1017"/>
      <c r="Q18" s="1017"/>
      <c r="R18" s="1017"/>
      <c r="S18" s="1017"/>
      <c r="T18" s="1017"/>
      <c r="U18" s="1017"/>
      <c r="V18" s="36"/>
      <c r="AB18" s="1017"/>
      <c r="AC18" s="113"/>
      <c r="AD18" s="113"/>
    </row>
    <row r="19" spans="1:30" s="5" customFormat="1" ht="13.5" thickTop="1">
      <c r="A19" s="656">
        <v>0.35</v>
      </c>
      <c r="B19" s="655">
        <v>0.01</v>
      </c>
      <c r="C19" s="655">
        <v>0.14000000000000001</v>
      </c>
      <c r="D19" s="1148">
        <v>0.8</v>
      </c>
      <c r="E19" s="526"/>
      <c r="F19" s="531"/>
      <c r="G19" s="531"/>
      <c r="H19" s="531"/>
      <c r="I19" s="531"/>
      <c r="J19" s="531"/>
      <c r="K19" s="806"/>
      <c r="L19" s="128"/>
      <c r="M19" s="44"/>
      <c r="N19" s="1017"/>
      <c r="O19" s="1017"/>
      <c r="P19" s="1017"/>
      <c r="Q19" s="1017"/>
      <c r="R19" s="1017"/>
      <c r="S19" s="1017"/>
      <c r="T19" s="1017"/>
      <c r="U19" s="1017"/>
      <c r="V19" s="36"/>
      <c r="AB19" s="1017"/>
      <c r="AC19" s="113"/>
      <c r="AD19" s="113"/>
    </row>
    <row r="20" spans="1:30" s="5" customFormat="1" ht="13.5" customHeight="1">
      <c r="A20" s="166"/>
      <c r="B20" s="166"/>
      <c r="C20" s="166"/>
      <c r="D20" s="166"/>
      <c r="E20" s="531"/>
      <c r="F20" s="531"/>
      <c r="G20" s="531"/>
      <c r="H20" s="531"/>
      <c r="I20" s="531"/>
      <c r="J20" s="531"/>
      <c r="K20" s="806"/>
      <c r="L20" s="128"/>
      <c r="M20" s="44"/>
      <c r="N20" s="1017"/>
      <c r="O20" s="1017"/>
      <c r="P20" s="1017"/>
      <c r="Q20" s="1017"/>
      <c r="R20" s="1017"/>
      <c r="S20" s="1017"/>
      <c r="T20" s="1017"/>
      <c r="U20" s="1017"/>
      <c r="V20" s="44"/>
      <c r="AB20" s="1017"/>
      <c r="AC20" s="113"/>
      <c r="AD20" s="113"/>
    </row>
    <row r="21" spans="1:30" s="5" customFormat="1" ht="13.5" customHeight="1">
      <c r="A21" s="166"/>
      <c r="B21" s="152"/>
      <c r="C21" s="166"/>
      <c r="D21" s="166"/>
      <c r="E21" s="531"/>
      <c r="F21" s="531"/>
      <c r="G21" s="531"/>
      <c r="H21" s="531"/>
      <c r="I21" s="531"/>
      <c r="J21" s="531"/>
      <c r="K21" s="806"/>
      <c r="L21" s="124"/>
      <c r="M21" s="7"/>
      <c r="N21" s="1017"/>
      <c r="O21" s="1017"/>
      <c r="P21" s="1017"/>
      <c r="Q21" s="1017"/>
      <c r="R21" s="1017"/>
      <c r="S21" s="1017"/>
      <c r="T21" s="1017"/>
      <c r="U21" s="1017"/>
      <c r="V21" s="44"/>
      <c r="AB21" s="1017"/>
      <c r="AC21" s="113"/>
      <c r="AD21" s="113"/>
    </row>
    <row r="22" spans="1:30" ht="13.5" customHeight="1">
      <c r="A22" s="378"/>
      <c r="B22" s="8"/>
      <c r="C22" s="36"/>
      <c r="D22" s="36"/>
      <c r="E22" s="36"/>
      <c r="F22" s="36"/>
      <c r="G22" s="36"/>
      <c r="H22" s="36"/>
      <c r="I22" s="36"/>
      <c r="J22" s="36"/>
      <c r="K22" s="629"/>
      <c r="L22" s="126"/>
      <c r="M22" s="69"/>
      <c r="N22" s="1046"/>
      <c r="O22" s="1017"/>
      <c r="P22" s="1017"/>
      <c r="Q22" s="1046"/>
      <c r="R22" s="1046"/>
      <c r="S22" s="1046"/>
      <c r="V22" s="45"/>
      <c r="W22" s="5"/>
      <c r="X22" s="5"/>
      <c r="Y22" s="5"/>
      <c r="Z22" s="5"/>
      <c r="AA22" s="5"/>
      <c r="AB22" s="1017"/>
      <c r="AC22" s="113"/>
      <c r="AD22" s="113"/>
    </row>
    <row r="23" spans="1:30" ht="13.5" customHeight="1">
      <c r="A23" s="1464" t="s">
        <v>1170</v>
      </c>
      <c r="B23" s="1464"/>
      <c r="C23" s="1464"/>
      <c r="D23" s="1464"/>
      <c r="E23" s="1464"/>
      <c r="F23" s="1464"/>
      <c r="G23" s="1464"/>
      <c r="H23" s="1464"/>
      <c r="I23" s="46"/>
      <c r="J23" s="46"/>
      <c r="K23" s="760"/>
      <c r="L23" s="125"/>
      <c r="M23" s="70"/>
      <c r="N23" s="1046"/>
      <c r="O23" s="1017"/>
      <c r="P23" s="1017"/>
      <c r="Q23" s="1046"/>
      <c r="R23" s="1046"/>
      <c r="S23" s="1046"/>
      <c r="V23" s="53"/>
      <c r="W23"/>
      <c r="X23"/>
      <c r="Y23"/>
      <c r="Z23"/>
      <c r="AA23"/>
      <c r="AC23" s="113"/>
      <c r="AD23" s="113"/>
    </row>
    <row r="24" spans="1:30" s="5" customFormat="1" ht="56.25" customHeight="1" thickBot="1">
      <c r="A24" s="96" t="s">
        <v>95</v>
      </c>
      <c r="B24" s="533" t="s">
        <v>83</v>
      </c>
      <c r="C24" s="533" t="s">
        <v>101</v>
      </c>
      <c r="D24" s="533" t="s">
        <v>102</v>
      </c>
      <c r="E24" s="533" t="s">
        <v>103</v>
      </c>
      <c r="F24" s="533" t="s">
        <v>106</v>
      </c>
      <c r="G24" s="533" t="s">
        <v>107</v>
      </c>
      <c r="H24" s="533" t="s">
        <v>108</v>
      </c>
      <c r="I24" s="147"/>
      <c r="J24" s="46"/>
      <c r="K24" s="760"/>
      <c r="L24" s="129"/>
      <c r="M24" s="46"/>
      <c r="N24" s="380"/>
      <c r="O24" s="380"/>
      <c r="P24" s="94"/>
      <c r="Q24" s="380"/>
      <c r="R24" s="380"/>
      <c r="S24" s="380"/>
      <c r="T24" s="380"/>
      <c r="U24" s="380"/>
      <c r="V24" s="53"/>
      <c r="W24"/>
      <c r="X24"/>
      <c r="Y24"/>
      <c r="Z24"/>
      <c r="AA24"/>
      <c r="AB24" s="1046"/>
      <c r="AC24" s="113"/>
      <c r="AD24" s="113"/>
    </row>
    <row r="25" spans="1:30" s="5" customFormat="1" ht="13.35" customHeight="1">
      <c r="A25" s="71" t="s">
        <v>224</v>
      </c>
      <c r="B25" s="649">
        <v>5547</v>
      </c>
      <c r="C25" s="649">
        <v>194805.74</v>
      </c>
      <c r="D25" s="636">
        <f>SUM(F40:F45)</f>
        <v>233854.36999999997</v>
      </c>
      <c r="E25" s="651">
        <f>D25/C25</f>
        <v>1.2004490730098609</v>
      </c>
      <c r="F25" s="649">
        <v>19.07</v>
      </c>
      <c r="G25" s="1356">
        <f>SUM(I40:I45)</f>
        <v>45.74</v>
      </c>
      <c r="H25" s="651">
        <f>G25/F25</f>
        <v>2.3985317252228633</v>
      </c>
      <c r="I25" s="338"/>
      <c r="J25" s="337"/>
      <c r="K25" s="337"/>
      <c r="L25" s="129"/>
      <c r="M25" s="46"/>
      <c r="N25" s="1449" t="s">
        <v>167</v>
      </c>
      <c r="O25" s="1449"/>
      <c r="P25" s="1449"/>
      <c r="Q25" s="1449"/>
      <c r="R25" s="1449"/>
      <c r="S25" s="1449"/>
      <c r="T25" s="1449"/>
      <c r="U25" s="1024"/>
      <c r="V25" s="1464" t="s">
        <v>1156</v>
      </c>
      <c r="W25" s="1464"/>
      <c r="X25" s="1464"/>
      <c r="Y25" s="1464"/>
      <c r="Z25" s="1464"/>
      <c r="AA25" s="1464"/>
      <c r="AB25" s="1464"/>
      <c r="AC25" s="113"/>
      <c r="AD25" s="113"/>
    </row>
    <row r="26" spans="1:30" s="5" customFormat="1">
      <c r="A26" s="73" t="s">
        <v>225</v>
      </c>
      <c r="B26" s="644">
        <v>538</v>
      </c>
      <c r="C26" s="644">
        <v>173784.5800000001</v>
      </c>
      <c r="D26" s="636">
        <f>SUM(F46:F49)</f>
        <v>98172.160000000003</v>
      </c>
      <c r="E26" s="651">
        <f>D26/C26</f>
        <v>0.56490719717480076</v>
      </c>
      <c r="F26" s="649">
        <v>63.88</v>
      </c>
      <c r="G26" s="1356">
        <f>SUM(I46:I49)</f>
        <v>34.129999999999995</v>
      </c>
      <c r="H26" s="651">
        <f>G26/F26</f>
        <v>0.53428303068252969</v>
      </c>
      <c r="I26" s="338"/>
      <c r="J26" s="46"/>
      <c r="K26" s="760"/>
      <c r="L26" s="129"/>
      <c r="M26" s="46"/>
      <c r="N26" s="380"/>
      <c r="O26" s="380"/>
      <c r="P26" s="94"/>
      <c r="Q26" s="380"/>
      <c r="R26" s="380"/>
      <c r="S26" s="380"/>
      <c r="T26" s="380"/>
      <c r="U26" s="380"/>
      <c r="AC26" s="204"/>
      <c r="AD26" s="204"/>
    </row>
    <row r="27" spans="1:30" s="5" customFormat="1">
      <c r="A27" s="73" t="s">
        <v>226</v>
      </c>
      <c r="B27" s="644">
        <v>2518</v>
      </c>
      <c r="C27" s="644">
        <v>4548424.29</v>
      </c>
      <c r="D27" s="636">
        <v>5204750.2611907739</v>
      </c>
      <c r="E27" s="651">
        <f>D27/C27</f>
        <v>1.144297437825611</v>
      </c>
      <c r="F27" s="649">
        <v>1988.48</v>
      </c>
      <c r="G27" s="1356">
        <f>SUM(I50:I57)</f>
        <v>2881.4589527600979</v>
      </c>
      <c r="H27" s="651">
        <f>G27/F27</f>
        <v>1.4490761550330393</v>
      </c>
      <c r="I27" s="338"/>
      <c r="J27" s="46"/>
      <c r="K27" s="760"/>
      <c r="L27" s="129"/>
      <c r="M27" s="46"/>
      <c r="N27" s="380"/>
      <c r="O27" s="66"/>
      <c r="P27" s="1068"/>
      <c r="Q27" s="1069"/>
      <c r="R27" s="380"/>
      <c r="S27" s="380"/>
      <c r="T27" s="380"/>
      <c r="U27" s="68"/>
      <c r="V27" s="93"/>
      <c r="W27" s="380"/>
      <c r="X27" s="380"/>
      <c r="Y27" s="380"/>
      <c r="Z27" s="6"/>
      <c r="AA27" s="380"/>
      <c r="AB27" s="380"/>
      <c r="AC27" s="204"/>
      <c r="AD27" s="204"/>
    </row>
    <row r="28" spans="1:30" s="5" customFormat="1" ht="13.5" thickBot="1">
      <c r="A28" s="203" t="s">
        <v>72</v>
      </c>
      <c r="B28" s="640">
        <v>8603</v>
      </c>
      <c r="C28" s="640">
        <v>4917014.5999999996</v>
      </c>
      <c r="D28" s="640">
        <f>SUM(D25:D27)</f>
        <v>5536776.7911907742</v>
      </c>
      <c r="E28" s="641">
        <f>D28/C28</f>
        <v>1.1260444073505038</v>
      </c>
      <c r="F28" s="640">
        <v>2071.44</v>
      </c>
      <c r="G28" s="201">
        <f>SUM(G25:G27)</f>
        <v>2961.3289527600978</v>
      </c>
      <c r="H28" s="641">
        <f>G28/F28</f>
        <v>1.4295991931989813</v>
      </c>
      <c r="I28" s="210"/>
      <c r="J28" s="36"/>
      <c r="K28" s="629"/>
      <c r="L28" s="127"/>
      <c r="M28" s="36"/>
      <c r="N28" s="380"/>
      <c r="O28" s="66"/>
      <c r="P28" s="1068"/>
      <c r="Q28" s="1069"/>
      <c r="R28" s="380"/>
      <c r="S28" s="380"/>
      <c r="T28" s="380"/>
      <c r="U28" s="68"/>
      <c r="V28" s="94"/>
      <c r="W28" s="380"/>
      <c r="X28" s="380"/>
      <c r="Y28" s="380"/>
      <c r="Z28" s="6"/>
      <c r="AA28" s="380"/>
      <c r="AB28" s="380"/>
      <c r="AD28" s="1017"/>
    </row>
    <row r="29" spans="1:30" s="5" customFormat="1" ht="13.5" customHeight="1" thickTop="1">
      <c r="B29" s="8"/>
      <c r="C29" s="36"/>
      <c r="D29" s="36"/>
      <c r="E29" s="46"/>
      <c r="F29" s="46"/>
      <c r="G29" s="46"/>
      <c r="H29" s="46"/>
      <c r="I29" s="46"/>
      <c r="J29" s="46"/>
      <c r="K29" s="760"/>
      <c r="L29" s="130"/>
      <c r="M29" s="41"/>
      <c r="N29" s="380"/>
      <c r="O29" s="380"/>
      <c r="P29" s="380"/>
      <c r="Q29" s="380"/>
      <c r="R29" s="380"/>
      <c r="S29" s="380"/>
      <c r="T29" s="380"/>
      <c r="U29" s="380"/>
      <c r="V29" s="625"/>
      <c r="W29" s="625"/>
      <c r="X29" s="625"/>
      <c r="Y29" s="625"/>
      <c r="Z29" s="625"/>
      <c r="AA29" s="625"/>
      <c r="AB29" s="380"/>
      <c r="AD29" s="1017"/>
    </row>
    <row r="30" spans="1:30" s="5" customFormat="1" ht="13.5" customHeight="1">
      <c r="A30" s="97" t="s">
        <v>1138</v>
      </c>
      <c r="B30" s="78"/>
      <c r="C30" s="78"/>
      <c r="D30" s="78"/>
      <c r="E30" s="78"/>
      <c r="F30" s="46"/>
      <c r="G30" s="46"/>
      <c r="H30" s="46"/>
      <c r="I30" s="46"/>
      <c r="J30" s="46"/>
      <c r="K30" s="760"/>
      <c r="L30" s="127"/>
      <c r="M30" s="36"/>
      <c r="N30" s="380"/>
      <c r="O30" s="380"/>
      <c r="P30" s="380"/>
      <c r="Q30" s="380"/>
      <c r="R30" s="380"/>
      <c r="S30" s="380"/>
      <c r="T30" s="380"/>
      <c r="U30" s="380"/>
      <c r="V30" s="625"/>
      <c r="W30" s="625"/>
      <c r="X30" s="625"/>
      <c r="Y30" s="625"/>
      <c r="Z30" s="625"/>
      <c r="AA30" s="625"/>
      <c r="AB30" s="380"/>
      <c r="AD30" s="1017"/>
    </row>
    <row r="31" spans="1:30" s="5" customFormat="1" ht="13.5" customHeight="1">
      <c r="A31" s="97"/>
      <c r="B31" s="78"/>
      <c r="C31" s="78"/>
      <c r="D31" s="78"/>
      <c r="E31" s="78"/>
      <c r="F31" s="46"/>
      <c r="G31" s="46"/>
      <c r="H31" s="46"/>
      <c r="I31" s="46"/>
      <c r="J31" s="46"/>
      <c r="K31" s="760"/>
      <c r="L31" s="127"/>
      <c r="M31"/>
      <c r="U31" s="380"/>
      <c r="V31" s="625"/>
      <c r="W31" s="625"/>
      <c r="X31" s="625"/>
      <c r="Y31" s="625"/>
      <c r="Z31" s="625"/>
      <c r="AA31" s="625"/>
      <c r="AB31" s="625"/>
      <c r="AD31" s="1017"/>
    </row>
    <row r="32" spans="1:30" s="5" customFormat="1" ht="4.9000000000000004" customHeight="1">
      <c r="A32" s="1497"/>
      <c r="B32" s="1497"/>
      <c r="C32" s="1497"/>
      <c r="D32" s="1497"/>
      <c r="E32" s="1497"/>
      <c r="F32" s="1497"/>
      <c r="G32" s="1497"/>
      <c r="H32" s="1497"/>
      <c r="I32" s="1497"/>
      <c r="J32" s="530"/>
      <c r="K32" s="805"/>
      <c r="L32" s="271"/>
      <c r="M32"/>
      <c r="N32" s="380"/>
      <c r="O32" s="380"/>
      <c r="P32" s="380"/>
      <c r="Q32" s="380"/>
      <c r="R32" s="380"/>
      <c r="S32" s="380"/>
      <c r="T32" s="380"/>
      <c r="U32" s="380"/>
      <c r="V32" s="625"/>
      <c r="W32" s="625"/>
      <c r="X32" s="625"/>
      <c r="Y32" s="625"/>
      <c r="Z32" s="625"/>
      <c r="AA32" s="625"/>
      <c r="AB32" s="625"/>
      <c r="AD32" s="1017"/>
    </row>
    <row r="33" spans="1:30" ht="12.75" customHeight="1">
      <c r="A33" s="1496"/>
      <c r="B33" s="1496"/>
      <c r="C33" s="1496"/>
      <c r="D33" s="1496"/>
      <c r="E33" s="1496"/>
      <c r="F33" s="1496"/>
      <c r="G33" s="1496"/>
      <c r="H33" s="1496"/>
      <c r="I33" s="1496"/>
      <c r="J33" s="1496"/>
      <c r="K33" s="167"/>
      <c r="L33" s="123"/>
      <c r="M33"/>
      <c r="N33" s="625"/>
      <c r="O33" s="380"/>
      <c r="P33" s="380"/>
      <c r="Q33" s="625"/>
      <c r="R33" s="625"/>
      <c r="S33" s="625"/>
      <c r="T33" s="625"/>
      <c r="U33" s="625"/>
      <c r="V33" s="1070"/>
      <c r="W33" s="625"/>
      <c r="X33" s="625"/>
      <c r="Y33" s="625"/>
      <c r="Z33" s="625"/>
      <c r="AA33" s="625"/>
      <c r="AB33" s="625"/>
    </row>
    <row r="34" spans="1:30" ht="15.75">
      <c r="A34" s="1450" t="s">
        <v>1174</v>
      </c>
      <c r="B34" s="1450"/>
      <c r="C34" s="1450"/>
      <c r="D34" s="1450"/>
      <c r="E34" s="1450"/>
      <c r="F34" s="1450"/>
      <c r="G34" s="1450"/>
      <c r="H34" s="1450"/>
      <c r="I34" s="1450"/>
      <c r="J34" s="1450"/>
      <c r="K34" s="794"/>
      <c r="L34" s="124"/>
      <c r="M34"/>
      <c r="N34" s="625"/>
      <c r="O34" s="380"/>
      <c r="P34" s="380"/>
      <c r="Q34" s="625"/>
      <c r="R34" s="625"/>
      <c r="S34" s="625"/>
      <c r="T34" s="625"/>
      <c r="U34" s="625"/>
      <c r="V34" s="94"/>
      <c r="W34" s="380"/>
      <c r="X34" s="380"/>
      <c r="Y34" s="380"/>
      <c r="Z34" s="380"/>
      <c r="AA34" s="380"/>
      <c r="AB34" s="380"/>
    </row>
    <row r="35" spans="1:30" ht="13.35" customHeight="1">
      <c r="A35" s="1508"/>
      <c r="B35" s="1508"/>
      <c r="C35" s="1508"/>
      <c r="D35" s="1508"/>
      <c r="E35" s="1508"/>
      <c r="F35" s="1508"/>
      <c r="G35" s="1508"/>
      <c r="H35" s="1508"/>
      <c r="I35" s="1508"/>
      <c r="J35" s="1508"/>
      <c r="K35" s="378"/>
      <c r="L35" s="125"/>
      <c r="M35" s="70"/>
      <c r="N35" s="625"/>
      <c r="O35" s="380"/>
      <c r="P35" s="380"/>
      <c r="Q35" s="625"/>
      <c r="R35" s="625"/>
      <c r="S35" s="625"/>
      <c r="T35" s="625"/>
      <c r="U35" s="625"/>
      <c r="V35" s="94"/>
      <c r="W35" s="380"/>
      <c r="X35" s="380"/>
      <c r="Y35" s="380"/>
      <c r="Z35" s="380"/>
      <c r="AA35" s="380"/>
      <c r="AB35" s="380"/>
    </row>
    <row r="36" spans="1:30" s="5" customFormat="1">
      <c r="A36" s="1518"/>
      <c r="B36" s="1518"/>
      <c r="C36" s="1518"/>
      <c r="D36" s="1518"/>
      <c r="E36" s="1518"/>
      <c r="F36" s="1518"/>
      <c r="G36" s="1518"/>
      <c r="H36" s="1518"/>
      <c r="I36" s="1518"/>
      <c r="J36" s="1518"/>
      <c r="K36" s="337"/>
      <c r="L36" s="127"/>
      <c r="M36" s="36"/>
      <c r="N36" s="1071"/>
      <c r="O36" s="335"/>
      <c r="P36" s="1072"/>
      <c r="Q36" s="625"/>
      <c r="R36" s="380"/>
      <c r="S36" s="380"/>
      <c r="T36" s="380"/>
      <c r="U36" s="380"/>
      <c r="V36" s="44"/>
      <c r="W36" s="380"/>
      <c r="X36" s="380"/>
      <c r="Y36" s="380"/>
      <c r="Z36" s="380"/>
      <c r="AA36" s="380"/>
      <c r="AB36" s="380"/>
      <c r="AD36" s="1017"/>
    </row>
    <row r="37" spans="1:30" s="5" customFormat="1">
      <c r="A37" s="1464" t="s">
        <v>158</v>
      </c>
      <c r="B37" s="1464"/>
      <c r="C37" s="1464"/>
      <c r="D37" s="1464"/>
      <c r="E37" s="1464"/>
      <c r="F37" s="1464"/>
      <c r="G37" s="1464"/>
      <c r="H37" s="1464"/>
      <c r="I37" s="1464"/>
      <c r="J37" s="1464"/>
      <c r="K37"/>
      <c r="L37" s="127"/>
      <c r="M37" s="36"/>
      <c r="N37" s="625"/>
      <c r="O37" s="335"/>
      <c r="P37" s="1072"/>
      <c r="Q37" s="625"/>
      <c r="R37" s="380"/>
      <c r="S37" s="380"/>
      <c r="T37" s="380"/>
      <c r="U37" s="380"/>
      <c r="V37" s="45"/>
      <c r="W37" s="380"/>
      <c r="X37" s="380"/>
      <c r="Y37" s="380"/>
      <c r="Z37" s="380"/>
      <c r="AA37" s="380"/>
      <c r="AB37" s="380"/>
      <c r="AD37" s="1017"/>
    </row>
    <row r="38" spans="1:30" s="5" customFormat="1">
      <c r="A38" s="1500" t="s">
        <v>95</v>
      </c>
      <c r="B38" s="1500" t="s">
        <v>200</v>
      </c>
      <c r="C38" s="1500" t="s">
        <v>227</v>
      </c>
      <c r="D38" s="1500" t="s">
        <v>228</v>
      </c>
      <c r="E38" s="1500" t="s">
        <v>112</v>
      </c>
      <c r="F38" s="1500" t="s">
        <v>113</v>
      </c>
      <c r="G38" s="1500" t="s">
        <v>114</v>
      </c>
      <c r="H38" s="1500" t="s">
        <v>115</v>
      </c>
      <c r="I38" s="1500" t="s">
        <v>116</v>
      </c>
      <c r="J38" s="1500" t="s">
        <v>117</v>
      </c>
      <c r="K38"/>
      <c r="L38" s="128"/>
      <c r="M38" s="44"/>
      <c r="N38" s="625"/>
      <c r="O38" s="335"/>
      <c r="P38" s="1072"/>
      <c r="Q38" s="625"/>
      <c r="R38" s="380"/>
      <c r="S38" s="380"/>
      <c r="T38" s="380"/>
      <c r="U38" s="380"/>
      <c r="V38" s="1026"/>
      <c r="W38" s="204"/>
      <c r="X38" s="204"/>
      <c r="Y38" s="204"/>
      <c r="Z38" s="204"/>
      <c r="AA38" s="204"/>
      <c r="AB38" s="204"/>
      <c r="AD38" s="1017"/>
    </row>
    <row r="39" spans="1:30" s="5" customFormat="1" ht="13.5" thickBot="1">
      <c r="A39" s="1472"/>
      <c r="B39" s="1472" t="s">
        <v>200</v>
      </c>
      <c r="C39" s="1472"/>
      <c r="D39" s="1472" t="s">
        <v>228</v>
      </c>
      <c r="E39" s="1472"/>
      <c r="F39" s="1472"/>
      <c r="G39" s="1472"/>
      <c r="H39" s="1472"/>
      <c r="I39" s="1472"/>
      <c r="J39" s="1472"/>
      <c r="K39"/>
      <c r="L39" s="124"/>
      <c r="M39" s="7"/>
      <c r="N39" s="380"/>
      <c r="O39" s="380"/>
      <c r="P39" s="380"/>
      <c r="Q39" s="380"/>
      <c r="R39" s="380"/>
      <c r="S39" s="380"/>
      <c r="T39" s="380"/>
      <c r="U39" s="380"/>
      <c r="V39" s="652"/>
      <c r="W39" s="204"/>
      <c r="X39" s="204"/>
      <c r="Y39" s="204"/>
      <c r="Z39" s="204"/>
      <c r="AA39" s="204"/>
      <c r="AB39" s="204"/>
      <c r="AD39" s="1017"/>
    </row>
    <row r="40" spans="1:30" s="113" customFormat="1">
      <c r="A40" s="808" t="s">
        <v>229</v>
      </c>
      <c r="B40" s="1285" t="s">
        <v>230</v>
      </c>
      <c r="C40" s="859"/>
      <c r="D40" s="646">
        <v>3495</v>
      </c>
      <c r="E40" s="611">
        <v>108181.61</v>
      </c>
      <c r="F40" s="611">
        <v>105621.07</v>
      </c>
      <c r="G40" s="291">
        <f t="shared" ref="G40:G57" si="0">F40/E40</f>
        <v>0.97633109730942258</v>
      </c>
      <c r="H40" s="613">
        <v>10.94</v>
      </c>
      <c r="I40" s="613">
        <v>9.27</v>
      </c>
      <c r="J40" s="291">
        <f t="shared" ref="J40:J57" si="1">I40/H40</f>
        <v>0.84734917733089576</v>
      </c>
      <c r="K40" s="793"/>
      <c r="L40" s="140"/>
      <c r="M40" s="176"/>
      <c r="N40" s="204"/>
      <c r="O40" s="204"/>
      <c r="P40" s="204"/>
      <c r="Q40" s="204"/>
      <c r="R40" s="204"/>
      <c r="S40" s="204"/>
      <c r="T40" s="204"/>
      <c r="U40" s="204"/>
      <c r="V40" s="1026"/>
      <c r="AD40" s="1051"/>
    </row>
    <row r="41" spans="1:30" s="113" customFormat="1" ht="25.5">
      <c r="A41" s="808" t="s">
        <v>229</v>
      </c>
      <c r="B41" s="1285" t="s">
        <v>232</v>
      </c>
      <c r="C41" s="859"/>
      <c r="D41" s="299">
        <v>341</v>
      </c>
      <c r="E41" s="611">
        <v>5182.5</v>
      </c>
      <c r="F41" s="611">
        <v>5044.55</v>
      </c>
      <c r="G41" s="291">
        <f t="shared" si="0"/>
        <v>0.9733815726000965</v>
      </c>
      <c r="H41" s="613">
        <v>0.59</v>
      </c>
      <c r="I41" s="613">
        <v>0.57999999999999996</v>
      </c>
      <c r="J41" s="291">
        <f t="shared" si="1"/>
        <v>0.98305084745762705</v>
      </c>
      <c r="K41" s="793"/>
      <c r="L41" s="464"/>
      <c r="M41" s="465"/>
      <c r="N41" s="204"/>
      <c r="O41" s="204"/>
      <c r="P41" s="204"/>
      <c r="Q41" s="204"/>
      <c r="R41" s="204"/>
      <c r="S41" s="204"/>
      <c r="T41" s="204"/>
      <c r="U41" s="204"/>
      <c r="V41" s="474"/>
      <c r="AD41" s="1051"/>
    </row>
    <row r="42" spans="1:30" s="113" customFormat="1" ht="25.5">
      <c r="A42" s="808" t="s">
        <v>229</v>
      </c>
      <c r="B42" s="1285" t="s">
        <v>233</v>
      </c>
      <c r="C42" s="859"/>
      <c r="D42" s="299">
        <v>536</v>
      </c>
      <c r="E42" s="610">
        <v>39519.279999999999</v>
      </c>
      <c r="F42" s="610">
        <v>55208</v>
      </c>
      <c r="G42" s="320">
        <f t="shared" si="0"/>
        <v>1.3969890139698902</v>
      </c>
      <c r="H42" s="612">
        <v>2.79</v>
      </c>
      <c r="I42" s="612">
        <v>6.2</v>
      </c>
      <c r="J42" s="320">
        <f t="shared" si="1"/>
        <v>2.2222222222222223</v>
      </c>
      <c r="K42" s="793"/>
      <c r="L42" s="462"/>
      <c r="M42" s="463"/>
      <c r="N42" s="204"/>
      <c r="O42" s="204"/>
      <c r="P42" s="204"/>
      <c r="Q42" s="204"/>
      <c r="R42" s="204"/>
      <c r="S42" s="204"/>
      <c r="T42" s="204"/>
      <c r="U42" s="204"/>
      <c r="V42" s="474"/>
      <c r="AD42" s="1051"/>
    </row>
    <row r="43" spans="1:30" s="113" customFormat="1">
      <c r="A43" s="808" t="s">
        <v>229</v>
      </c>
      <c r="B43" s="1287" t="s">
        <v>234</v>
      </c>
      <c r="C43" s="1323" t="s">
        <v>235</v>
      </c>
      <c r="D43" s="333">
        <v>138</v>
      </c>
      <c r="E43" s="594">
        <v>3141.6</v>
      </c>
      <c r="F43" s="594">
        <v>5800.77</v>
      </c>
      <c r="G43" s="332">
        <f t="shared" si="0"/>
        <v>1.8464381207028269</v>
      </c>
      <c r="H43" s="602">
        <v>0.48</v>
      </c>
      <c r="I43" s="602">
        <v>1.36</v>
      </c>
      <c r="J43" s="332">
        <f t="shared" si="1"/>
        <v>2.8333333333333335</v>
      </c>
      <c r="K43" s="793"/>
      <c r="L43" s="460"/>
      <c r="M43" s="461"/>
      <c r="N43" s="1051"/>
      <c r="O43" s="1051"/>
      <c r="P43" s="1051"/>
      <c r="Q43" s="1051"/>
      <c r="R43" s="1051"/>
      <c r="S43" s="1051"/>
      <c r="T43" s="1051"/>
      <c r="U43" s="1051"/>
      <c r="V43" s="1052"/>
      <c r="AD43" s="1051"/>
    </row>
    <row r="44" spans="1:30" s="113" customFormat="1">
      <c r="A44" s="808" t="s">
        <v>229</v>
      </c>
      <c r="B44" s="1285" t="s">
        <v>234</v>
      </c>
      <c r="C44" s="859" t="s">
        <v>236</v>
      </c>
      <c r="D44" s="299">
        <v>695</v>
      </c>
      <c r="E44" s="609">
        <v>12304.600000000031</v>
      </c>
      <c r="F44" s="609">
        <v>15281.71</v>
      </c>
      <c r="G44" s="331">
        <f t="shared" si="0"/>
        <v>1.2419509776831397</v>
      </c>
      <c r="H44" s="596">
        <v>1.9</v>
      </c>
      <c r="I44" s="596">
        <v>24.01</v>
      </c>
      <c r="J44" s="331">
        <f t="shared" si="1"/>
        <v>12.63684210526316</v>
      </c>
      <c r="K44" s="793"/>
      <c r="L44" s="454"/>
      <c r="M44" s="455"/>
      <c r="N44" s="1051"/>
      <c r="O44" s="1051"/>
      <c r="P44" s="1051"/>
      <c r="Q44" s="1051"/>
      <c r="R44" s="1051"/>
      <c r="S44" s="1051"/>
      <c r="T44" s="1051"/>
      <c r="U44" s="1051"/>
      <c r="V44" s="1052"/>
      <c r="AD44" s="1051"/>
    </row>
    <row r="45" spans="1:30" s="113" customFormat="1">
      <c r="A45" s="856" t="s">
        <v>229</v>
      </c>
      <c r="B45" s="1324" t="s">
        <v>234</v>
      </c>
      <c r="C45" s="864" t="s">
        <v>237</v>
      </c>
      <c r="D45" s="324">
        <v>342</v>
      </c>
      <c r="E45" s="607">
        <v>26476.149999999987</v>
      </c>
      <c r="F45" s="607">
        <v>46898.27</v>
      </c>
      <c r="G45" s="330">
        <f t="shared" si="0"/>
        <v>1.7713402439554098</v>
      </c>
      <c r="H45" s="601">
        <v>2.37</v>
      </c>
      <c r="I45" s="601">
        <v>4.32</v>
      </c>
      <c r="J45" s="330">
        <f t="shared" si="1"/>
        <v>1.8227848101265822</v>
      </c>
      <c r="K45" s="793"/>
      <c r="L45" s="140"/>
      <c r="M45" s="176"/>
      <c r="N45" s="1054"/>
      <c r="O45" s="1051"/>
      <c r="P45" s="1051"/>
      <c r="Q45" s="1054"/>
      <c r="R45" s="1051"/>
      <c r="S45" s="1051"/>
      <c r="T45" s="1051"/>
      <c r="U45" s="1051"/>
      <c r="V45" s="1053"/>
      <c r="AD45" s="1051"/>
    </row>
    <row r="46" spans="1:30" s="113" customFormat="1">
      <c r="A46" s="808" t="s">
        <v>238</v>
      </c>
      <c r="B46" s="1285" t="s">
        <v>239</v>
      </c>
      <c r="C46" s="859"/>
      <c r="D46" s="329">
        <v>239</v>
      </c>
      <c r="E46" s="611">
        <v>89635.14</v>
      </c>
      <c r="F46" s="611">
        <v>55630.71</v>
      </c>
      <c r="G46" s="291">
        <f t="shared" si="0"/>
        <v>0.62063505451098755</v>
      </c>
      <c r="H46" s="613">
        <v>21.83</v>
      </c>
      <c r="I46" s="613">
        <v>29.91</v>
      </c>
      <c r="J46" s="291">
        <f t="shared" si="1"/>
        <v>1.3701328447091161</v>
      </c>
      <c r="K46" s="793"/>
      <c r="L46" s="460"/>
      <c r="M46" s="461"/>
      <c r="N46" s="1054"/>
      <c r="O46" s="1051"/>
      <c r="P46" s="1051"/>
      <c r="Q46" s="1054"/>
      <c r="R46" s="1051"/>
      <c r="S46" s="1051"/>
      <c r="T46" s="1051"/>
      <c r="U46" s="1051"/>
      <c r="V46" s="1053"/>
      <c r="AD46" s="1051"/>
    </row>
    <row r="47" spans="1:30" s="113" customFormat="1">
      <c r="A47" s="860" t="s">
        <v>238</v>
      </c>
      <c r="B47" s="1287" t="s">
        <v>183</v>
      </c>
      <c r="C47" s="1323" t="s">
        <v>240</v>
      </c>
      <c r="D47" s="328">
        <v>69</v>
      </c>
      <c r="E47" s="606">
        <v>47973.119999999995</v>
      </c>
      <c r="F47" s="606">
        <v>34474.660000000003</v>
      </c>
      <c r="G47" s="327">
        <f t="shared" si="0"/>
        <v>0.71862451306064745</v>
      </c>
      <c r="H47" s="600">
        <v>26.65</v>
      </c>
      <c r="I47" s="600">
        <v>3.35</v>
      </c>
      <c r="J47" s="327">
        <f t="shared" si="1"/>
        <v>0.12570356472795499</v>
      </c>
      <c r="K47" s="793"/>
      <c r="L47" s="464"/>
      <c r="M47" s="465"/>
      <c r="N47" s="1054"/>
      <c r="O47" s="1051"/>
      <c r="P47" s="1051"/>
      <c r="Q47" s="1054"/>
      <c r="R47" s="1051"/>
      <c r="S47" s="1051"/>
      <c r="T47" s="1051"/>
      <c r="U47" s="1051"/>
      <c r="V47" s="1053"/>
      <c r="AD47" s="1051"/>
    </row>
    <row r="48" spans="1:30" s="113" customFormat="1">
      <c r="A48" s="861" t="s">
        <v>238</v>
      </c>
      <c r="B48" s="1288" t="s">
        <v>183</v>
      </c>
      <c r="C48" s="1325" t="s">
        <v>241</v>
      </c>
      <c r="D48" s="326">
        <v>31</v>
      </c>
      <c r="E48" s="605">
        <v>5098.32</v>
      </c>
      <c r="F48" s="605">
        <v>6405.08</v>
      </c>
      <c r="G48" s="325">
        <f t="shared" si="0"/>
        <v>1.2563118831301292</v>
      </c>
      <c r="H48" s="595">
        <v>2.85</v>
      </c>
      <c r="I48" s="595">
        <v>0.57999999999999996</v>
      </c>
      <c r="J48" s="325">
        <f t="shared" si="1"/>
        <v>0.20350877192982453</v>
      </c>
      <c r="K48" s="793"/>
      <c r="L48" s="464"/>
      <c r="M48" s="465"/>
      <c r="U48" s="1051"/>
      <c r="V48" s="1053"/>
      <c r="W48" s="1054"/>
      <c r="X48" s="1051"/>
      <c r="Y48" s="1051"/>
      <c r="Z48" s="1054"/>
      <c r="AA48" s="1051"/>
      <c r="AB48" s="1051"/>
      <c r="AC48" s="1051"/>
      <c r="AD48" s="1051"/>
    </row>
    <row r="49" spans="1:40" s="113" customFormat="1">
      <c r="A49" s="856" t="s">
        <v>238</v>
      </c>
      <c r="B49" s="1324" t="s">
        <v>242</v>
      </c>
      <c r="C49" s="864"/>
      <c r="D49" s="324">
        <v>199</v>
      </c>
      <c r="E49" s="604">
        <v>31077.999999999982</v>
      </c>
      <c r="F49" s="604">
        <v>1661.71</v>
      </c>
      <c r="G49" s="323">
        <f t="shared" si="0"/>
        <v>5.3469013450028989E-2</v>
      </c>
      <c r="H49" s="599">
        <v>12.55</v>
      </c>
      <c r="I49" s="599">
        <v>0.28999999999999998</v>
      </c>
      <c r="J49" s="323">
        <f t="shared" si="1"/>
        <v>2.3107569721115533E-2</v>
      </c>
      <c r="K49" s="793"/>
      <c r="L49" s="464"/>
      <c r="M49" s="465"/>
      <c r="U49" s="1051"/>
      <c r="V49" s="1053"/>
      <c r="W49" s="1054"/>
      <c r="X49" s="1051"/>
      <c r="Y49" s="1051"/>
      <c r="Z49" s="1054"/>
      <c r="AA49" s="1051"/>
      <c r="AB49" s="1051"/>
      <c r="AC49" s="1051"/>
      <c r="AD49" s="1051"/>
    </row>
    <row r="50" spans="1:40" s="204" customFormat="1" ht="25.5">
      <c r="A50" s="808" t="s">
        <v>243</v>
      </c>
      <c r="B50" s="1285" t="s">
        <v>244</v>
      </c>
      <c r="C50" s="263" t="s">
        <v>1340</v>
      </c>
      <c r="D50" s="299">
        <v>48</v>
      </c>
      <c r="E50" s="610">
        <v>30098.89</v>
      </c>
      <c r="F50" s="610">
        <v>26859.473679416362</v>
      </c>
      <c r="G50" s="320">
        <f t="shared" si="0"/>
        <v>0.89237422640557051</v>
      </c>
      <c r="H50" s="612">
        <v>13.78</v>
      </c>
      <c r="I50" s="612">
        <v>9.5713090909090983</v>
      </c>
      <c r="J50" s="320">
        <f t="shared" si="1"/>
        <v>0.69457975986277931</v>
      </c>
      <c r="K50" s="793"/>
      <c r="L50" s="466"/>
      <c r="M50" s="467"/>
      <c r="N50" s="474"/>
      <c r="T50" s="1051"/>
      <c r="U50" s="1051"/>
      <c r="V50" s="1052"/>
      <c r="W50" s="1051"/>
      <c r="X50" s="1051"/>
      <c r="Y50" s="1051"/>
      <c r="Z50" s="1051"/>
      <c r="AA50" s="1051"/>
      <c r="AB50" s="1051"/>
      <c r="AC50" s="1051"/>
      <c r="AD50" s="1051"/>
    </row>
    <row r="51" spans="1:40" s="204" customFormat="1" ht="15">
      <c r="A51" s="856" t="s">
        <v>243</v>
      </c>
      <c r="B51" s="1324" t="s">
        <v>244</v>
      </c>
      <c r="C51" s="864" t="s">
        <v>245</v>
      </c>
      <c r="D51" s="324">
        <v>884</v>
      </c>
      <c r="E51" s="604">
        <v>1512945.66</v>
      </c>
      <c r="F51" s="604">
        <v>2572734.5256847544</v>
      </c>
      <c r="G51" s="323">
        <f t="shared" si="0"/>
        <v>1.7004804559105939</v>
      </c>
      <c r="H51" s="599">
        <v>666.5</v>
      </c>
      <c r="I51" s="599">
        <v>2102.0250005994772</v>
      </c>
      <c r="J51" s="323">
        <f t="shared" si="1"/>
        <v>3.153825957388563</v>
      </c>
      <c r="K51" s="793"/>
      <c r="L51" s="462"/>
      <c r="M51" s="463"/>
      <c r="N51" s="652"/>
      <c r="T51" s="1051"/>
      <c r="U51" s="1051"/>
      <c r="V51" s="1052"/>
      <c r="W51" s="1051"/>
      <c r="X51" s="1051"/>
      <c r="Y51" s="1051"/>
      <c r="Z51" s="1051"/>
      <c r="AA51" s="1051"/>
      <c r="AB51" s="1051"/>
      <c r="AC51" s="1051"/>
      <c r="AD51" s="1051"/>
    </row>
    <row r="52" spans="1:40" s="204" customFormat="1" ht="25.5">
      <c r="A52" s="808" t="s">
        <v>243</v>
      </c>
      <c r="B52" s="1285" t="s">
        <v>246</v>
      </c>
      <c r="C52" s="263" t="s">
        <v>1340</v>
      </c>
      <c r="D52" s="299">
        <v>17</v>
      </c>
      <c r="E52" s="610">
        <v>12613.3</v>
      </c>
      <c r="F52" s="610">
        <v>14293.504942367937</v>
      </c>
      <c r="G52" s="320">
        <f t="shared" si="0"/>
        <v>1.1332089891121229</v>
      </c>
      <c r="H52" s="612">
        <v>3.36</v>
      </c>
      <c r="I52" s="612">
        <v>2.698960285698087</v>
      </c>
      <c r="J52" s="320">
        <f t="shared" si="1"/>
        <v>0.80326198979109731</v>
      </c>
      <c r="K52" s="793"/>
      <c r="L52" s="473"/>
      <c r="M52" s="474"/>
      <c r="N52" s="652"/>
      <c r="T52" s="1051"/>
      <c r="U52" s="1051"/>
      <c r="V52" s="1052"/>
      <c r="W52" s="1051"/>
      <c r="X52" s="1051"/>
      <c r="Y52" s="1051"/>
      <c r="Z52" s="1051"/>
      <c r="AA52" s="1051"/>
      <c r="AB52" s="1051"/>
      <c r="AC52" s="1051"/>
      <c r="AD52" s="1051"/>
    </row>
    <row r="53" spans="1:40" s="204" customFormat="1">
      <c r="A53" s="808" t="s">
        <v>243</v>
      </c>
      <c r="B53" s="1285" t="s">
        <v>246</v>
      </c>
      <c r="C53" s="859" t="s">
        <v>245</v>
      </c>
      <c r="D53" s="299">
        <v>199</v>
      </c>
      <c r="E53" s="610">
        <v>1462514.68</v>
      </c>
      <c r="F53" s="610">
        <v>1339628.8430497081</v>
      </c>
      <c r="G53" s="320">
        <f t="shared" si="0"/>
        <v>0.91597633949883372</v>
      </c>
      <c r="H53" s="612">
        <v>576.13</v>
      </c>
      <c r="I53" s="612">
        <v>515.75113710488313</v>
      </c>
      <c r="J53" s="320">
        <f t="shared" si="1"/>
        <v>0.8951992382012447</v>
      </c>
      <c r="K53" s="793"/>
      <c r="L53" s="470"/>
      <c r="M53" s="471"/>
      <c r="N53" s="652"/>
      <c r="T53" s="1051"/>
      <c r="U53" s="1051"/>
      <c r="V53" s="1052"/>
      <c r="W53" s="1055"/>
      <c r="X53" s="1051"/>
      <c r="Y53" s="1051"/>
      <c r="Z53" s="1051"/>
      <c r="AA53" s="1051"/>
      <c r="AB53" s="1051"/>
      <c r="AC53" s="1051"/>
      <c r="AD53" s="1051"/>
    </row>
    <row r="54" spans="1:40" s="204" customFormat="1">
      <c r="A54" s="856" t="s">
        <v>243</v>
      </c>
      <c r="B54" s="1324" t="s">
        <v>246</v>
      </c>
      <c r="C54" s="864" t="s">
        <v>247</v>
      </c>
      <c r="D54" s="322">
        <v>45</v>
      </c>
      <c r="E54" s="603">
        <v>654817.72</v>
      </c>
      <c r="F54" s="603">
        <v>41735.232463127621</v>
      </c>
      <c r="G54" s="321">
        <f t="shared" si="0"/>
        <v>6.3735649156115723E-2</v>
      </c>
      <c r="H54" s="598">
        <v>243.17</v>
      </c>
      <c r="I54" s="598">
        <v>11.663177784968564</v>
      </c>
      <c r="J54" s="321">
        <f t="shared" si="1"/>
        <v>4.7963061993537712E-2</v>
      </c>
      <c r="K54" s="793"/>
      <c r="L54" s="466"/>
      <c r="M54" s="467"/>
      <c r="N54" s="652"/>
      <c r="T54" s="1051"/>
      <c r="U54" s="1051"/>
      <c r="V54" s="1052"/>
      <c r="W54" s="1051"/>
      <c r="X54" s="1051"/>
      <c r="Y54" s="1051"/>
      <c r="Z54" s="1051"/>
      <c r="AA54" s="1051"/>
      <c r="AB54" s="1051"/>
      <c r="AC54" s="1051"/>
      <c r="AD54" s="1051"/>
    </row>
    <row r="55" spans="1:40" s="204" customFormat="1">
      <c r="A55" s="808" t="s">
        <v>243</v>
      </c>
      <c r="B55" s="1285" t="s">
        <v>246</v>
      </c>
      <c r="C55" s="859" t="s">
        <v>248</v>
      </c>
      <c r="D55" s="646">
        <v>79</v>
      </c>
      <c r="E55" s="611">
        <v>103846.62</v>
      </c>
      <c r="F55" s="611">
        <v>297442.50704590982</v>
      </c>
      <c r="G55" s="291">
        <f t="shared" si="0"/>
        <v>2.8642483216681471</v>
      </c>
      <c r="H55" s="613">
        <v>64.55</v>
      </c>
      <c r="I55" s="612">
        <v>21.199367894162144</v>
      </c>
      <c r="J55" s="291">
        <f t="shared" si="1"/>
        <v>0.32841778302342595</v>
      </c>
      <c r="K55" s="793"/>
      <c r="L55" s="466"/>
      <c r="M55" s="467"/>
      <c r="N55" s="176"/>
      <c r="O55" s="113"/>
      <c r="P55" s="113"/>
      <c r="Q55" s="113"/>
      <c r="R55" s="113"/>
      <c r="S55" s="113"/>
      <c r="T55" s="1051"/>
      <c r="U55" s="1051"/>
      <c r="V55" s="1052"/>
      <c r="W55" s="1051"/>
      <c r="X55" s="1051"/>
      <c r="Y55" s="1051"/>
      <c r="Z55" s="1051"/>
      <c r="AA55" s="1051"/>
      <c r="AB55" s="1051"/>
      <c r="AC55" s="1051"/>
      <c r="AD55" s="1051"/>
    </row>
    <row r="56" spans="1:40" s="204" customFormat="1" ht="25.5">
      <c r="A56" s="808" t="s">
        <v>243</v>
      </c>
      <c r="B56" s="1285" t="s">
        <v>249</v>
      </c>
      <c r="C56" s="859"/>
      <c r="D56" s="646">
        <v>12</v>
      </c>
      <c r="E56" s="610">
        <v>21192</v>
      </c>
      <c r="F56" s="610">
        <v>18910.169999999998</v>
      </c>
      <c r="G56" s="320">
        <f t="shared" si="0"/>
        <v>0.89232587768969418</v>
      </c>
      <c r="H56" s="612">
        <v>1</v>
      </c>
      <c r="I56" s="612">
        <v>0.9</v>
      </c>
      <c r="J56" s="320">
        <f t="shared" si="1"/>
        <v>0.9</v>
      </c>
      <c r="K56" s="793"/>
      <c r="L56" s="466"/>
      <c r="M56" s="467"/>
      <c r="N56" s="36"/>
      <c r="O56" s="5"/>
      <c r="P56" s="5"/>
      <c r="Q56" s="5"/>
      <c r="R56" s="5"/>
      <c r="S56" s="5"/>
      <c r="T56" s="1017"/>
      <c r="U56" s="1051"/>
      <c r="V56" s="1052"/>
      <c r="W56" s="1051"/>
      <c r="X56" s="1051"/>
      <c r="Y56" s="1051"/>
      <c r="Z56" s="1051"/>
      <c r="AA56" s="1051"/>
    </row>
    <row r="57" spans="1:40" s="113" customFormat="1" ht="25.5" customHeight="1">
      <c r="A57" s="808" t="s">
        <v>243</v>
      </c>
      <c r="B57" s="1285" t="s">
        <v>250</v>
      </c>
      <c r="C57" s="859"/>
      <c r="D57" s="646">
        <v>1234</v>
      </c>
      <c r="E57" s="610">
        <v>750395.4</v>
      </c>
      <c r="F57" s="610">
        <v>893146</v>
      </c>
      <c r="G57" s="320">
        <f t="shared" si="0"/>
        <v>1.1902338420518035</v>
      </c>
      <c r="H57" s="612">
        <v>419.98</v>
      </c>
      <c r="I57" s="612">
        <v>217.65</v>
      </c>
      <c r="J57" s="320">
        <f t="shared" si="1"/>
        <v>0.51823896376017908</v>
      </c>
      <c r="K57" s="793"/>
      <c r="L57" s="140"/>
      <c r="M57" s="176"/>
      <c r="N57" s="93"/>
      <c r="O57" s="380"/>
      <c r="P57" s="380"/>
      <c r="Q57" s="380"/>
      <c r="R57" s="380"/>
      <c r="S57" s="380"/>
      <c r="T57" s="1017"/>
      <c r="U57" s="1051"/>
      <c r="V57" s="1052"/>
      <c r="W57" s="1051"/>
      <c r="X57" s="1051"/>
      <c r="Y57" s="1051"/>
      <c r="Z57" s="1051"/>
      <c r="AA57" s="1051"/>
    </row>
    <row r="58" spans="1:40" s="5" customFormat="1" ht="13.5" customHeight="1">
      <c r="A58" s="52"/>
      <c r="B58" s="52"/>
      <c r="C58" s="52"/>
      <c r="D58" s="52"/>
      <c r="E58" s="52"/>
      <c r="F58" s="52"/>
      <c r="G58" s="52"/>
      <c r="H58" s="52"/>
      <c r="I58" s="52"/>
      <c r="J58" s="52"/>
      <c r="K58"/>
      <c r="L58" s="127"/>
      <c r="M58" s="36"/>
      <c r="N58" s="523"/>
      <c r="O58" s="300"/>
      <c r="P58" s="300"/>
      <c r="Q58" s="300"/>
      <c r="R58" s="300"/>
      <c r="S58" s="300"/>
      <c r="T58" s="1017"/>
      <c r="U58" s="1017"/>
      <c r="V58" s="1021"/>
      <c r="W58" s="1017"/>
      <c r="X58" s="1017"/>
      <c r="Y58" s="1017"/>
      <c r="Z58" s="1017"/>
      <c r="AA58" s="1017"/>
      <c r="AN58" s="378"/>
    </row>
    <row r="59" spans="1:40" s="12" customFormat="1">
      <c r="A59" s="5"/>
      <c r="B59" s="8"/>
      <c r="C59" s="36"/>
      <c r="D59" s="36"/>
      <c r="E59" s="36"/>
      <c r="F59" s="36"/>
      <c r="G59" s="36"/>
      <c r="H59" s="36"/>
      <c r="I59" s="36"/>
      <c r="J59" s="36"/>
      <c r="K59"/>
      <c r="L59" s="136"/>
      <c r="M59" s="88"/>
      <c r="N59" s="93"/>
      <c r="O59" s="380"/>
      <c r="P59" s="380"/>
      <c r="Q59" s="380"/>
      <c r="R59" s="380"/>
      <c r="S59" s="380"/>
      <c r="T59" s="1017"/>
      <c r="U59" s="1017"/>
      <c r="V59" s="1021"/>
      <c r="W59" s="1017"/>
      <c r="X59" s="1017"/>
      <c r="Y59" s="1017"/>
      <c r="Z59" s="1017"/>
      <c r="AA59" s="1017"/>
      <c r="AI59" s="380"/>
      <c r="AJ59" s="380"/>
      <c r="AK59" s="380"/>
      <c r="AL59" s="380"/>
      <c r="AM59" s="380"/>
      <c r="AN59" s="380"/>
    </row>
    <row r="60" spans="1:40" s="300" customFormat="1" ht="12.75" customHeight="1">
      <c r="A60" s="5"/>
      <c r="B60" s="8"/>
      <c r="C60" s="36"/>
      <c r="D60" s="36"/>
      <c r="E60" s="36"/>
      <c r="F60" s="36"/>
      <c r="G60" s="36"/>
      <c r="H60" s="36"/>
      <c r="I60" s="36"/>
      <c r="J60" s="36"/>
      <c r="K60"/>
      <c r="L60" s="306"/>
      <c r="M60" s="305"/>
      <c r="N60" s="93"/>
      <c r="O60" s="380"/>
      <c r="P60" s="380"/>
      <c r="Q60" s="380"/>
      <c r="R60" s="380"/>
      <c r="S60" s="380"/>
      <c r="T60" s="1017"/>
      <c r="U60" s="1017"/>
      <c r="V60" s="1021"/>
      <c r="W60" s="1017"/>
      <c r="X60" s="1017"/>
      <c r="Y60" s="1017"/>
      <c r="Z60" s="1017"/>
      <c r="AA60" s="1017"/>
    </row>
    <row r="61" spans="1:40" s="12" customFormat="1">
      <c r="A61" s="1468" t="s">
        <v>251</v>
      </c>
      <c r="B61" s="1468"/>
      <c r="C61" s="1468"/>
      <c r="D61" s="1468"/>
      <c r="E61" s="1468"/>
      <c r="F61" s="1468"/>
      <c r="G61" s="1468"/>
      <c r="H61" s="1468"/>
      <c r="I61" s="1468"/>
      <c r="J61" s="319"/>
      <c r="K61"/>
      <c r="L61" s="138"/>
      <c r="M61" s="95"/>
      <c r="N61" s="93"/>
      <c r="O61" s="380"/>
      <c r="P61" s="380"/>
      <c r="Q61" s="380"/>
      <c r="R61" s="380"/>
      <c r="S61" s="380"/>
      <c r="T61" s="1017"/>
      <c r="U61" s="1017"/>
      <c r="V61" s="1021"/>
      <c r="W61" s="1017"/>
      <c r="X61" s="1017"/>
      <c r="Y61" s="1017"/>
      <c r="Z61" s="1017"/>
      <c r="AA61" s="1017"/>
      <c r="AI61" s="380"/>
      <c r="AJ61" s="380"/>
      <c r="AK61" s="380"/>
      <c r="AL61" s="380"/>
      <c r="AM61" s="380"/>
      <c r="AN61" s="380"/>
    </row>
    <row r="62" spans="1:40" s="12" customFormat="1" ht="15" customHeight="1">
      <c r="A62" s="1500" t="s">
        <v>123</v>
      </c>
      <c r="B62" s="1500" t="s">
        <v>111</v>
      </c>
      <c r="C62" s="532"/>
      <c r="D62" s="1498" t="s">
        <v>124</v>
      </c>
      <c r="E62" s="1500" t="s">
        <v>1160</v>
      </c>
      <c r="F62" s="1500"/>
      <c r="G62" s="1498" t="s">
        <v>127</v>
      </c>
      <c r="H62" s="1529" t="s">
        <v>1160</v>
      </c>
      <c r="I62" s="1529"/>
      <c r="J62" s="145"/>
      <c r="K62"/>
      <c r="L62" s="134"/>
      <c r="M62" s="40"/>
      <c r="N62" s="43"/>
      <c r="O62" s="378"/>
      <c r="P62" s="378"/>
      <c r="Q62" s="378"/>
      <c r="R62" s="378"/>
      <c r="S62" s="378"/>
      <c r="T62" s="1056"/>
      <c r="U62" s="1017"/>
      <c r="V62" s="1021"/>
      <c r="W62" s="1017"/>
      <c r="X62" s="1017"/>
      <c r="Y62" s="1017"/>
      <c r="Z62" s="1017"/>
      <c r="AA62" s="1017"/>
      <c r="AI62" s="380"/>
      <c r="AJ62" s="380"/>
      <c r="AK62" s="380"/>
      <c r="AL62" s="380"/>
      <c r="AM62" s="380"/>
      <c r="AN62" s="380"/>
    </row>
    <row r="63" spans="1:40" s="12" customFormat="1" ht="13.5" thickBot="1">
      <c r="A63" s="1472"/>
      <c r="B63" s="1472"/>
      <c r="C63" s="533"/>
      <c r="D63" s="1499"/>
      <c r="E63" s="1472"/>
      <c r="F63" s="1472"/>
      <c r="G63" s="1499"/>
      <c r="H63" s="1530"/>
      <c r="I63" s="1530"/>
      <c r="J63" s="145"/>
      <c r="K63"/>
      <c r="L63" s="136"/>
      <c r="M63" s="88"/>
      <c r="N63" s="94"/>
      <c r="O63" s="380"/>
      <c r="P63" s="380"/>
      <c r="Q63" s="380"/>
      <c r="R63" s="380"/>
      <c r="S63" s="380"/>
      <c r="T63" s="1017"/>
      <c r="U63" s="1017"/>
      <c r="V63" s="1021"/>
      <c r="W63" s="1017"/>
      <c r="X63" s="1017"/>
      <c r="Y63" s="1017"/>
      <c r="Z63" s="1017"/>
      <c r="AA63" s="1017"/>
      <c r="AI63" s="380"/>
      <c r="AJ63" s="380"/>
      <c r="AK63" s="380"/>
      <c r="AL63" s="380"/>
      <c r="AM63" s="380"/>
      <c r="AN63" s="380"/>
    </row>
    <row r="64" spans="1:40" s="174" customFormat="1" ht="52.5" customHeight="1">
      <c r="A64" s="808" t="s">
        <v>229</v>
      </c>
      <c r="B64" s="204" t="s">
        <v>230</v>
      </c>
      <c r="C64" s="474"/>
      <c r="D64" s="104">
        <f t="shared" ref="D64:D81" si="2">G40</f>
        <v>0.97633109730942258</v>
      </c>
      <c r="E64" s="1528" t="s">
        <v>1159</v>
      </c>
      <c r="F64" s="1528"/>
      <c r="G64" s="104">
        <f t="shared" ref="G64:G81" si="3">J40</f>
        <v>0.84734917733089576</v>
      </c>
      <c r="H64" s="1528" t="s">
        <v>1318</v>
      </c>
      <c r="I64" s="1528"/>
      <c r="J64" s="312"/>
      <c r="K64"/>
      <c r="L64" s="139"/>
      <c r="M64" s="50"/>
      <c r="N64" s="94"/>
      <c r="O64" s="380"/>
      <c r="P64" s="380"/>
      <c r="Q64" s="380"/>
      <c r="R64" s="380"/>
      <c r="S64" s="380"/>
      <c r="T64" s="1017"/>
      <c r="U64" s="1056"/>
      <c r="V64" s="1057"/>
      <c r="W64" s="1056"/>
      <c r="X64" s="1056"/>
      <c r="Y64" s="1056"/>
      <c r="Z64" s="1056"/>
      <c r="AA64" s="1056"/>
      <c r="AI64" s="378"/>
      <c r="AJ64" s="378"/>
      <c r="AK64" s="378"/>
      <c r="AL64" s="378"/>
      <c r="AM64" s="378"/>
      <c r="AN64" s="378"/>
    </row>
    <row r="65" spans="1:47" s="12" customFormat="1" ht="45" customHeight="1">
      <c r="A65" s="808" t="s">
        <v>229</v>
      </c>
      <c r="B65" s="809" t="s">
        <v>232</v>
      </c>
      <c r="C65" s="474"/>
      <c r="D65" s="104">
        <f t="shared" si="2"/>
        <v>0.9733815726000965</v>
      </c>
      <c r="E65" s="1492" t="s">
        <v>1147</v>
      </c>
      <c r="F65" s="1492"/>
      <c r="G65" s="104">
        <f t="shared" si="3"/>
        <v>0.98305084745762705</v>
      </c>
      <c r="H65" s="1492" t="s">
        <v>1148</v>
      </c>
      <c r="I65" s="1492"/>
      <c r="J65" s="312"/>
      <c r="K65"/>
      <c r="L65" s="137"/>
      <c r="M65" s="94"/>
      <c r="N65" s="94"/>
      <c r="O65" s="380"/>
      <c r="P65" s="380"/>
      <c r="Q65" s="380"/>
      <c r="R65" s="380"/>
      <c r="S65" s="380"/>
      <c r="T65" s="1017"/>
      <c r="U65" s="1017"/>
      <c r="V65" s="1021"/>
      <c r="W65" s="1017"/>
      <c r="X65" s="1017"/>
      <c r="Y65" s="1017"/>
      <c r="Z65" s="1017"/>
      <c r="AA65" s="1017"/>
      <c r="AI65" s="380"/>
      <c r="AJ65" s="380"/>
      <c r="AK65" s="380"/>
      <c r="AL65" s="380"/>
      <c r="AM65" s="380"/>
      <c r="AN65" s="380"/>
    </row>
    <row r="66" spans="1:47" s="12" customFormat="1" ht="38.25" customHeight="1">
      <c r="A66" s="808" t="s">
        <v>229</v>
      </c>
      <c r="B66" s="809" t="s">
        <v>233</v>
      </c>
      <c r="C66" s="474"/>
      <c r="D66" s="104">
        <f t="shared" si="2"/>
        <v>1.3969890139698902</v>
      </c>
      <c r="E66" s="1492" t="s">
        <v>1149</v>
      </c>
      <c r="F66" s="1492"/>
      <c r="G66" s="104">
        <f t="shared" si="3"/>
        <v>2.2222222222222223</v>
      </c>
      <c r="H66" s="1492" t="s">
        <v>1150</v>
      </c>
      <c r="I66" s="1492"/>
      <c r="J66" s="312"/>
      <c r="K66"/>
      <c r="L66" s="137"/>
      <c r="M66" s="94"/>
      <c r="N66" s="94"/>
      <c r="O66" s="380"/>
      <c r="P66" s="380"/>
      <c r="Q66" s="380"/>
      <c r="R66" s="380"/>
      <c r="S66" s="380"/>
      <c r="T66" s="1017"/>
      <c r="U66" s="1017"/>
      <c r="V66" s="1021"/>
      <c r="W66" s="1017"/>
      <c r="X66" s="1017"/>
      <c r="Y66" s="1017"/>
      <c r="Z66" s="1017"/>
      <c r="AA66" s="1017"/>
      <c r="AI66" s="380"/>
      <c r="AJ66" s="380"/>
      <c r="AK66" s="380"/>
      <c r="AL66" s="380"/>
      <c r="AM66" s="380"/>
      <c r="AN66" s="380"/>
      <c r="AO66" s="380"/>
      <c r="AP66" s="380"/>
      <c r="AQ66" s="380"/>
      <c r="AR66" s="380"/>
      <c r="AS66" s="380"/>
      <c r="AT66" s="380"/>
      <c r="AU66" s="380"/>
    </row>
    <row r="67" spans="1:47" s="12" customFormat="1" ht="73.5" customHeight="1">
      <c r="A67" s="860" t="s">
        <v>229</v>
      </c>
      <c r="B67" s="854" t="s">
        <v>234</v>
      </c>
      <c r="C67" s="855" t="s">
        <v>235</v>
      </c>
      <c r="D67" s="315">
        <f t="shared" si="2"/>
        <v>1.8464381207028269</v>
      </c>
      <c r="E67" s="1515" t="s">
        <v>1151</v>
      </c>
      <c r="F67" s="1515"/>
      <c r="G67" s="315">
        <f t="shared" si="3"/>
        <v>2.8333333333333335</v>
      </c>
      <c r="H67" s="1515" t="s">
        <v>1152</v>
      </c>
      <c r="I67" s="1515"/>
      <c r="J67" s="312"/>
      <c r="K67"/>
      <c r="L67" s="137"/>
      <c r="M67" s="94"/>
      <c r="N67" s="94"/>
      <c r="O67" s="380"/>
      <c r="P67" s="380"/>
      <c r="Q67" s="380"/>
      <c r="R67" s="380"/>
      <c r="S67" s="380"/>
      <c r="T67" s="1017"/>
      <c r="U67" s="1017"/>
      <c r="V67" s="1021"/>
      <c r="W67" s="1017"/>
      <c r="X67" s="1017"/>
      <c r="Y67" s="1017"/>
      <c r="Z67" s="1017"/>
      <c r="AA67" s="1017"/>
      <c r="AI67" s="380"/>
      <c r="AJ67" s="380"/>
      <c r="AK67" s="380"/>
      <c r="AL67" s="380"/>
      <c r="AM67" s="380"/>
      <c r="AN67" s="380"/>
      <c r="AO67" s="380"/>
      <c r="AP67" s="380"/>
      <c r="AQ67" s="380"/>
      <c r="AR67" s="380"/>
      <c r="AS67" s="380"/>
      <c r="AT67" s="380"/>
      <c r="AU67" s="380"/>
    </row>
    <row r="68" spans="1:47" s="12" customFormat="1" ht="61.5" customHeight="1">
      <c r="A68" s="808" t="s">
        <v>229</v>
      </c>
      <c r="B68" s="204" t="s">
        <v>234</v>
      </c>
      <c r="C68" s="474" t="s">
        <v>236</v>
      </c>
      <c r="D68" s="104">
        <f t="shared" si="2"/>
        <v>1.2419509776831397</v>
      </c>
      <c r="E68" s="1515" t="s">
        <v>1151</v>
      </c>
      <c r="F68" s="1515"/>
      <c r="G68" s="104">
        <f t="shared" si="3"/>
        <v>12.63684210526316</v>
      </c>
      <c r="H68" s="1515" t="s">
        <v>1152</v>
      </c>
      <c r="I68" s="1515"/>
      <c r="J68" s="312"/>
      <c r="K68"/>
      <c r="L68" s="137"/>
      <c r="M68" s="94"/>
      <c r="N68" s="94"/>
      <c r="O68" s="380"/>
      <c r="P68" s="380"/>
      <c r="Q68" s="380"/>
      <c r="R68" s="380"/>
      <c r="S68" s="380"/>
      <c r="T68" s="1017"/>
      <c r="U68" s="1017"/>
      <c r="V68" s="1021"/>
      <c r="W68" s="1017"/>
      <c r="X68" s="1017"/>
      <c r="Y68" s="1017"/>
      <c r="Z68" s="1017"/>
      <c r="AA68" s="1017"/>
      <c r="AI68" s="380"/>
      <c r="AJ68" s="380"/>
      <c r="AK68" s="380"/>
      <c r="AL68" s="380"/>
      <c r="AM68" s="380"/>
      <c r="AN68" s="380"/>
      <c r="AO68" s="380"/>
      <c r="AP68" s="380"/>
      <c r="AQ68" s="380"/>
      <c r="AR68" s="380"/>
      <c r="AS68" s="380"/>
      <c r="AT68" s="380"/>
      <c r="AU68" s="380"/>
    </row>
    <row r="69" spans="1:47" s="12" customFormat="1" ht="70.5" customHeight="1">
      <c r="A69" s="808" t="s">
        <v>229</v>
      </c>
      <c r="B69" s="204" t="s">
        <v>234</v>
      </c>
      <c r="C69" s="474" t="s">
        <v>237</v>
      </c>
      <c r="D69" s="104">
        <f t="shared" si="2"/>
        <v>1.7713402439554098</v>
      </c>
      <c r="E69" s="1515" t="s">
        <v>1151</v>
      </c>
      <c r="F69" s="1515"/>
      <c r="G69" s="104">
        <f t="shared" si="3"/>
        <v>1.8227848101265822</v>
      </c>
      <c r="H69" s="1515" t="s">
        <v>1152</v>
      </c>
      <c r="I69" s="1515"/>
      <c r="J69" s="312"/>
      <c r="K69"/>
      <c r="L69" s="137"/>
      <c r="M69" s="94"/>
      <c r="N69" s="94"/>
      <c r="O69" s="380"/>
      <c r="P69" s="380"/>
      <c r="Q69" s="380"/>
      <c r="R69" s="380"/>
      <c r="S69" s="380"/>
      <c r="T69" s="1017"/>
      <c r="U69" s="1017"/>
      <c r="V69" s="1021"/>
      <c r="W69" s="1017"/>
      <c r="X69" s="1017"/>
      <c r="Y69" s="1017"/>
      <c r="Z69" s="1017"/>
      <c r="AA69" s="1017"/>
      <c r="AI69" s="380"/>
      <c r="AJ69" s="380"/>
      <c r="AK69" s="380"/>
      <c r="AL69" s="380"/>
      <c r="AM69" s="380"/>
      <c r="AN69" s="380"/>
      <c r="AO69" s="380"/>
      <c r="AP69" s="380"/>
      <c r="AQ69" s="380"/>
      <c r="AR69" s="380"/>
      <c r="AS69" s="380"/>
      <c r="AT69" s="380"/>
      <c r="AU69" s="380"/>
    </row>
    <row r="70" spans="1:47" s="12" customFormat="1" ht="38.25" customHeight="1">
      <c r="A70" s="318" t="s">
        <v>238</v>
      </c>
      <c r="B70" s="865" t="s">
        <v>239</v>
      </c>
      <c r="C70" s="866"/>
      <c r="D70" s="317">
        <f t="shared" si="2"/>
        <v>0.62063505451098755</v>
      </c>
      <c r="E70" s="1521" t="s">
        <v>1341</v>
      </c>
      <c r="F70" s="1521"/>
      <c r="G70" s="317">
        <f t="shared" si="3"/>
        <v>1.3701328447091161</v>
      </c>
      <c r="H70" s="1521" t="s">
        <v>1094</v>
      </c>
      <c r="I70" s="1521"/>
      <c r="J70" s="312"/>
      <c r="K70"/>
      <c r="L70" s="137"/>
      <c r="M70" s="94"/>
      <c r="N70" s="94"/>
      <c r="O70" s="380"/>
      <c r="P70" s="380"/>
      <c r="Q70" s="380"/>
      <c r="R70" s="380"/>
      <c r="S70" s="380"/>
      <c r="T70" s="1017"/>
      <c r="U70" s="1017"/>
      <c r="V70" s="1021"/>
      <c r="W70" s="1017"/>
      <c r="X70" s="1017"/>
      <c r="Y70" s="1017"/>
      <c r="Z70" s="1017"/>
      <c r="AA70" s="1017"/>
      <c r="AI70" s="380"/>
      <c r="AJ70" s="380"/>
      <c r="AK70" s="380"/>
      <c r="AL70" s="380"/>
      <c r="AM70" s="380"/>
      <c r="AN70" s="380"/>
      <c r="AO70" s="380"/>
      <c r="AP70" s="380"/>
      <c r="AQ70" s="380"/>
      <c r="AR70" s="380"/>
      <c r="AS70" s="380"/>
      <c r="AT70" s="380"/>
      <c r="AU70" s="380"/>
    </row>
    <row r="71" spans="1:47" s="12" customFormat="1" ht="38.25" customHeight="1">
      <c r="A71" s="860" t="s">
        <v>238</v>
      </c>
      <c r="B71" s="854" t="s">
        <v>183</v>
      </c>
      <c r="C71" s="855" t="s">
        <v>240</v>
      </c>
      <c r="D71" s="315">
        <f t="shared" si="2"/>
        <v>0.71862451306064745</v>
      </c>
      <c r="E71" s="1515" t="s">
        <v>252</v>
      </c>
      <c r="F71" s="1515"/>
      <c r="G71" s="315">
        <f t="shared" si="3"/>
        <v>0.12570356472795499</v>
      </c>
      <c r="H71" s="1515" t="s">
        <v>253</v>
      </c>
      <c r="I71" s="1515"/>
      <c r="J71" s="312"/>
      <c r="K71"/>
      <c r="L71" s="137"/>
      <c r="M71" s="94"/>
      <c r="N71" s="94"/>
      <c r="O71" s="380"/>
      <c r="P71" s="380"/>
      <c r="Q71" s="380"/>
      <c r="R71" s="380"/>
      <c r="S71" s="380"/>
      <c r="T71" s="1017"/>
      <c r="U71" s="1017"/>
      <c r="V71" s="1021"/>
      <c r="W71" s="1017"/>
      <c r="X71" s="1017"/>
      <c r="Y71" s="1017"/>
      <c r="Z71" s="1017"/>
      <c r="AA71" s="1017"/>
      <c r="AB71" s="652"/>
      <c r="AC71" s="204"/>
      <c r="AD71" s="204"/>
      <c r="AE71" s="204"/>
      <c r="AF71" s="204"/>
      <c r="AG71" s="204"/>
      <c r="AH71" s="204"/>
      <c r="AI71" s="380"/>
      <c r="AJ71" s="380"/>
      <c r="AK71" s="380"/>
      <c r="AL71" s="380"/>
      <c r="AM71" s="380"/>
      <c r="AN71" s="380"/>
      <c r="AO71" s="380"/>
      <c r="AP71" s="380"/>
      <c r="AQ71" s="380"/>
      <c r="AR71" s="380"/>
      <c r="AS71" s="380"/>
      <c r="AT71" s="380"/>
      <c r="AU71" s="380"/>
    </row>
    <row r="72" spans="1:47" s="12" customFormat="1" ht="101.25" customHeight="1">
      <c r="A72" s="861" t="s">
        <v>238</v>
      </c>
      <c r="B72" s="862" t="s">
        <v>183</v>
      </c>
      <c r="C72" s="863" t="s">
        <v>241</v>
      </c>
      <c r="D72" s="314">
        <f t="shared" si="2"/>
        <v>1.2563118831301292</v>
      </c>
      <c r="E72" s="1522" t="s">
        <v>254</v>
      </c>
      <c r="F72" s="1522"/>
      <c r="G72" s="314">
        <f t="shared" si="3"/>
        <v>0.20350877192982453</v>
      </c>
      <c r="H72" s="1522" t="s">
        <v>1342</v>
      </c>
      <c r="I72" s="1522"/>
      <c r="J72" s="312"/>
      <c r="K72"/>
      <c r="L72" s="137"/>
      <c r="M72" s="94"/>
      <c r="N72" s="94"/>
      <c r="O72" s="380"/>
      <c r="P72" s="380"/>
      <c r="Q72" s="380"/>
      <c r="R72" s="380"/>
      <c r="S72" s="380"/>
      <c r="T72" s="1017"/>
      <c r="U72" s="1017"/>
      <c r="V72" s="1021"/>
      <c r="W72" s="1017"/>
      <c r="X72" s="1017"/>
      <c r="Y72" s="1017"/>
      <c r="Z72" s="1017"/>
      <c r="AA72" s="1017"/>
      <c r="AB72" s="652"/>
      <c r="AC72" s="204"/>
      <c r="AD72" s="204"/>
      <c r="AE72" s="204"/>
      <c r="AF72" s="204"/>
      <c r="AG72" s="204"/>
      <c r="AH72" s="204"/>
      <c r="AI72" s="380"/>
      <c r="AJ72" s="380"/>
      <c r="AK72" s="380"/>
      <c r="AL72" s="380"/>
      <c r="AM72" s="380"/>
      <c r="AN72" s="380"/>
      <c r="AO72" s="380"/>
      <c r="AP72" s="380"/>
      <c r="AQ72" s="380"/>
      <c r="AR72" s="380"/>
      <c r="AS72" s="380"/>
      <c r="AT72" s="380"/>
      <c r="AU72" s="380"/>
    </row>
    <row r="73" spans="1:47" s="12" customFormat="1" ht="38.25" customHeight="1">
      <c r="A73" s="856" t="s">
        <v>238</v>
      </c>
      <c r="B73" s="857" t="s">
        <v>242</v>
      </c>
      <c r="C73" s="858"/>
      <c r="D73" s="316">
        <f t="shared" si="2"/>
        <v>5.3469013450028989E-2</v>
      </c>
      <c r="E73" s="1517" t="s">
        <v>255</v>
      </c>
      <c r="F73" s="1517"/>
      <c r="G73" s="316">
        <f t="shared" si="3"/>
        <v>2.3107569721115533E-2</v>
      </c>
      <c r="H73" s="1517" t="s">
        <v>1095</v>
      </c>
      <c r="I73" s="1517"/>
      <c r="J73" s="312"/>
      <c r="K73"/>
      <c r="L73" s="137"/>
      <c r="M73" s="94"/>
      <c r="N73" s="94"/>
      <c r="O73" s="380"/>
      <c r="P73" s="380"/>
      <c r="Q73" s="380"/>
      <c r="R73" s="380"/>
      <c r="S73" s="380"/>
      <c r="T73" s="1017"/>
      <c r="U73" s="1017"/>
      <c r="V73" s="1021"/>
      <c r="W73" s="1017"/>
      <c r="X73" s="1017"/>
      <c r="Y73" s="1017"/>
      <c r="Z73" s="1017"/>
      <c r="AA73" s="1017"/>
      <c r="AB73" s="652"/>
      <c r="AC73" s="204"/>
      <c r="AD73" s="204"/>
      <c r="AE73" s="204"/>
      <c r="AF73" s="204"/>
      <c r="AG73" s="204"/>
      <c r="AH73" s="204"/>
      <c r="AI73" s="380"/>
      <c r="AJ73" s="380"/>
      <c r="AK73" s="380"/>
      <c r="AL73" s="380"/>
      <c r="AM73" s="380"/>
      <c r="AN73" s="380"/>
      <c r="AO73" s="380"/>
      <c r="AP73" s="380"/>
      <c r="AQ73" s="380"/>
      <c r="AR73" s="380"/>
      <c r="AS73" s="380"/>
      <c r="AT73" s="380"/>
      <c r="AU73" s="380"/>
    </row>
    <row r="74" spans="1:47" s="12" customFormat="1" ht="72" customHeight="1">
      <c r="A74" s="808" t="s">
        <v>243</v>
      </c>
      <c r="B74" s="204" t="s">
        <v>244</v>
      </c>
      <c r="C74" s="474" t="s">
        <v>1340</v>
      </c>
      <c r="D74" s="104">
        <f t="shared" si="2"/>
        <v>0.89237422640557051</v>
      </c>
      <c r="E74" s="1516" t="s">
        <v>1344</v>
      </c>
      <c r="F74" s="1516"/>
      <c r="G74" s="104">
        <f t="shared" si="3"/>
        <v>0.69457975986277931</v>
      </c>
      <c r="H74" s="1516" t="s">
        <v>1343</v>
      </c>
      <c r="I74" s="1516"/>
      <c r="J74" s="312"/>
      <c r="K74"/>
      <c r="L74" s="137"/>
      <c r="M74" s="94"/>
      <c r="N74" s="94"/>
      <c r="O74" s="380"/>
      <c r="P74" s="380"/>
      <c r="Q74" s="380"/>
      <c r="R74" s="380"/>
      <c r="S74" s="380"/>
      <c r="T74" s="1017"/>
      <c r="U74" s="1017"/>
      <c r="V74" s="1021"/>
      <c r="W74" s="1017"/>
      <c r="X74" s="1017"/>
      <c r="Y74" s="1017"/>
      <c r="Z74" s="1017"/>
      <c r="AA74" s="1017"/>
      <c r="AB74" s="176"/>
      <c r="AC74" s="113"/>
      <c r="AD74" s="113"/>
      <c r="AE74" s="113"/>
      <c r="AF74" s="113"/>
      <c r="AG74" s="113"/>
      <c r="AH74" s="1051"/>
      <c r="AI74" s="380"/>
      <c r="AJ74" s="380"/>
      <c r="AK74" s="380"/>
      <c r="AL74" s="380"/>
      <c r="AM74" s="380"/>
      <c r="AN74" s="380"/>
      <c r="AO74" s="380"/>
      <c r="AP74" s="380"/>
      <c r="AQ74" s="380"/>
      <c r="AR74" s="380"/>
      <c r="AS74" s="380"/>
      <c r="AT74" s="380"/>
      <c r="AU74" s="380"/>
    </row>
    <row r="75" spans="1:47" s="12" customFormat="1" ht="72" customHeight="1">
      <c r="A75" s="808" t="s">
        <v>243</v>
      </c>
      <c r="B75" s="204" t="s">
        <v>244</v>
      </c>
      <c r="C75" s="859" t="s">
        <v>245</v>
      </c>
      <c r="D75" s="104">
        <f t="shared" si="2"/>
        <v>1.7004804559105939</v>
      </c>
      <c r="E75" s="1492" t="s">
        <v>1154</v>
      </c>
      <c r="F75" s="1492"/>
      <c r="G75" s="104">
        <f t="shared" si="3"/>
        <v>3.153825957388563</v>
      </c>
      <c r="H75" s="1492" t="s">
        <v>1153</v>
      </c>
      <c r="I75" s="1492"/>
      <c r="J75" s="312"/>
      <c r="K75"/>
      <c r="L75" s="137"/>
      <c r="M75" s="94"/>
      <c r="N75" s="94"/>
      <c r="O75" s="380"/>
      <c r="P75" s="380"/>
      <c r="Q75" s="380"/>
      <c r="R75" s="380"/>
      <c r="S75" s="380"/>
      <c r="T75" s="1017"/>
      <c r="U75" s="1017"/>
      <c r="V75" s="1021"/>
      <c r="W75" s="1017"/>
      <c r="X75" s="1017"/>
      <c r="Y75" s="1017"/>
      <c r="Z75" s="1017"/>
      <c r="AA75" s="1017"/>
      <c r="AB75" s="456"/>
      <c r="AC75" s="113"/>
      <c r="AD75" s="113"/>
      <c r="AE75" s="113"/>
      <c r="AF75" s="113"/>
      <c r="AG75" s="113"/>
      <c r="AH75" s="1051"/>
      <c r="AI75" s="380"/>
      <c r="AJ75" s="380"/>
      <c r="AK75" s="380"/>
      <c r="AL75" s="380"/>
      <c r="AM75" s="380"/>
      <c r="AN75" s="380"/>
      <c r="AO75" s="380"/>
      <c r="AP75" s="380"/>
      <c r="AQ75" s="380"/>
      <c r="AR75" s="380"/>
      <c r="AS75" s="380"/>
      <c r="AT75" s="380"/>
      <c r="AU75" s="304"/>
    </row>
    <row r="76" spans="1:47" s="12" customFormat="1" ht="72" customHeight="1">
      <c r="A76" s="860" t="s">
        <v>243</v>
      </c>
      <c r="B76" s="854" t="s">
        <v>246</v>
      </c>
      <c r="C76" s="855" t="s">
        <v>1340</v>
      </c>
      <c r="D76" s="315">
        <f t="shared" si="2"/>
        <v>1.1332089891121229</v>
      </c>
      <c r="E76" s="1492" t="s">
        <v>1345</v>
      </c>
      <c r="F76" s="1492"/>
      <c r="G76" s="315">
        <f t="shared" si="3"/>
        <v>0.80326198979109731</v>
      </c>
      <c r="H76" s="1492" t="s">
        <v>1346</v>
      </c>
      <c r="I76" s="1492"/>
      <c r="J76" s="312"/>
      <c r="K76"/>
      <c r="L76" s="137"/>
      <c r="M76" s="94"/>
      <c r="N76" s="94"/>
      <c r="O76" s="380"/>
      <c r="P76" s="380"/>
      <c r="Q76" s="380"/>
      <c r="R76" s="380"/>
      <c r="S76" s="380"/>
      <c r="T76" s="1017"/>
      <c r="U76" s="1017"/>
      <c r="V76" s="1021"/>
      <c r="W76" s="1017"/>
      <c r="X76" s="1017"/>
      <c r="Y76" s="1017"/>
      <c r="Z76" s="1017"/>
      <c r="AA76" s="1017"/>
      <c r="AB76" s="456"/>
      <c r="AC76" s="113"/>
      <c r="AD76" s="113"/>
      <c r="AE76" s="113"/>
      <c r="AF76" s="113"/>
      <c r="AG76" s="113"/>
      <c r="AH76" s="1051"/>
      <c r="AI76" s="380"/>
      <c r="AJ76" s="380"/>
      <c r="AK76" s="380"/>
      <c r="AL76" s="380"/>
      <c r="AM76" s="380"/>
      <c r="AN76" s="380"/>
      <c r="AO76" s="380"/>
      <c r="AP76" s="380"/>
      <c r="AQ76" s="380"/>
      <c r="AR76" s="380"/>
      <c r="AS76" s="380"/>
      <c r="AT76" s="380"/>
      <c r="AU76" s="313"/>
    </row>
    <row r="77" spans="1:47" s="12" customFormat="1" ht="72" customHeight="1">
      <c r="A77" s="808" t="s">
        <v>243</v>
      </c>
      <c r="B77" s="204" t="s">
        <v>246</v>
      </c>
      <c r="C77" s="859" t="s">
        <v>245</v>
      </c>
      <c r="D77" s="104">
        <f t="shared" si="2"/>
        <v>0.91597633949883372</v>
      </c>
      <c r="E77" s="1492" t="s">
        <v>1163</v>
      </c>
      <c r="F77" s="1492"/>
      <c r="G77" s="104">
        <f t="shared" si="3"/>
        <v>0.8951992382012447</v>
      </c>
      <c r="H77" s="1492" t="s">
        <v>1165</v>
      </c>
      <c r="I77" s="1492"/>
      <c r="J77" s="312"/>
      <c r="K77"/>
      <c r="L77" s="137"/>
      <c r="M77" s="94"/>
      <c r="N77" s="305"/>
      <c r="O77" s="300"/>
      <c r="P77" s="300"/>
      <c r="Q77" s="300"/>
      <c r="R77" s="300"/>
      <c r="S77" s="300"/>
      <c r="T77" s="1017"/>
      <c r="U77" s="1017"/>
      <c r="V77" s="1021"/>
      <c r="W77" s="1017"/>
      <c r="X77" s="1017"/>
      <c r="Y77" s="1017"/>
      <c r="Z77" s="1017"/>
      <c r="AA77" s="1017"/>
      <c r="AB77" s="456"/>
      <c r="AC77" s="113"/>
      <c r="AD77" s="113"/>
      <c r="AE77" s="113"/>
      <c r="AF77" s="113"/>
      <c r="AG77" s="113"/>
      <c r="AH77" s="1051"/>
      <c r="AI77" s="380"/>
      <c r="AJ77" s="380"/>
      <c r="AK77" s="380"/>
      <c r="AL77" s="380"/>
      <c r="AM77" s="380"/>
      <c r="AN77" s="380"/>
      <c r="AO77" s="380"/>
      <c r="AP77" s="380"/>
      <c r="AQ77" s="380"/>
      <c r="AR77" s="380"/>
      <c r="AS77" s="380"/>
      <c r="AT77" s="380"/>
      <c r="AU77" s="304"/>
    </row>
    <row r="78" spans="1:47" s="12" customFormat="1" ht="126" customHeight="1">
      <c r="A78" s="861" t="s">
        <v>243</v>
      </c>
      <c r="B78" s="862" t="s">
        <v>246</v>
      </c>
      <c r="C78" s="863" t="s">
        <v>247</v>
      </c>
      <c r="D78" s="314">
        <f t="shared" si="2"/>
        <v>6.3735649156115723E-2</v>
      </c>
      <c r="E78" s="1492" t="s">
        <v>1347</v>
      </c>
      <c r="F78" s="1492"/>
      <c r="G78" s="314">
        <f t="shared" si="3"/>
        <v>4.7963061993537712E-2</v>
      </c>
      <c r="H78" s="1492" t="s">
        <v>1164</v>
      </c>
      <c r="I78" s="1492"/>
      <c r="J78" s="312"/>
      <c r="K78"/>
      <c r="L78" s="137"/>
      <c r="M78" s="94"/>
      <c r="N78" s="523"/>
      <c r="O78" s="5"/>
      <c r="P78" s="5"/>
      <c r="Q78" s="5"/>
      <c r="R78" s="5"/>
      <c r="S78" s="5"/>
      <c r="T78" s="1017"/>
      <c r="U78" s="1017"/>
      <c r="V78" s="1021"/>
      <c r="W78" s="1017"/>
      <c r="X78" s="1017"/>
      <c r="Y78" s="1017"/>
      <c r="Z78" s="1017"/>
      <c r="AA78" s="1017"/>
      <c r="AB78" s="456"/>
      <c r="AC78" s="113"/>
      <c r="AD78" s="113"/>
      <c r="AE78" s="113"/>
      <c r="AF78" s="113"/>
      <c r="AG78" s="113"/>
      <c r="AH78" s="1051"/>
      <c r="AI78" s="380"/>
      <c r="AJ78" s="380"/>
      <c r="AK78" s="380"/>
      <c r="AL78" s="380"/>
      <c r="AM78" s="380"/>
      <c r="AN78" s="380"/>
      <c r="AO78" s="380"/>
      <c r="AP78" s="380"/>
      <c r="AQ78" s="380"/>
      <c r="AR78" s="380"/>
      <c r="AS78" s="380"/>
      <c r="AT78" s="380"/>
      <c r="AU78" s="304"/>
    </row>
    <row r="79" spans="1:47" s="300" customFormat="1" ht="25.5" customHeight="1">
      <c r="A79" s="808" t="s">
        <v>243</v>
      </c>
      <c r="B79" s="204" t="s">
        <v>246</v>
      </c>
      <c r="C79" s="859" t="s">
        <v>248</v>
      </c>
      <c r="D79" s="104">
        <f t="shared" si="2"/>
        <v>2.8642483216681471</v>
      </c>
      <c r="E79" s="1492" t="s">
        <v>1161</v>
      </c>
      <c r="F79" s="1492"/>
      <c r="G79" s="104">
        <f t="shared" si="3"/>
        <v>0.32841778302342595</v>
      </c>
      <c r="H79" s="1492" t="s">
        <v>1162</v>
      </c>
      <c r="I79" s="1492"/>
      <c r="J79" s="312"/>
      <c r="K79"/>
      <c r="L79" s="306"/>
      <c r="M79" s="305"/>
      <c r="N79" s="36"/>
      <c r="O79" s="5"/>
      <c r="P79" s="5"/>
      <c r="Q79" s="5"/>
      <c r="R79" s="5"/>
      <c r="S79" s="5"/>
      <c r="T79" s="1017"/>
      <c r="U79" s="1017"/>
      <c r="V79" s="1021"/>
      <c r="W79" s="1017"/>
      <c r="X79" s="1017"/>
      <c r="Y79" s="1017"/>
      <c r="Z79" s="1017"/>
      <c r="AA79" s="1017"/>
      <c r="AB79" s="652"/>
      <c r="AC79" s="204"/>
      <c r="AD79" s="204"/>
      <c r="AE79" s="204"/>
      <c r="AF79" s="204"/>
      <c r="AG79" s="204"/>
      <c r="AH79" s="1051"/>
      <c r="AI79" s="380"/>
      <c r="AJ79" s="380"/>
      <c r="AK79" s="380"/>
      <c r="AL79" s="380"/>
      <c r="AM79" s="380"/>
      <c r="AU79" s="304"/>
    </row>
    <row r="80" spans="1:47" s="5" customFormat="1" ht="25.5" customHeight="1">
      <c r="A80" s="808" t="s">
        <v>243</v>
      </c>
      <c r="B80" s="809" t="s">
        <v>249</v>
      </c>
      <c r="C80" s="474"/>
      <c r="D80" s="104">
        <f t="shared" si="2"/>
        <v>0.89232587768969418</v>
      </c>
      <c r="E80" s="1492" t="s">
        <v>1096</v>
      </c>
      <c r="F80" s="1492"/>
      <c r="G80" s="104">
        <f t="shared" si="3"/>
        <v>0.9</v>
      </c>
      <c r="H80" s="1492" t="s">
        <v>1348</v>
      </c>
      <c r="I80" s="1492"/>
      <c r="J80" s="312"/>
      <c r="K80"/>
      <c r="L80" s="127"/>
      <c r="M80" s="36"/>
      <c r="N80" s="36"/>
      <c r="T80" s="1017"/>
      <c r="U80" s="1017"/>
      <c r="V80" s="1021"/>
      <c r="W80" s="1017"/>
      <c r="X80" s="1017"/>
      <c r="Y80" s="1017"/>
      <c r="Z80" s="1017"/>
      <c r="AA80" s="1017"/>
      <c r="AB80" s="652"/>
      <c r="AC80" s="204"/>
      <c r="AD80" s="204"/>
      <c r="AE80" s="204"/>
      <c r="AF80" s="204"/>
      <c r="AG80" s="204"/>
      <c r="AH80" s="1051"/>
      <c r="AI80" s="380"/>
      <c r="AJ80" s="380"/>
      <c r="AK80" s="380"/>
      <c r="AL80" s="380"/>
      <c r="AM80" s="380"/>
      <c r="AU80" s="304"/>
    </row>
    <row r="81" spans="1:47" s="5" customFormat="1" ht="25.5" customHeight="1">
      <c r="A81" s="808" t="s">
        <v>243</v>
      </c>
      <c r="B81" s="204" t="s">
        <v>256</v>
      </c>
      <c r="C81" s="474"/>
      <c r="D81" s="104">
        <f t="shared" si="2"/>
        <v>1.1902338420518035</v>
      </c>
      <c r="E81" s="1492" t="s">
        <v>257</v>
      </c>
      <c r="F81" s="1492"/>
      <c r="G81" s="104">
        <f t="shared" si="3"/>
        <v>0.51823896376017908</v>
      </c>
      <c r="H81" s="1492" t="s">
        <v>1095</v>
      </c>
      <c r="I81" s="1492"/>
      <c r="J81" s="36"/>
      <c r="K81"/>
      <c r="L81" s="127"/>
      <c r="M81" s="36"/>
      <c r="N81" s="36"/>
      <c r="T81" s="1017"/>
      <c r="U81" s="1017"/>
      <c r="V81" s="1021"/>
      <c r="W81" s="1017"/>
      <c r="X81" s="1017"/>
      <c r="Y81" s="1017"/>
      <c r="Z81" s="1017"/>
      <c r="AA81" s="1017"/>
      <c r="AB81" s="1017"/>
      <c r="AC81" s="1017"/>
      <c r="AD81" s="1017"/>
      <c r="AE81" s="380"/>
      <c r="AF81" s="380"/>
      <c r="AG81" s="380"/>
      <c r="AH81" s="380"/>
      <c r="AI81" s="380"/>
      <c r="AJ81" s="380"/>
      <c r="AK81" s="380"/>
      <c r="AL81" s="380"/>
      <c r="AM81" s="380"/>
      <c r="AU81" s="304"/>
    </row>
    <row r="82" spans="1:47" s="5" customFormat="1" ht="13.5" customHeight="1">
      <c r="A82" s="52"/>
      <c r="B82" s="8"/>
      <c r="C82" s="36"/>
      <c r="D82" s="36"/>
      <c r="E82" s="36"/>
      <c r="F82" s="36"/>
      <c r="G82" s="36"/>
      <c r="H82" s="36"/>
      <c r="I82" s="36"/>
      <c r="J82" s="36"/>
      <c r="K82"/>
      <c r="L82" s="127"/>
      <c r="M82" s="36"/>
      <c r="N82" s="305"/>
      <c r="O82" s="300"/>
      <c r="P82" s="300"/>
      <c r="Q82" s="300"/>
      <c r="R82" s="300"/>
      <c r="S82" s="300"/>
      <c r="T82" s="1017"/>
      <c r="U82" s="1017"/>
      <c r="V82" s="1021"/>
      <c r="W82" s="1017"/>
      <c r="X82" s="1017"/>
      <c r="Y82" s="1017"/>
      <c r="Z82" s="1017"/>
      <c r="AA82" s="1017"/>
      <c r="AB82" s="1017"/>
      <c r="AC82" s="1017"/>
      <c r="AD82" s="1017"/>
      <c r="AE82" s="380"/>
      <c r="AF82" s="380"/>
      <c r="AG82" s="380"/>
      <c r="AH82" s="380"/>
      <c r="AI82" s="380"/>
      <c r="AJ82" s="380"/>
      <c r="AK82" s="380"/>
      <c r="AL82" s="380"/>
      <c r="AM82" s="380"/>
      <c r="AU82" s="304"/>
    </row>
    <row r="83" spans="1:47" s="5" customFormat="1" ht="13.5" customHeight="1">
      <c r="A83" s="52"/>
      <c r="B83" s="8"/>
      <c r="C83" s="36"/>
      <c r="D83" s="36"/>
      <c r="E83" s="36"/>
      <c r="F83" s="36"/>
      <c r="G83" s="36"/>
      <c r="H83" s="36"/>
      <c r="I83" s="36"/>
      <c r="J83" s="36"/>
      <c r="K83"/>
      <c r="L83" s="127"/>
      <c r="M83" s="36"/>
      <c r="N83" s="305"/>
      <c r="O83" s="300"/>
      <c r="P83" s="300"/>
      <c r="Q83" s="300"/>
      <c r="R83" s="300"/>
      <c r="S83" s="300"/>
      <c r="T83" s="1017"/>
      <c r="U83" s="1017"/>
      <c r="V83" s="1021"/>
      <c r="W83" s="1017"/>
      <c r="X83" s="1017"/>
      <c r="Y83" s="1017"/>
      <c r="Z83" s="1017"/>
      <c r="AA83" s="1017"/>
      <c r="AB83" s="1017"/>
      <c r="AC83" s="1017"/>
      <c r="AD83" s="1017"/>
      <c r="AE83" s="380"/>
      <c r="AF83" s="380"/>
      <c r="AG83" s="380"/>
      <c r="AH83" s="380"/>
      <c r="AI83" s="380"/>
      <c r="AJ83" s="380"/>
      <c r="AK83" s="380"/>
      <c r="AL83" s="380"/>
      <c r="AM83" s="380"/>
      <c r="AU83" s="304"/>
    </row>
    <row r="84" spans="1:47" s="300" customFormat="1" ht="13.5" customHeight="1">
      <c r="A84" s="52"/>
      <c r="B84" s="8"/>
      <c r="C84" s="36"/>
      <c r="D84" s="36"/>
      <c r="E84" s="36"/>
      <c r="F84" s="36"/>
      <c r="G84" s="36"/>
      <c r="H84" s="36"/>
      <c r="I84" s="36"/>
      <c r="J84" s="36"/>
      <c r="K84"/>
      <c r="L84" s="306"/>
      <c r="M84" s="305"/>
      <c r="N84" s="305"/>
      <c r="T84" s="1017"/>
      <c r="U84" s="1017"/>
      <c r="V84" s="1021"/>
      <c r="W84" s="1017"/>
      <c r="X84" s="1017"/>
      <c r="Y84" s="1017"/>
      <c r="Z84" s="1017"/>
      <c r="AA84" s="1017"/>
      <c r="AB84" s="1017"/>
      <c r="AC84" s="1017"/>
      <c r="AD84" s="1017"/>
      <c r="AE84" s="380"/>
      <c r="AF84" s="380"/>
      <c r="AG84" s="380"/>
      <c r="AH84" s="380"/>
      <c r="AI84" s="380"/>
      <c r="AJ84" s="380"/>
      <c r="AK84" s="380"/>
      <c r="AL84" s="380"/>
      <c r="AM84" s="380"/>
      <c r="AU84" s="304"/>
    </row>
    <row r="85" spans="1:47" s="300" customFormat="1" ht="13.5" customHeight="1">
      <c r="A85" s="1527" t="s">
        <v>1097</v>
      </c>
      <c r="B85" s="1527"/>
      <c r="C85" s="1527"/>
      <c r="D85" s="1527"/>
      <c r="E85" s="1527"/>
      <c r="F85" s="1527"/>
      <c r="G85" s="1527"/>
      <c r="H85" s="1527"/>
      <c r="I85" s="1527"/>
      <c r="J85" s="1527"/>
      <c r="K85"/>
      <c r="L85" s="306"/>
      <c r="M85" s="305"/>
      <c r="N85" s="305"/>
      <c r="T85" s="1017"/>
      <c r="U85" s="1017"/>
      <c r="V85" s="1021"/>
      <c r="W85" s="1017"/>
      <c r="X85" s="1017"/>
      <c r="Y85" s="1017"/>
      <c r="Z85" s="1017"/>
      <c r="AA85" s="1017"/>
      <c r="AB85" s="1017"/>
      <c r="AC85" s="1017"/>
      <c r="AD85" s="1017"/>
      <c r="AE85" s="380"/>
      <c r="AF85" s="380"/>
      <c r="AG85" s="380"/>
      <c r="AH85" s="380"/>
      <c r="AI85" s="380"/>
      <c r="AJ85" s="380"/>
      <c r="AK85" s="380"/>
      <c r="AL85" s="380"/>
      <c r="AM85" s="380"/>
    </row>
    <row r="86" spans="1:47" s="300" customFormat="1">
      <c r="A86" s="309" t="s">
        <v>200</v>
      </c>
      <c r="B86" s="1523" t="s">
        <v>258</v>
      </c>
      <c r="C86" s="1524"/>
      <c r="D86" s="1500" t="s">
        <v>259</v>
      </c>
      <c r="E86" s="1500"/>
      <c r="F86" s="1523" t="s">
        <v>260</v>
      </c>
      <c r="G86" s="1524"/>
      <c r="H86" s="1519" t="s">
        <v>261</v>
      </c>
      <c r="I86" s="1487" t="s">
        <v>262</v>
      </c>
      <c r="J86" s="1487" t="s">
        <v>263</v>
      </c>
      <c r="K86"/>
      <c r="L86" s="306"/>
      <c r="M86" s="305"/>
      <c r="N86" s="305"/>
      <c r="T86" s="1017"/>
      <c r="U86" s="1017"/>
      <c r="V86" s="1021"/>
      <c r="W86" s="1017"/>
      <c r="X86" s="1017"/>
      <c r="Y86" s="1017"/>
      <c r="Z86" s="1017"/>
      <c r="AA86" s="1017"/>
      <c r="AB86" s="1017"/>
      <c r="AC86" s="1017"/>
      <c r="AD86" s="1017"/>
      <c r="AE86" s="380"/>
      <c r="AF86" s="380"/>
      <c r="AG86" s="380"/>
      <c r="AH86" s="380"/>
      <c r="AI86" s="380"/>
      <c r="AJ86" s="380"/>
      <c r="AK86" s="380"/>
      <c r="AL86" s="380"/>
      <c r="AM86" s="380"/>
    </row>
    <row r="87" spans="1:47" s="300" customFormat="1">
      <c r="A87" s="308"/>
      <c r="B87" s="1519" t="s">
        <v>264</v>
      </c>
      <c r="C87" s="1525" t="s">
        <v>265</v>
      </c>
      <c r="D87" s="1519" t="s">
        <v>264</v>
      </c>
      <c r="E87" s="1525" t="s">
        <v>265</v>
      </c>
      <c r="F87" s="1519" t="s">
        <v>264</v>
      </c>
      <c r="G87" s="1525" t="s">
        <v>265</v>
      </c>
      <c r="H87" s="1519"/>
      <c r="I87" s="1487"/>
      <c r="J87" s="1487"/>
      <c r="K87"/>
      <c r="L87" s="306"/>
      <c r="M87" s="305"/>
      <c r="N87" s="305"/>
      <c r="T87" s="1017"/>
      <c r="U87" s="1017"/>
      <c r="V87" s="1021"/>
      <c r="W87" s="1017"/>
      <c r="X87" s="1017"/>
      <c r="Y87" s="1017"/>
      <c r="Z87" s="1017"/>
      <c r="AA87" s="1017"/>
      <c r="AB87" s="1017"/>
      <c r="AC87" s="1017"/>
      <c r="AD87" s="1017"/>
      <c r="AE87" s="380"/>
      <c r="AF87" s="380"/>
      <c r="AG87" s="380"/>
      <c r="AH87" s="380"/>
      <c r="AI87" s="380"/>
      <c r="AJ87" s="380"/>
      <c r="AK87" s="380"/>
      <c r="AL87" s="380"/>
      <c r="AM87" s="380"/>
    </row>
    <row r="88" spans="1:47" s="300" customFormat="1" ht="13.5" thickBot="1">
      <c r="A88" s="307" t="s">
        <v>227</v>
      </c>
      <c r="B88" s="1520"/>
      <c r="C88" s="1526"/>
      <c r="D88" s="1520"/>
      <c r="E88" s="1526"/>
      <c r="F88" s="1520"/>
      <c r="G88" s="1526"/>
      <c r="H88" s="1520"/>
      <c r="I88" s="1488"/>
      <c r="J88" s="1488"/>
      <c r="K88"/>
      <c r="L88" s="306"/>
      <c r="M88" s="305"/>
      <c r="N88" s="302"/>
      <c r="O88" s="301"/>
      <c r="P88" s="301"/>
      <c r="Q88" s="301"/>
      <c r="R88" s="301"/>
      <c r="S88" s="301"/>
      <c r="T88" s="1017"/>
      <c r="U88" s="1017"/>
      <c r="V88" s="1021"/>
      <c r="W88" s="1017"/>
      <c r="X88" s="1017"/>
      <c r="Y88" s="1017"/>
      <c r="Z88" s="1017"/>
      <c r="AA88" s="1017"/>
      <c r="AB88" s="1017"/>
      <c r="AC88" s="1017"/>
      <c r="AD88" s="1017"/>
      <c r="AE88" s="380"/>
      <c r="AF88" s="380"/>
      <c r="AG88" s="380"/>
      <c r="AH88" s="380"/>
      <c r="AI88" s="380"/>
      <c r="AJ88" s="380"/>
      <c r="AK88" s="380"/>
      <c r="AL88" s="380"/>
      <c r="AM88" s="380"/>
    </row>
    <row r="89" spans="1:47" s="300" customFormat="1">
      <c r="A89" s="295" t="s">
        <v>1349</v>
      </c>
      <c r="B89" s="488">
        <v>10.4</v>
      </c>
      <c r="C89" s="489">
        <v>16.05</v>
      </c>
      <c r="D89" s="488" t="s">
        <v>407</v>
      </c>
      <c r="E89" s="490" t="s">
        <v>407</v>
      </c>
      <c r="F89" s="872" t="s">
        <v>407</v>
      </c>
      <c r="G89" s="490" t="s">
        <v>407</v>
      </c>
      <c r="H89" s="873">
        <v>3.24</v>
      </c>
      <c r="I89" s="490" t="s">
        <v>407</v>
      </c>
      <c r="J89" s="14">
        <v>48</v>
      </c>
      <c r="K89"/>
      <c r="L89" s="306"/>
      <c r="M89" s="305"/>
      <c r="N89" s="374"/>
      <c r="O89" s="301"/>
      <c r="P89" s="301"/>
      <c r="Q89" s="301"/>
      <c r="R89" s="301"/>
      <c r="S89" s="301"/>
      <c r="T89" s="1017"/>
      <c r="U89" s="1017"/>
      <c r="V89" s="1021"/>
      <c r="W89" s="1017"/>
      <c r="X89" s="1017"/>
      <c r="Y89" s="1017"/>
      <c r="Z89" s="1017"/>
      <c r="AA89" s="1017"/>
      <c r="AB89" s="1017"/>
      <c r="AC89" s="1017"/>
      <c r="AD89" s="1017"/>
      <c r="AE89" s="380"/>
      <c r="AF89" s="380"/>
      <c r="AG89" s="380"/>
      <c r="AH89" s="380"/>
      <c r="AI89" s="380"/>
      <c r="AJ89" s="380"/>
      <c r="AK89" s="380"/>
      <c r="AL89" s="380"/>
      <c r="AM89" s="380"/>
    </row>
    <row r="90" spans="1:47" s="301" customFormat="1" ht="13.15" customHeight="1">
      <c r="A90" s="298" t="s">
        <v>267</v>
      </c>
      <c r="B90" s="492" t="s">
        <v>407</v>
      </c>
      <c r="C90" s="493">
        <v>15.12</v>
      </c>
      <c r="D90" s="297" t="s">
        <v>407</v>
      </c>
      <c r="E90" s="494" t="s">
        <v>407</v>
      </c>
      <c r="F90" s="871" t="s">
        <v>407</v>
      </c>
      <c r="G90" s="297" t="s">
        <v>407</v>
      </c>
      <c r="H90" s="874">
        <v>3.12</v>
      </c>
      <c r="I90" s="297" t="s">
        <v>407</v>
      </c>
      <c r="J90" s="296">
        <v>13</v>
      </c>
      <c r="K90"/>
      <c r="L90" s="303"/>
      <c r="M90" s="302"/>
      <c r="N90" s="302"/>
      <c r="T90" s="1017"/>
      <c r="U90" s="1017"/>
      <c r="V90" s="1021"/>
      <c r="W90" s="1017"/>
      <c r="X90" s="1017"/>
      <c r="Y90" s="1017"/>
      <c r="Z90" s="1017"/>
      <c r="AA90" s="1017"/>
      <c r="AB90" s="1017"/>
      <c r="AC90" s="1017"/>
      <c r="AD90" s="1017"/>
      <c r="AE90" s="380"/>
      <c r="AF90" s="380"/>
      <c r="AG90" s="380"/>
      <c r="AH90" s="380"/>
      <c r="AI90" s="380"/>
      <c r="AJ90" s="380"/>
      <c r="AK90" s="380"/>
      <c r="AL90" s="300"/>
      <c r="AM90" s="300"/>
    </row>
    <row r="91" spans="1:47" s="301" customFormat="1" ht="13.15" customHeight="1">
      <c r="A91" s="94" t="s">
        <v>268</v>
      </c>
      <c r="B91" s="496">
        <v>10.4</v>
      </c>
      <c r="C91" s="867">
        <v>16.5</v>
      </c>
      <c r="D91" s="496" t="s">
        <v>407</v>
      </c>
      <c r="E91" s="868" t="s">
        <v>407</v>
      </c>
      <c r="F91" s="496" t="s">
        <v>407</v>
      </c>
      <c r="G91" s="868" t="s">
        <v>407</v>
      </c>
      <c r="H91" s="875">
        <v>3.29</v>
      </c>
      <c r="I91" s="868" t="s">
        <v>407</v>
      </c>
      <c r="J91" s="6">
        <v>35</v>
      </c>
      <c r="K91"/>
      <c r="L91" s="303"/>
      <c r="M91" s="302"/>
      <c r="N91" s="302"/>
      <c r="T91" s="1046"/>
      <c r="U91" s="1017"/>
      <c r="V91" s="1021"/>
      <c r="W91" s="1017"/>
      <c r="X91" s="1017"/>
      <c r="Y91" s="1017"/>
      <c r="Z91" s="1017"/>
      <c r="AA91" s="1017"/>
      <c r="AB91" s="1017"/>
      <c r="AC91" s="1017"/>
      <c r="AD91" s="1017"/>
      <c r="AE91" s="380"/>
      <c r="AF91" s="380"/>
      <c r="AG91" s="380"/>
      <c r="AH91" s="380"/>
      <c r="AI91" s="380"/>
      <c r="AJ91" s="380"/>
      <c r="AK91" s="380"/>
      <c r="AL91" s="5"/>
      <c r="AM91" s="5"/>
    </row>
    <row r="92" spans="1:47" s="301" customFormat="1" ht="13.15" customHeight="1">
      <c r="A92" s="298" t="s">
        <v>269</v>
      </c>
      <c r="B92" s="492" t="s">
        <v>407</v>
      </c>
      <c r="C92" s="869" t="s">
        <v>266</v>
      </c>
      <c r="D92" s="871" t="s">
        <v>407</v>
      </c>
      <c r="E92" s="297" t="s">
        <v>407</v>
      </c>
      <c r="F92" s="871" t="s">
        <v>407</v>
      </c>
      <c r="G92" s="297" t="s">
        <v>407</v>
      </c>
      <c r="H92" s="871" t="s">
        <v>407</v>
      </c>
      <c r="I92" s="297" t="s">
        <v>407</v>
      </c>
      <c r="J92" s="296">
        <v>0</v>
      </c>
      <c r="K92"/>
      <c r="L92" s="303"/>
      <c r="M92" s="302"/>
      <c r="N92" s="302"/>
      <c r="T92" s="1046"/>
      <c r="U92" s="1017"/>
      <c r="V92" s="1021"/>
      <c r="W92" s="1017"/>
      <c r="X92" s="1017"/>
      <c r="Y92" s="1017"/>
      <c r="Z92" s="1017"/>
      <c r="AA92" s="1017"/>
      <c r="AB92" s="1017"/>
      <c r="AC92" s="1017"/>
      <c r="AD92" s="1017"/>
      <c r="AE92" s="380"/>
      <c r="AF92" s="380"/>
      <c r="AG92" s="380"/>
      <c r="AH92" s="380"/>
      <c r="AI92" s="380"/>
      <c r="AJ92" s="380"/>
      <c r="AK92" s="380"/>
      <c r="AL92" s="5"/>
      <c r="AM92" s="5"/>
    </row>
    <row r="93" spans="1:47" s="301" customFormat="1" ht="13.15" customHeight="1">
      <c r="A93" s="295" t="s">
        <v>270</v>
      </c>
      <c r="B93" s="488" t="s">
        <v>271</v>
      </c>
      <c r="C93" s="870">
        <v>16.22</v>
      </c>
      <c r="D93" s="488" t="s">
        <v>407</v>
      </c>
      <c r="E93" s="490">
        <v>13.2</v>
      </c>
      <c r="F93" s="872" t="s">
        <v>407</v>
      </c>
      <c r="G93" s="490" t="s">
        <v>407</v>
      </c>
      <c r="H93" s="873">
        <v>3.21</v>
      </c>
      <c r="I93" s="490" t="s">
        <v>407</v>
      </c>
      <c r="J93" s="14">
        <v>884</v>
      </c>
      <c r="K93"/>
      <c r="L93" s="303"/>
      <c r="M93" s="302"/>
      <c r="N93" s="302"/>
      <c r="T93" s="1046"/>
      <c r="U93" s="1017"/>
      <c r="V93" s="1021"/>
      <c r="W93" s="1017"/>
      <c r="X93" s="1017"/>
      <c r="Y93" s="1017"/>
      <c r="Z93" s="1017"/>
      <c r="AA93" s="1017"/>
      <c r="AB93" s="1017"/>
      <c r="AC93" s="1017"/>
      <c r="AD93" s="1017"/>
      <c r="AE93" s="380"/>
      <c r="AF93" s="380"/>
      <c r="AG93" s="380"/>
      <c r="AH93" s="380"/>
      <c r="AI93" s="380"/>
      <c r="AJ93" s="380"/>
      <c r="AK93" s="380"/>
      <c r="AL93" s="5"/>
      <c r="AM93" s="5"/>
    </row>
    <row r="94" spans="1:47" s="301" customFormat="1" ht="13.15" customHeight="1">
      <c r="A94" s="298" t="s">
        <v>267</v>
      </c>
      <c r="B94" s="492">
        <v>9.48</v>
      </c>
      <c r="C94" s="869">
        <v>15.15</v>
      </c>
      <c r="D94" s="871" t="s">
        <v>407</v>
      </c>
      <c r="E94" s="494">
        <v>12.55</v>
      </c>
      <c r="F94" s="871" t="s">
        <v>407</v>
      </c>
      <c r="G94" s="297" t="s">
        <v>407</v>
      </c>
      <c r="H94" s="874">
        <v>3.33</v>
      </c>
      <c r="I94" s="297" t="s">
        <v>407</v>
      </c>
      <c r="J94" s="296">
        <v>212</v>
      </c>
      <c r="K94"/>
      <c r="L94" s="303"/>
      <c r="M94" s="302"/>
      <c r="N94" s="302"/>
      <c r="T94" s="1046"/>
      <c r="U94" s="1017"/>
      <c r="V94" s="1021"/>
      <c r="W94" s="1017"/>
      <c r="X94" s="1017"/>
      <c r="Y94" s="1017"/>
      <c r="Z94" s="1058"/>
      <c r="AA94" s="1058"/>
      <c r="AB94" s="1058"/>
      <c r="AC94" s="1059"/>
      <c r="AD94" s="1059"/>
      <c r="AE94" s="380"/>
      <c r="AF94" s="380"/>
      <c r="AG94" s="94"/>
      <c r="AH94" s="380"/>
      <c r="AI94" s="304"/>
      <c r="AJ94" s="380"/>
      <c r="AK94" s="380"/>
      <c r="AL94" s="5"/>
      <c r="AM94" s="5"/>
    </row>
    <row r="95" spans="1:47" s="301" customFormat="1" ht="13.15" customHeight="1">
      <c r="A95" s="94" t="s">
        <v>268</v>
      </c>
      <c r="B95" s="496">
        <v>9.5399999999999991</v>
      </c>
      <c r="C95" s="867">
        <v>16.53</v>
      </c>
      <c r="D95" s="496" t="s">
        <v>407</v>
      </c>
      <c r="E95" s="498">
        <v>13.34</v>
      </c>
      <c r="F95" s="496" t="s">
        <v>407</v>
      </c>
      <c r="G95" s="868" t="s">
        <v>407</v>
      </c>
      <c r="H95" s="875">
        <v>3.17</v>
      </c>
      <c r="I95" s="868" t="s">
        <v>407</v>
      </c>
      <c r="J95" s="6">
        <v>672</v>
      </c>
      <c r="K95"/>
      <c r="L95" s="303"/>
      <c r="M95" s="302"/>
      <c r="N95" s="302"/>
      <c r="T95" s="1046"/>
      <c r="U95" s="1017"/>
      <c r="V95" s="1057"/>
      <c r="W95" s="1017"/>
      <c r="X95" s="1067"/>
      <c r="Y95" s="1058"/>
      <c r="Z95" s="1060"/>
      <c r="AA95" s="1060"/>
      <c r="AB95" s="1060"/>
      <c r="AC95" s="1061"/>
      <c r="AD95" s="1061"/>
      <c r="AE95" s="380"/>
      <c r="AF95" s="380"/>
      <c r="AG95" s="44"/>
      <c r="AH95" s="380"/>
      <c r="AI95" s="304"/>
      <c r="AJ95" s="380"/>
      <c r="AK95" s="380"/>
      <c r="AL95" s="300"/>
      <c r="AM95" s="300"/>
    </row>
    <row r="96" spans="1:47" s="301" customFormat="1" ht="13.15" customHeight="1">
      <c r="A96" s="298" t="s">
        <v>269</v>
      </c>
      <c r="B96" s="492" t="s">
        <v>407</v>
      </c>
      <c r="C96" s="297" t="s">
        <v>407</v>
      </c>
      <c r="D96" s="871" t="s">
        <v>407</v>
      </c>
      <c r="E96" s="297" t="s">
        <v>407</v>
      </c>
      <c r="F96" s="871" t="s">
        <v>407</v>
      </c>
      <c r="G96" s="297" t="s">
        <v>407</v>
      </c>
      <c r="H96" s="871" t="s">
        <v>407</v>
      </c>
      <c r="I96" s="297" t="s">
        <v>407</v>
      </c>
      <c r="J96" s="296">
        <v>0</v>
      </c>
      <c r="K96"/>
      <c r="L96" s="303"/>
      <c r="M96" s="302"/>
      <c r="N96" s="302"/>
      <c r="T96" s="1046"/>
      <c r="U96" s="1017"/>
      <c r="V96" s="1021"/>
      <c r="W96" s="1017"/>
      <c r="X96" s="1067"/>
      <c r="Y96" s="1058"/>
      <c r="Z96" s="1058"/>
      <c r="AA96" s="1058"/>
      <c r="AB96" s="1058"/>
      <c r="AC96" s="1059"/>
      <c r="AD96" s="1059"/>
      <c r="AE96" s="380"/>
      <c r="AF96" s="380"/>
      <c r="AG96" s="94"/>
      <c r="AH96" s="380"/>
      <c r="AI96" s="310"/>
      <c r="AJ96" s="300"/>
      <c r="AK96" s="300"/>
      <c r="AL96" s="5"/>
      <c r="AM96" s="5"/>
    </row>
    <row r="97" spans="1:39" s="301" customFormat="1" ht="13.15" customHeight="1">
      <c r="A97" s="295" t="s">
        <v>272</v>
      </c>
      <c r="B97" s="488" t="s">
        <v>407</v>
      </c>
      <c r="C97" s="870" t="s">
        <v>271</v>
      </c>
      <c r="D97" s="488" t="s">
        <v>407</v>
      </c>
      <c r="E97" s="490" t="s">
        <v>271</v>
      </c>
      <c r="F97" s="872" t="s">
        <v>407</v>
      </c>
      <c r="G97" s="489" t="s">
        <v>271</v>
      </c>
      <c r="H97" s="482" t="s">
        <v>271</v>
      </c>
      <c r="I97" s="491">
        <f>(I98*J98+I99*J99+I100*J100)/SUM(J98:J100)</f>
        <v>36386.360588235293</v>
      </c>
      <c r="J97" s="14">
        <v>17</v>
      </c>
      <c r="K97"/>
      <c r="L97" s="303"/>
      <c r="M97" s="302"/>
      <c r="N97" s="302"/>
      <c r="T97" s="1046"/>
      <c r="U97" s="1017"/>
      <c r="V97" s="1021"/>
      <c r="W97" s="1017"/>
      <c r="X97" s="1067"/>
      <c r="Y97" s="1058"/>
      <c r="Z97" s="1058"/>
      <c r="AA97" s="1058"/>
      <c r="AB97" s="1058"/>
      <c r="AC97" s="1059"/>
      <c r="AD97" s="1059"/>
      <c r="AE97" s="380"/>
      <c r="AF97" s="380"/>
      <c r="AG97" s="94"/>
      <c r="AH97" s="380"/>
      <c r="AI97" s="311"/>
      <c r="AJ97" s="5"/>
      <c r="AK97" s="5"/>
      <c r="AL97" s="5"/>
      <c r="AM97" s="5"/>
    </row>
    <row r="98" spans="1:39" s="301" customFormat="1" ht="13.15" customHeight="1">
      <c r="A98" s="298" t="s">
        <v>267</v>
      </c>
      <c r="B98" s="492" t="s">
        <v>407</v>
      </c>
      <c r="C98" s="869">
        <v>15</v>
      </c>
      <c r="D98" s="871" t="s">
        <v>407</v>
      </c>
      <c r="E98" s="494">
        <v>12.5</v>
      </c>
      <c r="F98" s="871" t="s">
        <v>407</v>
      </c>
      <c r="G98" s="493">
        <v>7.36</v>
      </c>
      <c r="H98" s="483">
        <v>3.25</v>
      </c>
      <c r="I98" s="495">
        <v>37109.449999999997</v>
      </c>
      <c r="J98" s="296">
        <v>5</v>
      </c>
      <c r="K98"/>
      <c r="L98" s="303"/>
      <c r="M98" s="302"/>
      <c r="N98" s="36"/>
      <c r="O98" s="5"/>
      <c r="P98" s="5"/>
      <c r="Q98" s="5"/>
      <c r="R98" s="5"/>
      <c r="S98" s="5"/>
      <c r="T98" s="1046"/>
      <c r="U98" s="1017"/>
      <c r="V98" s="1021"/>
      <c r="W98" s="1017"/>
      <c r="X98" s="1067"/>
      <c r="Y98" s="1058"/>
      <c r="Z98" s="1058"/>
      <c r="AA98" s="1058"/>
      <c r="AB98" s="1058"/>
      <c r="AC98" s="1059"/>
      <c r="AD98" s="1059"/>
      <c r="AE98" s="300"/>
      <c r="AF98" s="380"/>
      <c r="AG98" s="94"/>
      <c r="AH98" s="380"/>
      <c r="AI98" s="311"/>
      <c r="AJ98" s="5"/>
      <c r="AK98" s="5"/>
      <c r="AL98" s="300"/>
      <c r="AM98" s="300"/>
    </row>
    <row r="99" spans="1:39" s="301" customFormat="1">
      <c r="A99" s="94" t="s">
        <v>268</v>
      </c>
      <c r="B99" s="496" t="s">
        <v>407</v>
      </c>
      <c r="C99" s="867">
        <v>16.04</v>
      </c>
      <c r="D99" s="496" t="s">
        <v>407</v>
      </c>
      <c r="E99" s="498">
        <v>12.94</v>
      </c>
      <c r="F99" s="496" t="s">
        <v>407</v>
      </c>
      <c r="G99" s="497">
        <v>9.08</v>
      </c>
      <c r="H99" s="484">
        <v>3.08</v>
      </c>
      <c r="I99" s="268">
        <v>35307.96</v>
      </c>
      <c r="J99" s="6">
        <v>8</v>
      </c>
      <c r="K99"/>
      <c r="L99" s="303"/>
      <c r="M99" s="302"/>
      <c r="N99" s="36"/>
      <c r="O99" s="5"/>
      <c r="P99" s="5"/>
      <c r="Q99" s="5"/>
      <c r="R99" s="5"/>
      <c r="S99" s="5"/>
      <c r="T99" s="1046"/>
      <c r="U99" s="1017"/>
      <c r="V99" s="1021"/>
      <c r="W99" s="1017"/>
      <c r="X99" s="1067"/>
      <c r="Y99" s="1058"/>
      <c r="Z99" s="1058"/>
      <c r="AA99" s="1058"/>
      <c r="AB99" s="1058"/>
      <c r="AC99" s="1059"/>
      <c r="AD99" s="1059"/>
      <c r="AE99" s="5"/>
      <c r="AF99" s="304"/>
      <c r="AG99" s="94"/>
      <c r="AH99" s="304"/>
      <c r="AI99" s="311"/>
      <c r="AJ99" s="5"/>
      <c r="AK99" s="5"/>
      <c r="AL99" s="300"/>
      <c r="AM99" s="300"/>
    </row>
    <row r="100" spans="1:39" s="5" customFormat="1">
      <c r="A100" s="298" t="s">
        <v>269</v>
      </c>
      <c r="B100" s="492" t="s">
        <v>407</v>
      </c>
      <c r="C100" s="493">
        <v>17.25</v>
      </c>
      <c r="D100" s="297" t="s">
        <v>407</v>
      </c>
      <c r="E100" s="494">
        <v>12.5</v>
      </c>
      <c r="F100" s="871" t="s">
        <v>407</v>
      </c>
      <c r="G100" s="493">
        <v>9.1</v>
      </c>
      <c r="H100" s="483">
        <v>3.3</v>
      </c>
      <c r="I100" s="495">
        <v>37639.299999999996</v>
      </c>
      <c r="J100" s="296">
        <v>4</v>
      </c>
      <c r="K100"/>
      <c r="L100" s="127"/>
      <c r="M100" s="36"/>
      <c r="N100" s="36"/>
      <c r="T100" s="1046"/>
      <c r="U100" s="1017"/>
      <c r="V100" s="1021"/>
      <c r="W100" s="1017"/>
      <c r="X100" s="1067"/>
      <c r="Y100" s="1058"/>
      <c r="Z100" s="1058"/>
      <c r="AA100" s="1058"/>
      <c r="AB100" s="1058"/>
      <c r="AC100" s="1059"/>
      <c r="AD100" s="1059"/>
      <c r="AF100" s="304"/>
      <c r="AG100" s="94"/>
      <c r="AH100" s="380"/>
      <c r="AI100" s="311"/>
      <c r="AL100" s="300"/>
      <c r="AM100" s="300"/>
    </row>
    <row r="101" spans="1:39" s="5" customFormat="1">
      <c r="A101" s="295" t="s">
        <v>1350</v>
      </c>
      <c r="B101" s="488" t="s">
        <v>271</v>
      </c>
      <c r="C101" s="489" t="s">
        <v>271</v>
      </c>
      <c r="D101" s="488" t="s">
        <v>407</v>
      </c>
      <c r="E101" s="490" t="s">
        <v>271</v>
      </c>
      <c r="F101" s="872" t="s">
        <v>407</v>
      </c>
      <c r="G101" s="489" t="s">
        <v>271</v>
      </c>
      <c r="H101" s="482" t="s">
        <v>271</v>
      </c>
      <c r="I101" s="491">
        <f>(I102*J102+I103*J103+I104*J104)/SUM(J102:J104)</f>
        <v>36660.009396984919</v>
      </c>
      <c r="J101" s="14">
        <v>199</v>
      </c>
      <c r="K101"/>
      <c r="L101" s="127"/>
      <c r="M101" s="36"/>
      <c r="N101" s="36"/>
      <c r="T101" s="1017"/>
      <c r="U101" s="1017"/>
      <c r="V101" s="1021"/>
      <c r="W101" s="1017"/>
      <c r="X101" s="1067"/>
      <c r="Y101" s="1058"/>
      <c r="Z101" s="1058"/>
      <c r="AA101" s="1058"/>
      <c r="AB101" s="1058"/>
      <c r="AC101" s="1059"/>
      <c r="AD101" s="1059"/>
      <c r="AF101" s="304"/>
      <c r="AG101" s="94"/>
      <c r="AH101" s="380"/>
      <c r="AI101" s="310"/>
      <c r="AJ101" s="300"/>
      <c r="AK101" s="300"/>
      <c r="AL101" s="300"/>
      <c r="AM101" s="300"/>
    </row>
    <row r="102" spans="1:39" s="5" customFormat="1">
      <c r="A102" s="298" t="s">
        <v>267</v>
      </c>
      <c r="B102" s="492">
        <v>9.93</v>
      </c>
      <c r="C102" s="493">
        <v>15.17</v>
      </c>
      <c r="D102" s="297" t="s">
        <v>407</v>
      </c>
      <c r="E102" s="494">
        <v>12.52</v>
      </c>
      <c r="F102" s="871" t="s">
        <v>407</v>
      </c>
      <c r="G102" s="493">
        <v>8.7100000000000009</v>
      </c>
      <c r="H102" s="483">
        <v>3.13</v>
      </c>
      <c r="I102" s="495">
        <v>35837.81</v>
      </c>
      <c r="J102" s="296">
        <v>52</v>
      </c>
      <c r="K102"/>
      <c r="L102" s="127"/>
      <c r="M102" s="36"/>
      <c r="N102" s="36"/>
      <c r="T102" s="1017"/>
      <c r="U102" s="1017"/>
      <c r="V102" s="1062"/>
      <c r="W102" s="1017"/>
      <c r="X102" s="1067"/>
      <c r="Y102" s="1058"/>
      <c r="Z102" s="1058"/>
      <c r="AA102" s="1058"/>
      <c r="AB102" s="1058"/>
      <c r="AC102" s="1059"/>
      <c r="AD102" s="1059"/>
      <c r="AF102" s="304"/>
      <c r="AG102" s="94"/>
      <c r="AH102" s="380"/>
      <c r="AI102" s="311"/>
      <c r="AL102" s="300"/>
      <c r="AM102" s="300"/>
    </row>
    <row r="103" spans="1:39" s="5" customFormat="1">
      <c r="A103" s="94" t="s">
        <v>268</v>
      </c>
      <c r="B103" s="496">
        <v>9.08</v>
      </c>
      <c r="C103" s="497">
        <v>16.079999999999998</v>
      </c>
      <c r="D103" s="496" t="s">
        <v>407</v>
      </c>
      <c r="E103" s="498">
        <v>12.85</v>
      </c>
      <c r="F103" s="496" t="s">
        <v>407</v>
      </c>
      <c r="G103" s="497">
        <v>8.98</v>
      </c>
      <c r="H103" s="484">
        <v>3.06</v>
      </c>
      <c r="I103" s="268">
        <v>35096.019999999997</v>
      </c>
      <c r="J103" s="6">
        <v>64</v>
      </c>
      <c r="K103"/>
      <c r="L103" s="127"/>
      <c r="M103" s="36"/>
      <c r="N103" s="36"/>
      <c r="T103" s="1017"/>
      <c r="U103" s="1017"/>
      <c r="V103" s="1021"/>
      <c r="W103" s="1017"/>
      <c r="X103" s="1067"/>
      <c r="Y103" s="1058"/>
      <c r="Z103" s="1058"/>
      <c r="AA103" s="1058"/>
      <c r="AB103" s="1058"/>
      <c r="AC103" s="1059"/>
      <c r="AD103" s="1059"/>
      <c r="AE103" s="300"/>
      <c r="AF103" s="304"/>
      <c r="AG103" s="94"/>
      <c r="AH103" s="380"/>
      <c r="AI103" s="311"/>
      <c r="AL103" s="300"/>
      <c r="AM103" s="300"/>
    </row>
    <row r="104" spans="1:39" s="5" customFormat="1">
      <c r="A104" s="298" t="s">
        <v>269</v>
      </c>
      <c r="B104" s="492">
        <v>9.6300000000000008</v>
      </c>
      <c r="C104" s="493">
        <v>18.34</v>
      </c>
      <c r="D104" s="297" t="s">
        <v>407</v>
      </c>
      <c r="E104" s="494">
        <v>16.079999999999998</v>
      </c>
      <c r="F104" s="871" t="s">
        <v>407</v>
      </c>
      <c r="G104" s="493">
        <v>9.56</v>
      </c>
      <c r="H104" s="483">
        <v>3.37</v>
      </c>
      <c r="I104" s="495">
        <v>38381.089999999997</v>
      </c>
      <c r="J104" s="296">
        <v>83</v>
      </c>
      <c r="K104"/>
      <c r="L104" s="127"/>
      <c r="M104" s="36"/>
      <c r="N104" s="36"/>
      <c r="T104" s="1017"/>
      <c r="U104" s="1017"/>
      <c r="V104" s="1021"/>
      <c r="W104" s="1017"/>
      <c r="X104" s="1067"/>
      <c r="Y104" s="1058"/>
      <c r="Z104" s="1058"/>
      <c r="AA104" s="1058"/>
      <c r="AB104" s="1058"/>
      <c r="AC104" s="1059"/>
      <c r="AD104" s="1059"/>
      <c r="AF104" s="304"/>
      <c r="AG104" s="94"/>
      <c r="AH104" s="380"/>
      <c r="AI104" s="310"/>
      <c r="AJ104" s="300"/>
      <c r="AK104" s="300"/>
      <c r="AL104" s="300"/>
      <c r="AM104" s="300"/>
    </row>
    <row r="105" spans="1:39" s="5" customFormat="1" ht="25.5">
      <c r="A105" s="295" t="s">
        <v>273</v>
      </c>
      <c r="B105" s="488" t="s">
        <v>271</v>
      </c>
      <c r="C105" s="489" t="s">
        <v>271</v>
      </c>
      <c r="D105" s="488" t="s">
        <v>407</v>
      </c>
      <c r="E105" s="490" t="s">
        <v>271</v>
      </c>
      <c r="F105" s="872" t="s">
        <v>407</v>
      </c>
      <c r="G105" s="489" t="s">
        <v>271</v>
      </c>
      <c r="H105" s="482" t="s">
        <v>271</v>
      </c>
      <c r="I105" s="491">
        <f>(I106*J106+I107*J107+I108*J108)/SUM(J106:J108)</f>
        <v>34794.594222222215</v>
      </c>
      <c r="J105" s="14">
        <v>45</v>
      </c>
      <c r="K105"/>
      <c r="L105" s="127"/>
      <c r="M105" s="36"/>
      <c r="N105" s="93"/>
      <c r="O105" s="380"/>
      <c r="P105" s="380"/>
      <c r="Q105" s="380"/>
      <c r="R105" s="380"/>
      <c r="S105" s="380"/>
      <c r="T105" s="1017"/>
      <c r="U105" s="1017"/>
      <c r="V105" s="1021"/>
      <c r="W105" s="1017"/>
      <c r="X105" s="1067"/>
      <c r="Y105" s="1058"/>
      <c r="Z105" s="1017"/>
      <c r="AA105" s="1017"/>
      <c r="AB105" s="1058"/>
      <c r="AC105" s="1058"/>
      <c r="AD105" s="1058"/>
      <c r="AE105" s="304"/>
      <c r="AF105" s="304"/>
      <c r="AG105" s="300"/>
      <c r="AH105" s="380"/>
      <c r="AI105" s="300"/>
      <c r="AJ105" s="300"/>
      <c r="AK105" s="300"/>
      <c r="AL105" s="301"/>
      <c r="AM105" s="301"/>
    </row>
    <row r="106" spans="1:39" s="5" customFormat="1">
      <c r="A106" s="298" t="s">
        <v>267</v>
      </c>
      <c r="B106" s="492">
        <v>10</v>
      </c>
      <c r="C106" s="493">
        <v>15.17</v>
      </c>
      <c r="D106" s="297" t="s">
        <v>407</v>
      </c>
      <c r="E106" s="494">
        <v>12.75</v>
      </c>
      <c r="F106" s="871" t="s">
        <v>407</v>
      </c>
      <c r="G106" s="493">
        <v>8.8699999999999992</v>
      </c>
      <c r="H106" s="483">
        <v>3.05</v>
      </c>
      <c r="I106" s="495">
        <v>34990.049999999996</v>
      </c>
      <c r="J106" s="296">
        <v>15</v>
      </c>
      <c r="K106"/>
      <c r="L106" s="127"/>
      <c r="M106" s="36"/>
      <c r="N106" s="94"/>
      <c r="O106" s="380"/>
      <c r="P106" s="380"/>
      <c r="Q106" s="380"/>
      <c r="R106" s="380"/>
      <c r="S106" s="380"/>
      <c r="T106" s="1017"/>
      <c r="U106" s="1017"/>
      <c r="V106" s="1021"/>
      <c r="W106" s="1017"/>
      <c r="X106" s="1017"/>
      <c r="Y106" s="1058"/>
      <c r="Z106" s="1058"/>
      <c r="AA106" s="1058"/>
      <c r="AB106" s="1058"/>
      <c r="AC106" s="1058"/>
      <c r="AD106" s="1017"/>
      <c r="AE106" s="380"/>
      <c r="AF106" s="300"/>
      <c r="AG106" s="300"/>
      <c r="AH106" s="300"/>
      <c r="AI106" s="300"/>
      <c r="AJ106" s="300"/>
      <c r="AK106" s="300"/>
      <c r="AL106" s="301"/>
      <c r="AM106" s="301"/>
    </row>
    <row r="107" spans="1:39" s="12" customFormat="1" ht="15">
      <c r="A107" s="94" t="s">
        <v>268</v>
      </c>
      <c r="B107" s="496">
        <v>9.25</v>
      </c>
      <c r="C107" s="497">
        <v>16.11</v>
      </c>
      <c r="D107" s="496" t="s">
        <v>407</v>
      </c>
      <c r="E107" s="498">
        <v>12.63</v>
      </c>
      <c r="F107" s="496" t="s">
        <v>407</v>
      </c>
      <c r="G107" s="497">
        <v>9.06</v>
      </c>
      <c r="H107" s="484">
        <v>2.96</v>
      </c>
      <c r="I107" s="268">
        <v>34036.32</v>
      </c>
      <c r="J107" s="6">
        <v>19</v>
      </c>
      <c r="K107"/>
      <c r="L107" s="134"/>
      <c r="M107" s="40"/>
      <c r="N107" s="93"/>
      <c r="O107" s="380"/>
      <c r="P107" s="380"/>
      <c r="Q107" s="380"/>
      <c r="R107" s="380"/>
      <c r="S107" s="380"/>
      <c r="T107" s="1017"/>
      <c r="U107" s="1017"/>
      <c r="V107" s="1021"/>
      <c r="W107" s="1017"/>
      <c r="X107" s="1017"/>
      <c r="Y107" s="1058"/>
      <c r="Z107" s="1058"/>
      <c r="AA107" s="1058"/>
      <c r="AB107" s="1058"/>
      <c r="AC107" s="1058"/>
      <c r="AD107" s="1017"/>
      <c r="AE107" s="380"/>
      <c r="AF107" s="300"/>
      <c r="AG107" s="300"/>
      <c r="AH107" s="300"/>
      <c r="AI107" s="300"/>
      <c r="AJ107" s="300"/>
      <c r="AK107" s="300"/>
      <c r="AL107" s="301"/>
      <c r="AM107" s="301"/>
    </row>
    <row r="108" spans="1:39" s="12" customFormat="1" ht="12.75" customHeight="1">
      <c r="A108" s="298" t="s">
        <v>269</v>
      </c>
      <c r="B108" s="492">
        <v>7</v>
      </c>
      <c r="C108" s="493">
        <v>18.27</v>
      </c>
      <c r="D108" s="297" t="s">
        <v>407</v>
      </c>
      <c r="E108" s="494">
        <v>15.7</v>
      </c>
      <c r="F108" s="871" t="s">
        <v>407</v>
      </c>
      <c r="G108" s="493">
        <v>9.6300000000000008</v>
      </c>
      <c r="H108" s="483">
        <v>3.13</v>
      </c>
      <c r="I108" s="495">
        <v>35837.81</v>
      </c>
      <c r="J108" s="296">
        <v>11</v>
      </c>
      <c r="K108"/>
      <c r="L108" s="137"/>
      <c r="M108" s="94"/>
      <c r="N108" s="372"/>
      <c r="O108" s="380"/>
      <c r="P108" s="380"/>
      <c r="Q108" s="380"/>
      <c r="R108" s="380"/>
      <c r="S108" s="380"/>
      <c r="T108" s="1017"/>
      <c r="U108" s="1017"/>
      <c r="V108" s="305"/>
      <c r="W108" s="300"/>
      <c r="X108" s="300"/>
      <c r="Y108" s="310"/>
      <c r="Z108" s="1058"/>
      <c r="AA108" s="1058"/>
      <c r="AB108" s="1058"/>
      <c r="AC108" s="1058"/>
      <c r="AD108" s="1017"/>
      <c r="AE108" s="380"/>
      <c r="AF108" s="300"/>
      <c r="AG108" s="300"/>
      <c r="AH108" s="300"/>
      <c r="AI108" s="300"/>
      <c r="AJ108" s="300"/>
      <c r="AK108" s="300"/>
      <c r="AL108" s="301"/>
      <c r="AM108" s="301"/>
    </row>
    <row r="109" spans="1:39" s="12" customFormat="1" ht="12.75" customHeight="1">
      <c r="A109" s="295" t="s">
        <v>274</v>
      </c>
      <c r="B109" s="489">
        <v>8.68</v>
      </c>
      <c r="C109" s="489">
        <v>22.94</v>
      </c>
      <c r="D109" s="488" t="s">
        <v>407</v>
      </c>
      <c r="E109" s="490">
        <v>12.78</v>
      </c>
      <c r="F109" s="872" t="s">
        <v>407</v>
      </c>
      <c r="G109" s="489">
        <v>11.12</v>
      </c>
      <c r="H109" s="482">
        <v>1.19</v>
      </c>
      <c r="I109" s="491">
        <v>15279.630000000001</v>
      </c>
      <c r="J109" s="14">
        <v>79</v>
      </c>
      <c r="K109"/>
      <c r="L109" s="138"/>
      <c r="M109" s="95"/>
      <c r="N109" s="288"/>
      <c r="O109" s="287"/>
      <c r="P109" s="287"/>
      <c r="Q109" s="287"/>
      <c r="R109" s="287"/>
      <c r="S109" s="287"/>
      <c r="T109" s="1051"/>
      <c r="U109" s="1017"/>
      <c r="V109" s="305"/>
      <c r="W109" s="300"/>
      <c r="X109" s="300"/>
      <c r="Y109" s="310"/>
      <c r="Z109" s="1058"/>
      <c r="AA109" s="1058"/>
      <c r="AB109" s="1058"/>
      <c r="AC109" s="1058"/>
      <c r="AD109" s="1017"/>
      <c r="AE109" s="380"/>
      <c r="AF109" s="300"/>
      <c r="AG109" s="300"/>
      <c r="AH109" s="300"/>
      <c r="AI109" s="300"/>
      <c r="AJ109" s="300"/>
      <c r="AK109" s="300"/>
      <c r="AL109" s="301"/>
      <c r="AM109" s="301"/>
    </row>
    <row r="110" spans="1:39" s="12" customFormat="1" ht="12.75" customHeight="1">
      <c r="A110" s="94"/>
      <c r="B110" s="536"/>
      <c r="C110" s="293"/>
      <c r="D110" s="293"/>
      <c r="E110" s="291"/>
      <c r="F110" s="292"/>
      <c r="G110" s="292"/>
      <c r="H110" s="291"/>
      <c r="I110" s="291"/>
      <c r="J110" s="6"/>
      <c r="K110"/>
      <c r="L110" s="138"/>
      <c r="M110" s="95"/>
      <c r="N110" s="278"/>
      <c r="O110" s="284"/>
      <c r="P110" s="284"/>
      <c r="Q110" s="284"/>
      <c r="R110" s="284"/>
      <c r="S110" s="284"/>
      <c r="T110" s="1051"/>
      <c r="U110" s="1017"/>
      <c r="V110" s="305"/>
      <c r="W110" s="300"/>
      <c r="X110" s="300"/>
      <c r="Y110" s="310"/>
      <c r="Z110" s="1058"/>
      <c r="AA110" s="1058"/>
      <c r="AB110" s="1058"/>
      <c r="AC110" s="1058"/>
      <c r="AD110" s="1017"/>
      <c r="AE110" s="380"/>
      <c r="AF110" s="300"/>
      <c r="AG110" s="300"/>
      <c r="AH110" s="300"/>
      <c r="AI110" s="300"/>
      <c r="AJ110" s="300"/>
      <c r="AK110" s="300"/>
      <c r="AL110" s="301"/>
      <c r="AM110" s="301"/>
    </row>
    <row r="111" spans="1:39" s="287" customFormat="1">
      <c r="A111" s="294" t="s">
        <v>143</v>
      </c>
      <c r="B111" s="536"/>
      <c r="C111" s="293"/>
      <c r="D111" s="293"/>
      <c r="E111" s="291"/>
      <c r="F111" s="292"/>
      <c r="G111" s="292"/>
      <c r="H111" s="291"/>
      <c r="I111" s="291"/>
      <c r="J111" s="6"/>
      <c r="K111"/>
      <c r="L111" s="290"/>
      <c r="M111" s="289"/>
      <c r="N111" s="278"/>
      <c r="O111" s="284"/>
      <c r="P111" s="284"/>
      <c r="Q111" s="284"/>
      <c r="R111" s="284"/>
      <c r="S111" s="284"/>
      <c r="T111" s="1051"/>
      <c r="U111" s="1051"/>
      <c r="V111" s="300"/>
      <c r="W111" s="1265"/>
      <c r="X111" s="1265"/>
      <c r="Y111" s="300"/>
      <c r="Z111" s="1017"/>
      <c r="AA111" s="1017"/>
      <c r="AB111" s="1058"/>
      <c r="AC111" s="1058"/>
      <c r="AD111" s="1051"/>
      <c r="AE111" s="204"/>
      <c r="AF111" s="301"/>
      <c r="AG111" s="301"/>
      <c r="AH111" s="301"/>
      <c r="AI111" s="301"/>
      <c r="AJ111" s="301"/>
      <c r="AK111" s="301"/>
      <c r="AL111" s="301"/>
      <c r="AM111" s="301"/>
    </row>
    <row r="112" spans="1:39" s="284" customFormat="1">
      <c r="A112" s="1289" t="s">
        <v>1351</v>
      </c>
      <c r="B112" s="1274"/>
      <c r="C112" s="50"/>
      <c r="D112" s="50"/>
      <c r="E112" s="50"/>
      <c r="F112" s="50"/>
      <c r="G112" s="50"/>
      <c r="H112" s="50"/>
      <c r="I112" s="50"/>
      <c r="J112" s="50"/>
      <c r="K112"/>
      <c r="L112" s="279"/>
      <c r="M112" s="278"/>
      <c r="N112" s="278"/>
      <c r="T112" s="1051"/>
      <c r="U112" s="1051"/>
      <c r="V112" s="1266"/>
      <c r="W112" s="1265"/>
      <c r="X112" s="1265"/>
      <c r="Y112" s="1265"/>
      <c r="Z112" s="1017"/>
      <c r="AA112" s="1017"/>
      <c r="AB112" s="1058"/>
      <c r="AC112" s="1058"/>
      <c r="AD112" s="1051"/>
      <c r="AE112" s="204"/>
      <c r="AF112" s="301"/>
      <c r="AG112" s="301"/>
      <c r="AH112" s="301"/>
      <c r="AI112" s="301"/>
      <c r="AJ112" s="301"/>
      <c r="AK112" s="301"/>
      <c r="AL112" s="301"/>
      <c r="AM112" s="301"/>
    </row>
    <row r="113" spans="1:39" s="284" customFormat="1" ht="13.5" customHeight="1">
      <c r="A113" s="52" t="s">
        <v>1155</v>
      </c>
      <c r="B113" s="52"/>
      <c r="C113" s="52"/>
      <c r="D113" s="52"/>
      <c r="E113" s="52"/>
      <c r="F113" s="52"/>
      <c r="G113" s="52"/>
      <c r="H113" s="52"/>
      <c r="I113" s="52"/>
      <c r="J113" s="52"/>
      <c r="K113"/>
      <c r="L113" s="279"/>
      <c r="M113" s="278"/>
      <c r="N113" s="278"/>
      <c r="T113" s="1051"/>
      <c r="U113" s="1051"/>
      <c r="V113" s="300"/>
      <c r="W113" s="1265"/>
      <c r="X113" s="1265"/>
      <c r="Y113" s="300"/>
      <c r="Z113" s="1017"/>
      <c r="AA113" s="1017"/>
      <c r="AB113" s="1058"/>
      <c r="AC113" s="1058"/>
      <c r="AD113" s="1051"/>
      <c r="AE113" s="204"/>
      <c r="AF113" s="301"/>
      <c r="AG113" s="301"/>
      <c r="AH113" s="301"/>
      <c r="AI113" s="301"/>
      <c r="AJ113" s="301"/>
      <c r="AK113" s="301"/>
      <c r="AL113" s="301"/>
      <c r="AM113" s="301"/>
    </row>
    <row r="114" spans="1:39" s="284" customFormat="1" ht="13.5" customHeight="1">
      <c r="A114" s="52"/>
      <c r="B114" s="52"/>
      <c r="C114" s="52"/>
      <c r="D114" s="52"/>
      <c r="E114" s="52"/>
      <c r="F114" s="52"/>
      <c r="G114" s="5"/>
      <c r="H114" s="52"/>
      <c r="I114" s="52"/>
      <c r="J114" s="52"/>
      <c r="K114"/>
      <c r="L114" s="279"/>
      <c r="M114" s="278"/>
      <c r="N114" s="278"/>
      <c r="T114" s="1051"/>
      <c r="U114" s="1051"/>
      <c r="V114" s="300"/>
      <c r="W114" s="1265"/>
      <c r="X114" s="1265"/>
      <c r="Y114" s="300"/>
      <c r="Z114" s="1017"/>
      <c r="AA114" s="1017"/>
      <c r="AB114" s="1058"/>
      <c r="AC114" s="1058"/>
      <c r="AD114" s="1051"/>
      <c r="AE114" s="204"/>
      <c r="AF114" s="301"/>
      <c r="AG114" s="301"/>
      <c r="AH114" s="301"/>
      <c r="AI114" s="301"/>
      <c r="AJ114" s="301"/>
      <c r="AK114" s="301"/>
      <c r="AL114" s="5"/>
      <c r="AM114" s="5"/>
    </row>
    <row r="115" spans="1:39" s="284" customFormat="1" ht="13.5" customHeight="1">
      <c r="A115" s="52"/>
      <c r="B115" s="52"/>
      <c r="C115" s="52"/>
      <c r="D115" s="52"/>
      <c r="E115" s="52"/>
      <c r="F115" s="52"/>
      <c r="G115" s="52"/>
      <c r="H115" s="52"/>
      <c r="I115" s="52"/>
      <c r="J115" s="52"/>
      <c r="K115"/>
      <c r="L115" s="279"/>
      <c r="M115" s="278"/>
      <c r="N115" s="278"/>
      <c r="T115" s="1051"/>
      <c r="U115" s="1051"/>
      <c r="V115" s="300"/>
      <c r="W115" s="300"/>
      <c r="X115" s="300"/>
      <c r="Y115" s="300"/>
      <c r="Z115" s="1017"/>
      <c r="AA115" s="1017"/>
      <c r="AB115" s="1051"/>
      <c r="AC115" s="1051"/>
      <c r="AD115" s="1051"/>
      <c r="AE115" s="204"/>
      <c r="AF115" s="301"/>
      <c r="AG115" s="301"/>
      <c r="AH115" s="301"/>
      <c r="AI115" s="301"/>
      <c r="AJ115" s="301"/>
      <c r="AK115" s="301"/>
      <c r="AL115" s="5"/>
      <c r="AM115" s="5"/>
    </row>
    <row r="116" spans="1:39" s="284" customFormat="1" ht="13.5" customHeight="1">
      <c r="A116" s="1464" t="s">
        <v>1098</v>
      </c>
      <c r="B116" s="1464"/>
      <c r="C116" s="1464"/>
      <c r="D116" s="1464"/>
      <c r="E116" s="1464"/>
      <c r="F116" s="36"/>
      <c r="G116" s="36"/>
      <c r="H116" s="36"/>
      <c r="I116" s="36"/>
      <c r="J116" s="36"/>
      <c r="K116"/>
      <c r="L116" s="279"/>
      <c r="M116" s="278"/>
      <c r="N116" s="278"/>
      <c r="T116" s="1051"/>
      <c r="U116" s="1051"/>
      <c r="V116" s="300"/>
      <c r="W116" s="300"/>
      <c r="X116" s="300"/>
      <c r="Y116" s="300"/>
      <c r="Z116" s="1017"/>
      <c r="AA116" s="1017"/>
      <c r="AB116" s="1051"/>
      <c r="AC116" s="1051"/>
      <c r="AD116" s="1051"/>
      <c r="AE116" s="204"/>
      <c r="AF116" s="301"/>
      <c r="AG116" s="301"/>
      <c r="AH116" s="301"/>
      <c r="AI116" s="301"/>
      <c r="AJ116" s="301"/>
      <c r="AK116" s="301"/>
      <c r="AL116" s="5"/>
      <c r="AM116" s="5"/>
    </row>
    <row r="117" spans="1:39" s="284" customFormat="1" ht="39" customHeight="1" thickBot="1">
      <c r="A117" s="96" t="s">
        <v>1099</v>
      </c>
      <c r="B117" s="533" t="s">
        <v>275</v>
      </c>
      <c r="C117" s="533" t="s">
        <v>276</v>
      </c>
      <c r="D117" s="533" t="s">
        <v>277</v>
      </c>
      <c r="E117" s="533" t="s">
        <v>278</v>
      </c>
      <c r="F117" s="147"/>
      <c r="G117" s="36"/>
      <c r="H117" s="285"/>
      <c r="I117" s="36"/>
      <c r="J117" s="36"/>
      <c r="K117"/>
      <c r="L117" s="279"/>
      <c r="M117" s="278"/>
      <c r="N117" s="278"/>
      <c r="T117" s="1051"/>
      <c r="U117" s="1051"/>
      <c r="V117" s="1017"/>
      <c r="W117" s="1017"/>
      <c r="X117" s="1017"/>
      <c r="Y117" s="1017"/>
      <c r="Z117" s="1017"/>
      <c r="AA117" s="1017"/>
      <c r="AB117" s="1051"/>
      <c r="AC117" s="1051"/>
      <c r="AD117" s="1051"/>
      <c r="AE117" s="301"/>
      <c r="AF117" s="301"/>
      <c r="AG117" s="301"/>
      <c r="AH117" s="301"/>
      <c r="AI117" s="301"/>
      <c r="AJ117" s="301"/>
      <c r="AK117" s="301"/>
      <c r="AL117" s="5"/>
      <c r="AM117" s="5"/>
    </row>
    <row r="118" spans="1:39" s="284" customFormat="1">
      <c r="A118" s="71" t="s">
        <v>279</v>
      </c>
      <c r="B118" s="485">
        <v>14.24</v>
      </c>
      <c r="C118" s="85">
        <v>34.020000000000003</v>
      </c>
      <c r="D118" s="286">
        <v>1060.5</v>
      </c>
      <c r="E118" s="286">
        <v>237551.76</v>
      </c>
      <c r="F118" s="89"/>
      <c r="G118" s="44"/>
      <c r="H118" s="44"/>
      <c r="I118" s="44"/>
      <c r="J118" s="44"/>
      <c r="K118"/>
      <c r="L118" s="279"/>
      <c r="M118" s="278"/>
      <c r="N118" s="278"/>
      <c r="T118" s="1017"/>
      <c r="U118" s="1051"/>
      <c r="V118" s="1017"/>
      <c r="W118" s="1017"/>
      <c r="X118" s="1017"/>
      <c r="Y118" s="1017"/>
      <c r="Z118" s="1017"/>
      <c r="AA118" s="1017"/>
      <c r="AB118" s="1051"/>
      <c r="AC118" s="1051"/>
      <c r="AD118" s="1051"/>
      <c r="AE118" s="301"/>
      <c r="AF118" s="301"/>
      <c r="AG118" s="301"/>
      <c r="AH118" s="301"/>
      <c r="AI118" s="301"/>
      <c r="AJ118" s="301"/>
      <c r="AK118" s="301"/>
      <c r="AL118" s="5"/>
      <c r="AM118" s="5"/>
    </row>
    <row r="119" spans="1:39" s="284" customFormat="1">
      <c r="A119" s="71" t="s">
        <v>240</v>
      </c>
      <c r="B119" s="485">
        <v>17.28</v>
      </c>
      <c r="C119" s="85">
        <v>41.031999999999996</v>
      </c>
      <c r="D119" s="286">
        <v>1266.5</v>
      </c>
      <c r="E119" s="286">
        <v>200107</v>
      </c>
      <c r="F119" s="89"/>
      <c r="G119" s="44"/>
      <c r="H119" s="44"/>
      <c r="I119" s="44"/>
      <c r="J119" s="44"/>
      <c r="K119"/>
      <c r="L119" s="279"/>
      <c r="M119" s="278"/>
      <c r="N119" s="278"/>
      <c r="T119" s="1017"/>
      <c r="U119" s="1051"/>
      <c r="V119" s="1017"/>
      <c r="W119" s="1017"/>
      <c r="X119" s="1017"/>
      <c r="Y119" s="1017"/>
      <c r="Z119" s="1017"/>
      <c r="AA119" s="1017"/>
      <c r="AB119" s="1051"/>
      <c r="AC119" s="1051"/>
      <c r="AD119" s="1051"/>
      <c r="AE119" s="301"/>
      <c r="AF119" s="301"/>
      <c r="AG119" s="301"/>
      <c r="AH119" s="301"/>
      <c r="AI119" s="301"/>
      <c r="AJ119" s="301"/>
      <c r="AK119" s="301"/>
      <c r="AL119" s="5"/>
      <c r="AM119" s="5"/>
    </row>
    <row r="120" spans="1:39" s="284" customFormat="1">
      <c r="A120" s="73" t="s">
        <v>241</v>
      </c>
      <c r="B120" s="486">
        <v>6.88</v>
      </c>
      <c r="C120" s="82">
        <v>17.23</v>
      </c>
      <c r="D120" s="286">
        <v>567.35</v>
      </c>
      <c r="E120" s="286">
        <v>37444.76</v>
      </c>
      <c r="F120" s="89"/>
      <c r="G120" s="7"/>
      <c r="H120" s="7"/>
      <c r="I120" s="7"/>
      <c r="J120" s="7"/>
      <c r="K120"/>
      <c r="L120" s="279"/>
      <c r="M120" s="278"/>
      <c r="N120" s="278"/>
      <c r="T120" s="1017"/>
      <c r="U120" s="1017"/>
      <c r="V120" s="1017"/>
      <c r="W120" s="1017"/>
      <c r="X120" s="1017"/>
      <c r="Y120" s="1017"/>
      <c r="Z120" s="1017"/>
      <c r="AA120" s="1017"/>
      <c r="AB120" s="1017"/>
      <c r="AC120" s="1017"/>
      <c r="AD120" s="1017"/>
      <c r="AE120" s="5"/>
      <c r="AF120" s="5"/>
      <c r="AG120" s="5"/>
      <c r="AH120" s="5"/>
      <c r="AI120" s="5"/>
      <c r="AJ120" s="5"/>
      <c r="AK120" s="5"/>
      <c r="AL120" s="5"/>
      <c r="AM120" s="5"/>
    </row>
    <row r="121" spans="1:39" s="284" customFormat="1">
      <c r="A121" s="73" t="s">
        <v>280</v>
      </c>
      <c r="B121" s="487" t="s">
        <v>266</v>
      </c>
      <c r="C121" s="86" t="s">
        <v>266</v>
      </c>
      <c r="D121" s="286">
        <v>180.74</v>
      </c>
      <c r="E121" s="286">
        <v>34159.49</v>
      </c>
      <c r="F121" s="89"/>
      <c r="G121" s="36"/>
      <c r="H121" s="36"/>
      <c r="I121" s="36"/>
      <c r="J121" s="36"/>
      <c r="K121"/>
      <c r="L121" s="279"/>
      <c r="M121" s="278"/>
      <c r="N121" s="278"/>
      <c r="T121" s="1017"/>
      <c r="U121" s="1017"/>
      <c r="V121" s="1017"/>
      <c r="W121" s="1017"/>
      <c r="X121" s="1017"/>
      <c r="Y121" s="1017"/>
      <c r="Z121" s="1017"/>
      <c r="AA121" s="1017"/>
      <c r="AB121" s="1017"/>
      <c r="AC121" s="1017"/>
      <c r="AD121" s="1017"/>
      <c r="AE121" s="5"/>
      <c r="AF121" s="5"/>
      <c r="AG121" s="5"/>
      <c r="AH121" s="5"/>
      <c r="AI121" s="5"/>
      <c r="AJ121" s="5"/>
      <c r="AK121" s="5"/>
      <c r="AL121" s="380"/>
      <c r="AM121" s="380"/>
    </row>
    <row r="122" spans="1:39" s="284" customFormat="1" ht="13.5" customHeight="1">
      <c r="A122" s="97"/>
      <c r="B122" s="97"/>
      <c r="C122" s="97"/>
      <c r="D122" s="97"/>
      <c r="E122" s="97"/>
      <c r="F122" s="41"/>
      <c r="G122" s="41"/>
      <c r="H122" s="41"/>
      <c r="I122" s="41"/>
      <c r="J122" s="41"/>
      <c r="K122"/>
      <c r="L122" s="279"/>
      <c r="M122" s="278"/>
      <c r="N122" s="278"/>
      <c r="T122" s="1017"/>
      <c r="U122" s="1017"/>
      <c r="V122" s="1017"/>
      <c r="W122" s="1063"/>
      <c r="X122" s="1063"/>
      <c r="Y122" s="1017"/>
      <c r="Z122" s="1017"/>
      <c r="AA122" s="1017"/>
      <c r="AB122" s="1017"/>
      <c r="AC122" s="1017"/>
      <c r="AD122" s="1017"/>
      <c r="AE122" s="5"/>
      <c r="AF122" s="5"/>
      <c r="AG122" s="5"/>
      <c r="AH122" s="5"/>
      <c r="AI122" s="5"/>
      <c r="AJ122" s="5"/>
      <c r="AK122" s="5"/>
      <c r="AL122" s="380"/>
      <c r="AM122" s="380"/>
    </row>
    <row r="123" spans="1:39" s="284" customFormat="1" ht="13.5" customHeight="1">
      <c r="A123" s="97"/>
      <c r="B123" s="97"/>
      <c r="C123" s="97"/>
      <c r="D123" s="97"/>
      <c r="E123" s="97"/>
      <c r="F123" s="41"/>
      <c r="G123" s="41"/>
      <c r="H123" s="41"/>
      <c r="I123" s="41"/>
      <c r="J123" s="41"/>
      <c r="K123"/>
      <c r="L123" s="279"/>
      <c r="M123" s="278"/>
      <c r="N123" s="278"/>
      <c r="T123" s="1017"/>
      <c r="U123" s="1017"/>
      <c r="V123" s="1064"/>
      <c r="W123" s="1063"/>
      <c r="X123" s="1063"/>
      <c r="Y123" s="1063"/>
      <c r="Z123" s="1017"/>
      <c r="AA123" s="1017"/>
      <c r="AB123" s="1017"/>
      <c r="AC123" s="1017"/>
      <c r="AD123" s="1017"/>
      <c r="AE123" s="5"/>
      <c r="AF123" s="5"/>
      <c r="AG123" s="5"/>
      <c r="AH123" s="5"/>
      <c r="AI123" s="5"/>
      <c r="AJ123" s="5"/>
      <c r="AK123" s="5"/>
      <c r="AL123" s="380"/>
      <c r="AM123" s="380"/>
    </row>
    <row r="124" spans="1:39" s="284" customFormat="1" ht="13.5" customHeight="1">
      <c r="A124" s="97"/>
      <c r="B124" s="97"/>
      <c r="C124" s="97"/>
      <c r="D124" s="97"/>
      <c r="E124" s="97"/>
      <c r="F124" s="41"/>
      <c r="G124" s="41"/>
      <c r="H124" s="41"/>
      <c r="I124" s="41"/>
      <c r="J124" s="41"/>
      <c r="K124"/>
      <c r="L124" s="279"/>
      <c r="M124" s="278"/>
      <c r="N124" s="278"/>
      <c r="T124" s="1017"/>
      <c r="U124" s="1017"/>
      <c r="V124" s="1017"/>
      <c r="W124" s="1063"/>
      <c r="X124" s="1063"/>
      <c r="Y124" s="1017"/>
      <c r="Z124" s="1017"/>
      <c r="AA124" s="1017"/>
      <c r="AB124" s="1017"/>
      <c r="AC124" s="1017"/>
      <c r="AD124" s="1017"/>
      <c r="AE124" s="5"/>
      <c r="AF124" s="5"/>
      <c r="AG124" s="5"/>
      <c r="AH124" s="5"/>
      <c r="AI124" s="5"/>
      <c r="AJ124" s="5"/>
      <c r="AK124" s="5"/>
      <c r="AL124" s="287"/>
      <c r="AM124" s="287"/>
    </row>
    <row r="125" spans="1:39" s="284" customFormat="1" ht="13.5" customHeight="1">
      <c r="A125" s="1464" t="s">
        <v>1215</v>
      </c>
      <c r="B125" s="1464"/>
      <c r="C125" s="1464"/>
      <c r="D125" s="1464"/>
      <c r="E125" s="1464"/>
      <c r="F125" s="1464"/>
      <c r="G125" s="36"/>
      <c r="H125" s="36"/>
      <c r="I125" s="36"/>
      <c r="J125" s="36"/>
      <c r="K125"/>
      <c r="L125" s="279"/>
      <c r="M125" s="278"/>
      <c r="N125" s="278"/>
      <c r="T125" s="1017"/>
      <c r="U125" s="1017"/>
      <c r="V125" s="1017"/>
      <c r="W125" s="1063"/>
      <c r="X125" s="1063"/>
      <c r="Y125" s="1017"/>
      <c r="Z125" s="1017"/>
      <c r="AA125" s="1017"/>
      <c r="AB125" s="1017"/>
      <c r="AC125" s="1017"/>
      <c r="AD125" s="1017"/>
      <c r="AE125" s="380"/>
      <c r="AF125" s="380"/>
      <c r="AG125" s="380"/>
      <c r="AH125" s="380"/>
      <c r="AI125" s="380"/>
      <c r="AJ125" s="380"/>
      <c r="AK125" s="380"/>
    </row>
    <row r="126" spans="1:39" s="284" customFormat="1">
      <c r="A126" s="123"/>
      <c r="B126" s="1500" t="s">
        <v>281</v>
      </c>
      <c r="C126" s="1500"/>
      <c r="D126" s="1500"/>
      <c r="E126" s="1500"/>
      <c r="F126" s="1500"/>
      <c r="G126" s="36"/>
      <c r="H126" s="36"/>
      <c r="I126" s="36"/>
      <c r="J126" s="36"/>
      <c r="K126"/>
      <c r="L126" s="279"/>
      <c r="M126" s="278"/>
      <c r="N126" s="523"/>
      <c r="T126" s="1017"/>
      <c r="U126" s="1017"/>
      <c r="V126" s="1021"/>
      <c r="W126" s="1017"/>
      <c r="X126" s="1017"/>
      <c r="Y126" s="1017"/>
      <c r="Z126" s="1017"/>
      <c r="AA126" s="1017"/>
      <c r="AB126" s="1017"/>
      <c r="AC126" s="1017"/>
      <c r="AD126" s="1017"/>
      <c r="AE126" s="380"/>
      <c r="AF126" s="380"/>
      <c r="AG126" s="380"/>
      <c r="AH126" s="380"/>
      <c r="AI126" s="380"/>
      <c r="AJ126" s="380"/>
      <c r="AK126" s="380"/>
    </row>
    <row r="127" spans="1:39" s="284" customFormat="1" ht="15" thickBot="1">
      <c r="A127" s="96" t="s">
        <v>282</v>
      </c>
      <c r="B127" s="533" t="s">
        <v>283</v>
      </c>
      <c r="C127" s="533" t="s">
        <v>244</v>
      </c>
      <c r="D127" s="533" t="s">
        <v>246</v>
      </c>
      <c r="E127" s="533" t="s">
        <v>239</v>
      </c>
      <c r="F127" s="533" t="s">
        <v>183</v>
      </c>
      <c r="G127" s="36"/>
      <c r="H127" s="285"/>
      <c r="I127" s="36"/>
      <c r="J127" s="36"/>
      <c r="K127"/>
      <c r="L127" s="279"/>
      <c r="M127" s="278"/>
      <c r="N127" s="278"/>
      <c r="T127" s="1017"/>
      <c r="U127" s="1017"/>
      <c r="V127" s="1021"/>
      <c r="W127" s="1017"/>
      <c r="X127" s="1017"/>
      <c r="Y127" s="1017"/>
      <c r="Z127" s="1017"/>
      <c r="AA127" s="1017"/>
      <c r="AB127" s="1017"/>
      <c r="AC127" s="1017"/>
      <c r="AD127" s="1017"/>
      <c r="AE127" s="380"/>
      <c r="AF127" s="380"/>
      <c r="AG127" s="380"/>
      <c r="AH127" s="380"/>
      <c r="AI127" s="380"/>
      <c r="AJ127" s="380"/>
      <c r="AK127" s="380"/>
    </row>
    <row r="128" spans="1:39" s="284" customFormat="1">
      <c r="A128" t="s">
        <v>284</v>
      </c>
      <c r="B128" s="631">
        <v>4.5999999999999996</v>
      </c>
      <c r="C128" s="645">
        <v>4.6999999999999993</v>
      </c>
      <c r="D128" s="645">
        <v>4.7699999999999996</v>
      </c>
      <c r="E128" s="645">
        <v>4.08</v>
      </c>
      <c r="F128" s="645">
        <v>4.42</v>
      </c>
      <c r="G128" s="44"/>
      <c r="H128" s="44"/>
      <c r="I128" s="44"/>
      <c r="J128" s="44"/>
      <c r="K128"/>
      <c r="L128" s="279"/>
      <c r="M128" s="278"/>
      <c r="N128" s="278"/>
      <c r="T128" s="1012"/>
      <c r="U128" s="1017"/>
      <c r="V128" s="1021"/>
      <c r="W128" s="1017"/>
      <c r="X128" s="1017"/>
      <c r="Y128" s="1017"/>
      <c r="Z128" s="1017"/>
      <c r="AA128" s="1017"/>
      <c r="AB128" s="1017"/>
      <c r="AC128" s="1017"/>
      <c r="AD128" s="1017"/>
      <c r="AE128" s="380"/>
      <c r="AF128" s="380"/>
      <c r="AG128" s="380"/>
      <c r="AH128" s="380"/>
      <c r="AI128" s="380"/>
      <c r="AJ128" s="380"/>
      <c r="AK128" s="380"/>
    </row>
    <row r="129" spans="1:39" s="284" customFormat="1">
      <c r="A129" t="s">
        <v>285</v>
      </c>
      <c r="B129" s="631">
        <v>4.5999999999999996</v>
      </c>
      <c r="C129" s="645">
        <v>4.6999999999999993</v>
      </c>
      <c r="D129" s="645">
        <v>4.7699999999999996</v>
      </c>
      <c r="E129" s="645">
        <v>4.08</v>
      </c>
      <c r="F129" s="645">
        <v>4.42</v>
      </c>
      <c r="G129" s="44"/>
      <c r="H129" s="44"/>
      <c r="I129" s="44"/>
      <c r="J129" s="44"/>
      <c r="K129"/>
      <c r="L129" s="279"/>
      <c r="M129" s="278"/>
      <c r="N129" s="278"/>
      <c r="O129" s="277"/>
      <c r="P129" s="277"/>
      <c r="Q129" s="277"/>
      <c r="R129" s="277"/>
      <c r="S129" s="277"/>
      <c r="T129" s="1065"/>
      <c r="U129" s="1017"/>
      <c r="V129" s="1021"/>
      <c r="W129" s="1017"/>
      <c r="X129" s="1017"/>
      <c r="Y129" s="1017"/>
      <c r="Z129" s="1017"/>
      <c r="AA129" s="1017"/>
      <c r="AB129" s="1017"/>
      <c r="AC129" s="1017"/>
      <c r="AD129" s="1017"/>
      <c r="AE129" s="380"/>
      <c r="AF129" s="380"/>
      <c r="AG129" s="380"/>
      <c r="AH129" s="380"/>
      <c r="AI129" s="380"/>
      <c r="AJ129" s="380"/>
      <c r="AK129" s="380"/>
    </row>
    <row r="130" spans="1:39" s="284" customFormat="1">
      <c r="A130" t="s">
        <v>286</v>
      </c>
      <c r="B130" s="632">
        <v>4.7</v>
      </c>
      <c r="C130" s="645">
        <v>4.7699999999999996</v>
      </c>
      <c r="D130" s="645">
        <v>4.83</v>
      </c>
      <c r="E130" s="645">
        <v>4</v>
      </c>
      <c r="F130" s="645">
        <v>4.17</v>
      </c>
      <c r="G130" s="7"/>
      <c r="H130" s="7"/>
      <c r="I130" s="7"/>
      <c r="J130" s="7"/>
      <c r="K130"/>
      <c r="L130" s="279"/>
      <c r="M130" s="278"/>
      <c r="N130" s="278"/>
      <c r="O130" s="277"/>
      <c r="P130" s="277"/>
      <c r="Q130" s="277"/>
      <c r="R130" s="277"/>
      <c r="S130" s="277"/>
      <c r="T130" s="1065"/>
      <c r="U130" s="1012"/>
      <c r="V130" s="1057"/>
      <c r="W130" s="1012"/>
      <c r="X130" s="1012"/>
      <c r="Y130" s="1012"/>
      <c r="Z130" s="1012"/>
      <c r="AA130" s="1012"/>
      <c r="AB130" s="1012"/>
      <c r="AC130" s="1012"/>
      <c r="AD130" s="1012"/>
      <c r="AE130" s="287"/>
      <c r="AF130" s="287"/>
      <c r="AG130" s="287"/>
      <c r="AH130" s="287"/>
      <c r="AI130" s="287"/>
      <c r="AJ130" s="287"/>
      <c r="AK130" s="287"/>
    </row>
    <row r="131" spans="1:39" s="277" customFormat="1">
      <c r="A131" t="s">
        <v>287</v>
      </c>
      <c r="B131" s="633">
        <v>4.0999999999999996</v>
      </c>
      <c r="C131" s="645">
        <v>4.0999999999999996</v>
      </c>
      <c r="D131" s="645">
        <v>4.2</v>
      </c>
      <c r="E131" s="645">
        <v>3.85</v>
      </c>
      <c r="F131" s="645">
        <v>4.42</v>
      </c>
      <c r="G131" s="36"/>
      <c r="H131" s="36"/>
      <c r="I131" s="36"/>
      <c r="J131" s="36"/>
      <c r="K131"/>
      <c r="L131" s="279"/>
      <c r="M131" s="278"/>
      <c r="N131" s="278"/>
      <c r="T131" s="1065"/>
      <c r="U131" s="1065"/>
      <c r="V131" s="1021"/>
      <c r="W131" s="1065"/>
      <c r="X131" s="1065"/>
      <c r="Y131" s="1065"/>
      <c r="Z131" s="1065"/>
      <c r="AA131" s="1065"/>
      <c r="AB131" s="1065"/>
      <c r="AC131" s="1065"/>
      <c r="AD131" s="1065"/>
      <c r="AE131" s="284"/>
      <c r="AF131" s="284"/>
      <c r="AG131" s="284"/>
      <c r="AH131" s="284"/>
      <c r="AI131" s="284"/>
      <c r="AJ131" s="284"/>
      <c r="AK131" s="284"/>
      <c r="AL131" s="284"/>
      <c r="AM131" s="284"/>
    </row>
    <row r="132" spans="1:39" s="277" customFormat="1">
      <c r="A132" t="s">
        <v>288</v>
      </c>
      <c r="B132" s="633">
        <v>3.9</v>
      </c>
      <c r="C132" s="645">
        <v>3.87</v>
      </c>
      <c r="D132" s="645">
        <v>4.13</v>
      </c>
      <c r="E132" s="645">
        <v>3.54</v>
      </c>
      <c r="F132" s="645">
        <v>4.58</v>
      </c>
      <c r="G132" s="36"/>
      <c r="H132" s="36"/>
      <c r="I132" s="36"/>
      <c r="J132" s="36"/>
      <c r="K132"/>
      <c r="L132" s="279"/>
      <c r="M132" s="278"/>
      <c r="N132" s="278"/>
      <c r="T132" s="1065"/>
      <c r="U132" s="1065"/>
      <c r="V132" s="1021"/>
      <c r="W132" s="1065"/>
      <c r="X132" s="1065"/>
      <c r="Y132" s="1065"/>
      <c r="Z132" s="1065"/>
      <c r="AA132" s="1065"/>
      <c r="AB132" s="1065"/>
      <c r="AC132" s="1065"/>
      <c r="AD132" s="1065"/>
      <c r="AE132" s="284"/>
      <c r="AF132" s="284"/>
      <c r="AG132" s="284"/>
      <c r="AH132" s="284"/>
      <c r="AI132" s="284"/>
      <c r="AJ132" s="284"/>
      <c r="AK132" s="284"/>
      <c r="AL132" s="284"/>
      <c r="AM132" s="284"/>
    </row>
    <row r="133" spans="1:39" s="277" customFormat="1">
      <c r="A133" t="s">
        <v>289</v>
      </c>
      <c r="B133" s="633">
        <v>4.4000000000000004</v>
      </c>
      <c r="C133" s="645">
        <v>4.4000000000000004</v>
      </c>
      <c r="D133" s="645">
        <v>4.5999999999999996</v>
      </c>
      <c r="E133" s="645">
        <v>4.08</v>
      </c>
      <c r="F133" s="645">
        <v>4.67</v>
      </c>
      <c r="G133" s="36"/>
      <c r="H133" s="36"/>
      <c r="I133" s="36"/>
      <c r="J133" s="36"/>
      <c r="K133"/>
      <c r="L133" s="279"/>
      <c r="M133" s="278"/>
      <c r="N133" s="278"/>
      <c r="T133" s="1065"/>
      <c r="U133" s="1065"/>
      <c r="V133" s="1021"/>
      <c r="W133" s="1065"/>
      <c r="X133" s="1065"/>
      <c r="Y133" s="1065"/>
      <c r="Z133" s="1065"/>
      <c r="AA133" s="1065"/>
      <c r="AB133" s="1065"/>
      <c r="AC133" s="1065"/>
      <c r="AD133" s="1065"/>
      <c r="AE133" s="284"/>
      <c r="AF133" s="284"/>
      <c r="AG133" s="284"/>
      <c r="AH133" s="284"/>
      <c r="AI133" s="284"/>
      <c r="AJ133" s="284"/>
      <c r="AK133" s="284"/>
      <c r="AL133" s="284"/>
      <c r="AM133" s="284"/>
    </row>
    <row r="134" spans="1:39" s="277" customFormat="1">
      <c r="A134"/>
      <c r="B134" s="75"/>
      <c r="C134" s="283"/>
      <c r="D134" s="283"/>
      <c r="E134" s="283"/>
      <c r="F134" s="283"/>
      <c r="G134" s="36"/>
      <c r="H134" s="36"/>
      <c r="I134" s="36"/>
      <c r="J134" s="36"/>
      <c r="K134"/>
      <c r="L134" s="279"/>
      <c r="M134" s="278"/>
      <c r="N134" s="278"/>
      <c r="T134" s="1065"/>
      <c r="U134" s="1065"/>
      <c r="V134" s="1021"/>
      <c r="W134" s="1065"/>
      <c r="X134" s="1065"/>
      <c r="Y134" s="1065"/>
      <c r="Z134" s="1065"/>
      <c r="AA134" s="1065"/>
      <c r="AB134" s="1065"/>
      <c r="AC134" s="1065"/>
      <c r="AD134" s="1065"/>
      <c r="AE134" s="284"/>
      <c r="AF134" s="284"/>
      <c r="AG134" s="284"/>
      <c r="AH134" s="284"/>
      <c r="AI134" s="284"/>
      <c r="AJ134" s="284"/>
      <c r="AK134" s="284"/>
      <c r="AL134" s="284"/>
      <c r="AM134" s="284"/>
    </row>
    <row r="135" spans="1:39" s="277" customFormat="1">
      <c r="A135" s="80" t="s">
        <v>290</v>
      </c>
      <c r="B135" s="75"/>
      <c r="C135" s="283"/>
      <c r="D135" s="283"/>
      <c r="E135" s="283"/>
      <c r="F135" s="283"/>
      <c r="G135" s="36"/>
      <c r="H135" s="36"/>
      <c r="I135" s="36"/>
      <c r="J135" s="36"/>
      <c r="K135"/>
      <c r="L135" s="279"/>
      <c r="M135" s="278"/>
      <c r="N135" s="278"/>
      <c r="T135" s="1065"/>
      <c r="U135" s="1065"/>
      <c r="V135" s="1021"/>
      <c r="W135" s="1065"/>
      <c r="X135" s="1065"/>
      <c r="Y135" s="1065"/>
      <c r="Z135" s="1065"/>
      <c r="AA135" s="1065"/>
      <c r="AB135" s="1065"/>
      <c r="AC135" s="1065"/>
      <c r="AD135" s="1065"/>
      <c r="AE135" s="284"/>
      <c r="AF135" s="284"/>
      <c r="AG135" s="284"/>
      <c r="AH135" s="284"/>
      <c r="AI135" s="284"/>
      <c r="AJ135" s="284"/>
      <c r="AK135" s="284"/>
      <c r="AL135" s="284"/>
      <c r="AM135" s="284"/>
    </row>
    <row r="136" spans="1:39" s="277" customFormat="1">
      <c r="A136" s="97" t="s">
        <v>291</v>
      </c>
      <c r="B136" s="75"/>
      <c r="C136" s="86"/>
      <c r="D136" s="89"/>
      <c r="E136" s="85"/>
      <c r="F136" s="282"/>
      <c r="G136" s="36"/>
      <c r="H136" s="36"/>
      <c r="I136" s="36"/>
      <c r="J136" s="36"/>
      <c r="K136"/>
      <c r="L136" s="279"/>
      <c r="M136" s="278"/>
      <c r="N136" s="278"/>
      <c r="T136" s="1065"/>
      <c r="U136" s="1065"/>
      <c r="V136" s="1021"/>
      <c r="W136" s="1065"/>
      <c r="X136" s="1065"/>
      <c r="Y136" s="1065"/>
      <c r="Z136" s="1065"/>
      <c r="AA136" s="1065"/>
      <c r="AB136" s="1065"/>
      <c r="AC136" s="1065"/>
      <c r="AD136" s="1065"/>
      <c r="AE136" s="284"/>
      <c r="AF136" s="284"/>
      <c r="AG136" s="284"/>
      <c r="AH136" s="284"/>
      <c r="AI136" s="284"/>
      <c r="AJ136" s="284"/>
      <c r="AK136" s="284"/>
      <c r="AL136" s="284"/>
      <c r="AM136" s="284"/>
    </row>
    <row r="137" spans="1:39" s="277" customFormat="1" ht="13.5" customHeight="1">
      <c r="A137" s="97"/>
      <c r="B137" s="83"/>
      <c r="C137" s="86"/>
      <c r="D137" s="89"/>
      <c r="E137" s="85"/>
      <c r="F137" s="282"/>
      <c r="G137" s="36"/>
      <c r="H137" s="36"/>
      <c r="I137" s="36"/>
      <c r="J137" s="36"/>
      <c r="K137"/>
      <c r="L137" s="279"/>
      <c r="M137" s="278"/>
      <c r="N137" s="278"/>
      <c r="T137" s="1065"/>
      <c r="U137" s="1065"/>
      <c r="V137" s="1021"/>
      <c r="W137" s="1065"/>
      <c r="X137" s="1065"/>
      <c r="Y137" s="1065"/>
      <c r="Z137" s="1065"/>
      <c r="AA137" s="1065"/>
      <c r="AB137" s="1065"/>
      <c r="AC137" s="1065"/>
      <c r="AD137" s="1065"/>
      <c r="AE137" s="284"/>
      <c r="AF137" s="284"/>
      <c r="AG137" s="284"/>
      <c r="AH137" s="284"/>
      <c r="AI137" s="284"/>
      <c r="AJ137" s="284"/>
      <c r="AK137" s="284"/>
      <c r="AL137" s="284"/>
      <c r="AM137" s="284"/>
    </row>
    <row r="138" spans="1:39" s="277" customFormat="1" ht="13.5" customHeight="1">
      <c r="A138" s="97"/>
      <c r="B138" s="83"/>
      <c r="C138" s="86"/>
      <c r="D138" s="89"/>
      <c r="E138" s="85"/>
      <c r="F138" s="282"/>
      <c r="G138" s="629"/>
      <c r="H138" s="629"/>
      <c r="I138" s="629"/>
      <c r="J138" s="629"/>
      <c r="K138" s="624"/>
      <c r="L138" s="279"/>
      <c r="M138" s="278"/>
      <c r="N138" s="36"/>
      <c r="O138" s="5"/>
      <c r="P138" s="5"/>
      <c r="Q138" s="5"/>
      <c r="R138" s="5"/>
      <c r="S138" s="5"/>
      <c r="T138" s="1065"/>
      <c r="U138" s="1065"/>
      <c r="V138" s="1021"/>
      <c r="W138" s="1065"/>
      <c r="X138" s="1065"/>
      <c r="Y138" s="1065"/>
      <c r="Z138" s="1065"/>
      <c r="AA138" s="1065"/>
      <c r="AB138" s="1065"/>
      <c r="AC138" s="1065"/>
      <c r="AD138" s="1065"/>
      <c r="AE138" s="284"/>
      <c r="AF138" s="284"/>
      <c r="AG138" s="284"/>
      <c r="AH138" s="284"/>
      <c r="AI138" s="284"/>
      <c r="AJ138" s="284"/>
      <c r="AK138" s="284"/>
      <c r="AL138" s="284"/>
      <c r="AM138" s="284"/>
    </row>
    <row r="139" spans="1:39" s="277" customFormat="1" ht="13.5" customHeight="1">
      <c r="A139" s="94"/>
      <c r="B139" s="8"/>
      <c r="C139" s="36"/>
      <c r="D139" s="36"/>
      <c r="E139" s="281"/>
      <c r="F139" s="280"/>
      <c r="G139" s="40"/>
      <c r="H139" s="40"/>
      <c r="I139" s="40"/>
      <c r="J139" s="40"/>
      <c r="K139"/>
      <c r="L139" s="279"/>
      <c r="M139" s="278"/>
      <c r="N139" s="36"/>
      <c r="O139" s="5"/>
      <c r="P139" s="5"/>
      <c r="Q139" s="5"/>
      <c r="R139" s="5"/>
      <c r="S139" s="5"/>
      <c r="T139" s="1065"/>
      <c r="U139" s="1065"/>
      <c r="V139" s="1021"/>
      <c r="W139" s="1065"/>
      <c r="X139" s="1065"/>
      <c r="Y139" s="1065"/>
      <c r="Z139" s="1065"/>
      <c r="AA139" s="1065"/>
      <c r="AB139" s="1065"/>
      <c r="AC139" s="1065"/>
      <c r="AD139" s="1065"/>
      <c r="AE139" s="284"/>
      <c r="AF139" s="284"/>
      <c r="AG139" s="284"/>
      <c r="AH139" s="284"/>
      <c r="AI139" s="284"/>
      <c r="AJ139" s="284"/>
      <c r="AK139" s="284"/>
      <c r="AL139" s="284"/>
      <c r="AM139" s="284"/>
    </row>
    <row r="140" spans="1:39" s="380" customFormat="1" ht="28.5" customHeight="1">
      <c r="A140" s="1514" t="s">
        <v>1216</v>
      </c>
      <c r="B140" s="1514"/>
      <c r="C140" s="1514"/>
      <c r="D140" s="1514"/>
      <c r="E140" s="1514"/>
      <c r="F140" s="1514"/>
      <c r="G140" s="1514"/>
      <c r="H140" s="630"/>
      <c r="I140" s="630"/>
      <c r="J140" s="630"/>
      <c r="K140" s="624"/>
      <c r="L140" s="138"/>
      <c r="M140" s="761"/>
      <c r="N140" s="630"/>
      <c r="O140" s="630"/>
      <c r="P140" s="630"/>
      <c r="Q140" s="624"/>
      <c r="R140" s="92"/>
      <c r="S140" s="93"/>
      <c r="T140" s="1065"/>
      <c r="U140" s="1048"/>
      <c r="V140" s="1048"/>
      <c r="W140" s="1048"/>
      <c r="X140" s="1048"/>
      <c r="Y140" s="1048"/>
      <c r="Z140" s="1065"/>
      <c r="AA140" s="1065"/>
      <c r="AB140" s="1065"/>
      <c r="AC140" s="1065"/>
      <c r="AD140" s="1065"/>
      <c r="AE140" s="284"/>
      <c r="AF140" s="284"/>
      <c r="AG140" s="284"/>
      <c r="AH140" s="284"/>
      <c r="AI140" s="284"/>
      <c r="AJ140" s="284"/>
      <c r="AK140" s="284"/>
      <c r="AL140" s="277"/>
      <c r="AM140" s="277"/>
    </row>
    <row r="141" spans="1:39" s="5" customFormat="1" ht="27" customHeight="1" thickBot="1">
      <c r="A141" s="96" t="s">
        <v>282</v>
      </c>
      <c r="B141" s="533" t="s">
        <v>281</v>
      </c>
      <c r="C141" s="97"/>
      <c r="D141" s="97"/>
      <c r="E141" s="97"/>
      <c r="F141" s="41"/>
      <c r="G141" s="41"/>
      <c r="H141" s="41"/>
      <c r="I141" s="41"/>
      <c r="J141" s="41"/>
      <c r="K141"/>
      <c r="L141" s="127"/>
      <c r="M141" s="36"/>
      <c r="N141" s="39"/>
      <c r="T141" s="1065"/>
      <c r="U141" s="1065"/>
      <c r="V141" s="1021"/>
      <c r="W141" s="1065"/>
      <c r="X141" s="1065"/>
      <c r="Y141" s="1065"/>
      <c r="Z141" s="1065"/>
      <c r="AA141" s="1065"/>
      <c r="AB141" s="1065"/>
      <c r="AC141" s="1065"/>
      <c r="AD141" s="1065"/>
      <c r="AE141" s="284"/>
      <c r="AF141" s="284"/>
      <c r="AG141" s="284"/>
      <c r="AH141" s="284"/>
      <c r="AI141" s="284"/>
      <c r="AJ141" s="284"/>
      <c r="AK141" s="284"/>
      <c r="AL141" s="284"/>
      <c r="AM141" s="284"/>
    </row>
    <row r="142" spans="1:39" s="5" customFormat="1">
      <c r="A142" s="876" t="s">
        <v>292</v>
      </c>
      <c r="B142" s="881">
        <v>4.5</v>
      </c>
      <c r="C142" s="97"/>
      <c r="D142" s="97"/>
      <c r="E142" s="97"/>
      <c r="F142" s="41"/>
      <c r="G142" s="41"/>
      <c r="H142" s="41"/>
      <c r="I142" s="41"/>
      <c r="J142" s="41"/>
      <c r="K142"/>
      <c r="L142" s="127"/>
      <c r="M142" s="36"/>
      <c r="N142" s="39"/>
      <c r="T142" s="1065"/>
      <c r="U142" s="1065"/>
      <c r="V142" s="1021"/>
      <c r="W142" s="1065"/>
      <c r="X142" s="1065"/>
      <c r="Y142" s="1065"/>
      <c r="Z142" s="1065"/>
      <c r="AA142" s="1065"/>
      <c r="AB142" s="1065"/>
      <c r="AC142" s="1065"/>
      <c r="AD142" s="1065"/>
      <c r="AE142" s="284"/>
      <c r="AF142" s="284"/>
      <c r="AG142" s="284"/>
      <c r="AH142" s="284"/>
      <c r="AI142" s="284"/>
      <c r="AJ142" s="284"/>
      <c r="AK142" s="284"/>
      <c r="AL142" s="284"/>
      <c r="AM142" s="284"/>
    </row>
    <row r="143" spans="1:39" s="5" customFormat="1">
      <c r="A143" s="876" t="s">
        <v>293</v>
      </c>
      <c r="B143" s="881">
        <v>4.0999999999999996</v>
      </c>
      <c r="C143" s="97"/>
      <c r="D143" s="97"/>
      <c r="E143" s="97"/>
      <c r="F143" s="41"/>
      <c r="G143" s="41"/>
      <c r="H143" s="41"/>
      <c r="I143" s="41"/>
      <c r="J143" s="41"/>
      <c r="K143"/>
      <c r="L143" s="133"/>
      <c r="M143" s="38"/>
      <c r="N143" s="39"/>
      <c r="T143" s="1065"/>
      <c r="U143" s="1065"/>
      <c r="V143" s="1021"/>
      <c r="W143" s="1065"/>
      <c r="X143" s="1065"/>
      <c r="Y143" s="1065"/>
      <c r="Z143" s="1065"/>
      <c r="AA143" s="1065"/>
      <c r="AB143" s="1065"/>
      <c r="AC143" s="1065"/>
      <c r="AD143" s="1065"/>
      <c r="AE143" s="284"/>
      <c r="AF143" s="284"/>
      <c r="AG143" s="284"/>
      <c r="AH143" s="284"/>
      <c r="AI143" s="284"/>
      <c r="AJ143" s="284"/>
      <c r="AK143" s="284"/>
      <c r="AL143" s="284"/>
      <c r="AM143" s="284"/>
    </row>
    <row r="144" spans="1:39" s="5" customFormat="1" ht="25.5">
      <c r="A144" s="267" t="s">
        <v>294</v>
      </c>
      <c r="B144" s="881">
        <v>4.4000000000000004</v>
      </c>
      <c r="C144" s="97"/>
      <c r="D144" s="97"/>
      <c r="E144" s="97"/>
      <c r="F144" s="41"/>
      <c r="G144" s="41"/>
      <c r="H144" s="41"/>
      <c r="I144" s="41"/>
      <c r="J144" s="41"/>
      <c r="K144"/>
      <c r="L144" s="133"/>
      <c r="M144" s="38"/>
      <c r="N144" s="39"/>
      <c r="T144" s="1065"/>
      <c r="U144" s="1065"/>
      <c r="V144" s="1021"/>
      <c r="W144" s="1065"/>
      <c r="X144" s="1065"/>
      <c r="Y144" s="1065"/>
      <c r="Z144" s="1065"/>
      <c r="AA144" s="1065"/>
      <c r="AB144" s="1065"/>
      <c r="AC144" s="1065"/>
      <c r="AD144" s="1065"/>
      <c r="AE144" s="284"/>
      <c r="AF144" s="284"/>
      <c r="AG144" s="284"/>
      <c r="AH144" s="284"/>
      <c r="AI144" s="284"/>
      <c r="AJ144" s="284"/>
      <c r="AK144" s="284"/>
      <c r="AL144" s="284"/>
      <c r="AM144" s="284"/>
    </row>
    <row r="145" spans="1:39" s="5" customFormat="1" ht="27" customHeight="1">
      <c r="A145" s="267" t="s">
        <v>295</v>
      </c>
      <c r="B145" s="881">
        <v>4.2</v>
      </c>
      <c r="C145" s="52"/>
      <c r="D145" s="52"/>
      <c r="E145" s="52"/>
      <c r="F145" s="52"/>
      <c r="G145" s="52"/>
      <c r="H145" s="52"/>
      <c r="I145" s="52"/>
      <c r="J145" s="52"/>
      <c r="K145"/>
      <c r="L145" s="133"/>
      <c r="M145" s="38"/>
      <c r="N145" s="93"/>
      <c r="O145" s="380"/>
      <c r="P145" s="380"/>
      <c r="Q145" s="380"/>
      <c r="R145" s="380"/>
      <c r="S145" s="380"/>
      <c r="T145" s="1065"/>
      <c r="U145" s="1065"/>
      <c r="V145" s="1021"/>
      <c r="W145" s="1065"/>
      <c r="X145" s="1065"/>
      <c r="Y145" s="1065"/>
      <c r="Z145" s="1065"/>
      <c r="AA145" s="1065"/>
      <c r="AB145" s="1065"/>
      <c r="AC145" s="1065"/>
      <c r="AD145" s="1065"/>
      <c r="AE145" s="284"/>
      <c r="AF145" s="284"/>
      <c r="AG145" s="284"/>
      <c r="AH145" s="284"/>
      <c r="AI145" s="284"/>
      <c r="AJ145" s="284"/>
      <c r="AK145" s="284"/>
      <c r="AL145" s="284"/>
      <c r="AM145" s="284"/>
    </row>
    <row r="146" spans="1:39" s="5" customFormat="1">
      <c r="A146"/>
      <c r="B146" s="518"/>
      <c r="C146" s="51"/>
      <c r="D146" s="51"/>
      <c r="E146" s="51"/>
      <c r="F146" s="51"/>
      <c r="G146" s="51"/>
      <c r="H146" s="51"/>
      <c r="I146" s="51"/>
      <c r="J146" s="51"/>
      <c r="K146"/>
      <c r="L146" s="133"/>
      <c r="M146" s="38"/>
      <c r="N146" s="93"/>
      <c r="O146" s="380"/>
      <c r="P146" s="380"/>
      <c r="Q146" s="380"/>
      <c r="R146" s="380"/>
      <c r="S146" s="380"/>
      <c r="T146" s="1065"/>
      <c r="U146" s="1065"/>
      <c r="V146" s="1021"/>
      <c r="W146" s="1065"/>
      <c r="X146" s="1065"/>
      <c r="Y146" s="1065"/>
      <c r="Z146" s="1065"/>
      <c r="AA146" s="1065"/>
      <c r="AB146" s="1065"/>
      <c r="AC146" s="1065"/>
      <c r="AD146" s="1065"/>
      <c r="AE146" s="284"/>
      <c r="AF146" s="284"/>
      <c r="AG146" s="284"/>
      <c r="AH146" s="284"/>
      <c r="AI146" s="284"/>
      <c r="AJ146" s="284"/>
      <c r="AK146" s="284"/>
      <c r="AL146" s="284"/>
      <c r="AM146" s="284"/>
    </row>
    <row r="147" spans="1:39" s="12" customFormat="1">
      <c r="A147" s="97" t="s">
        <v>296</v>
      </c>
      <c r="B147" s="518"/>
      <c r="C147" s="51"/>
      <c r="D147" s="51"/>
      <c r="E147" s="51"/>
      <c r="F147" s="51"/>
      <c r="G147" s="51"/>
      <c r="H147" s="51"/>
      <c r="I147" s="51"/>
      <c r="J147" s="51"/>
      <c r="K147"/>
      <c r="L147" s="135"/>
      <c r="M147" s="92"/>
      <c r="N147" s="93"/>
      <c r="O147" s="380"/>
      <c r="P147" s="380"/>
      <c r="Q147" s="380"/>
      <c r="R147" s="380"/>
      <c r="S147" s="380"/>
      <c r="T147" s="1065"/>
      <c r="U147" s="1065"/>
      <c r="V147" s="1021"/>
      <c r="W147" s="1065"/>
      <c r="X147" s="1065"/>
      <c r="Y147" s="1065"/>
      <c r="Z147" s="1065"/>
      <c r="AA147" s="1065"/>
      <c r="AB147" s="1065"/>
      <c r="AC147" s="1065"/>
      <c r="AD147" s="1065"/>
      <c r="AE147" s="284"/>
      <c r="AF147" s="284"/>
      <c r="AG147" s="284"/>
      <c r="AH147" s="284"/>
      <c r="AI147" s="284"/>
      <c r="AJ147" s="284"/>
      <c r="AK147" s="284"/>
      <c r="AL147" s="277"/>
      <c r="AM147" s="277"/>
    </row>
    <row r="148" spans="1:39" s="12" customFormat="1" ht="13.5" customHeight="1">
      <c r="A148" s="380"/>
      <c r="B148" s="518"/>
      <c r="C148" s="51"/>
      <c r="D148" s="51"/>
      <c r="E148" s="51"/>
      <c r="F148" s="51"/>
      <c r="G148" s="51"/>
      <c r="H148" s="51"/>
      <c r="I148" s="51"/>
      <c r="J148" s="51"/>
      <c r="K148"/>
      <c r="L148" s="134"/>
      <c r="M148" s="40"/>
      <c r="N148" s="93"/>
      <c r="O148" s="380"/>
      <c r="P148" s="380"/>
      <c r="Q148" s="380"/>
      <c r="R148" s="380"/>
      <c r="S148" s="380"/>
      <c r="T148" s="1065"/>
      <c r="U148" s="1065"/>
      <c r="V148" s="1021"/>
      <c r="W148" s="1065"/>
      <c r="X148" s="1065"/>
      <c r="Y148" s="1065"/>
      <c r="Z148" s="1065"/>
      <c r="AA148" s="1065"/>
      <c r="AB148" s="1065"/>
      <c r="AC148" s="1065"/>
      <c r="AD148" s="1065"/>
      <c r="AE148" s="284"/>
      <c r="AF148" s="284"/>
      <c r="AG148" s="284"/>
      <c r="AH148" s="284"/>
      <c r="AI148" s="284"/>
      <c r="AJ148" s="284"/>
      <c r="AK148" s="284"/>
      <c r="AL148" s="277"/>
      <c r="AM148" s="277"/>
    </row>
    <row r="149" spans="1:39" s="380" customFormat="1" ht="13.5" customHeight="1">
      <c r="B149" s="791"/>
      <c r="C149" s="630"/>
      <c r="D149" s="630"/>
      <c r="E149" s="630"/>
      <c r="F149" s="630"/>
      <c r="G149" s="630"/>
      <c r="H149" s="630"/>
      <c r="I149" s="630"/>
      <c r="J149" s="630"/>
      <c r="K149" s="624"/>
      <c r="L149" s="134"/>
      <c r="M149" s="40"/>
      <c r="N149" s="799"/>
      <c r="O149" s="799"/>
      <c r="P149" s="799"/>
      <c r="Q149" s="799"/>
      <c r="R149" s="799"/>
      <c r="S149" s="799"/>
      <c r="T149" s="1048"/>
      <c r="U149" s="1065"/>
      <c r="V149" s="1021"/>
      <c r="W149" s="1065"/>
      <c r="X149" s="1065"/>
      <c r="Y149" s="1065"/>
      <c r="Z149" s="1065"/>
      <c r="AA149" s="1065"/>
      <c r="AB149" s="1065"/>
      <c r="AC149" s="1065"/>
      <c r="AD149" s="1065"/>
      <c r="AE149" s="284"/>
      <c r="AF149" s="284"/>
      <c r="AG149" s="284"/>
      <c r="AH149" s="284"/>
      <c r="AI149" s="284"/>
      <c r="AJ149" s="284"/>
      <c r="AK149" s="284"/>
      <c r="AL149" s="277"/>
      <c r="AM149" s="277"/>
    </row>
    <row r="150" spans="1:39" s="380" customFormat="1" ht="13.5" customHeight="1">
      <c r="B150" s="791"/>
      <c r="C150" s="630"/>
      <c r="D150" s="630"/>
      <c r="E150" s="630"/>
      <c r="F150" s="630"/>
      <c r="G150" s="630"/>
      <c r="H150" s="630"/>
      <c r="I150" s="630"/>
      <c r="J150" s="630"/>
      <c r="K150" s="624"/>
      <c r="L150" s="134"/>
      <c r="M150" s="40"/>
      <c r="N150" s="51"/>
      <c r="O150" s="51"/>
      <c r="P150" s="51"/>
      <c r="Q150"/>
      <c r="R150" s="92"/>
      <c r="S150" s="93"/>
      <c r="T150" s="1065"/>
      <c r="U150" s="1065"/>
      <c r="V150" s="1021"/>
      <c r="W150" s="1065"/>
      <c r="X150" s="1065"/>
      <c r="Y150" s="1065"/>
      <c r="Z150" s="1065"/>
      <c r="AA150" s="1065"/>
      <c r="AB150" s="1065"/>
      <c r="AC150" s="1065"/>
      <c r="AD150" s="1065"/>
      <c r="AE150" s="284"/>
      <c r="AF150" s="284"/>
      <c r="AG150" s="284"/>
      <c r="AH150" s="284"/>
      <c r="AI150" s="284"/>
      <c r="AJ150" s="284"/>
      <c r="AK150" s="284"/>
      <c r="AL150" s="277"/>
      <c r="AM150" s="277"/>
    </row>
    <row r="151" spans="1:39" s="12" customFormat="1" ht="28.5" customHeight="1">
      <c r="A151" s="1514" t="s">
        <v>1217</v>
      </c>
      <c r="B151" s="1514"/>
      <c r="C151" s="1514"/>
      <c r="D151" s="1514"/>
      <c r="E151" s="1514"/>
      <c r="F151" s="1514"/>
      <c r="G151" s="1514"/>
      <c r="H151" s="51"/>
      <c r="I151" s="51"/>
      <c r="J151" s="51"/>
      <c r="K151"/>
      <c r="L151" s="138"/>
      <c r="M151" s="95"/>
      <c r="N151" s="1232" t="s">
        <v>297</v>
      </c>
      <c r="O151" s="51"/>
      <c r="P151" s="51"/>
      <c r="Q151"/>
      <c r="R151" s="92"/>
      <c r="S151" s="93"/>
      <c r="T151" s="1065"/>
      <c r="U151" s="1048"/>
      <c r="V151" s="1048"/>
      <c r="W151" s="1048"/>
      <c r="X151" s="1048"/>
      <c r="Y151" s="1048"/>
      <c r="Z151" s="1065"/>
      <c r="AA151" s="1065"/>
      <c r="AB151" s="1065"/>
      <c r="AC151" s="1065"/>
      <c r="AD151" s="1065"/>
      <c r="AE151" s="284"/>
      <c r="AF151" s="284"/>
      <c r="AG151" s="284"/>
      <c r="AH151" s="284"/>
      <c r="AI151" s="284"/>
      <c r="AJ151" s="284"/>
      <c r="AK151" s="284"/>
      <c r="AL151" s="277"/>
      <c r="AM151" s="277"/>
    </row>
    <row r="152" spans="1:39" s="12" customFormat="1" ht="26.25" thickBot="1">
      <c r="A152" s="96" t="s">
        <v>282</v>
      </c>
      <c r="B152" s="173">
        <v>5</v>
      </c>
      <c r="C152" s="173">
        <v>4</v>
      </c>
      <c r="D152" s="173">
        <v>3</v>
      </c>
      <c r="E152" s="173">
        <v>2</v>
      </c>
      <c r="F152" s="173">
        <v>1</v>
      </c>
      <c r="G152" s="533" t="s">
        <v>281</v>
      </c>
      <c r="H152" s="51"/>
      <c r="I152" s="51"/>
      <c r="J152" s="51"/>
      <c r="K152"/>
      <c r="L152" s="141"/>
      <c r="M152" s="51"/>
      <c r="N152" s="51"/>
      <c r="O152" s="51"/>
      <c r="P152" s="51"/>
      <c r="Q152"/>
      <c r="R152" s="92"/>
      <c r="S152" s="93"/>
      <c r="T152" s="1065"/>
      <c r="U152" s="1065"/>
      <c r="V152" s="1021"/>
      <c r="W152" s="1065"/>
      <c r="X152" s="1065"/>
      <c r="Y152" s="1065"/>
      <c r="Z152" s="1065"/>
      <c r="AA152" s="1065"/>
      <c r="AB152" s="1065"/>
      <c r="AC152" s="1065"/>
      <c r="AD152" s="1065"/>
      <c r="AE152" s="284"/>
      <c r="AF152" s="284"/>
      <c r="AG152" s="284"/>
      <c r="AH152" s="284"/>
      <c r="AI152" s="284"/>
      <c r="AJ152" s="284"/>
      <c r="AK152" s="284"/>
      <c r="AL152" s="277"/>
      <c r="AM152" s="277"/>
    </row>
    <row r="153" spans="1:39" s="12" customFormat="1" ht="27" customHeight="1">
      <c r="A153" s="876" t="s">
        <v>298</v>
      </c>
      <c r="B153" s="877">
        <v>0.72</v>
      </c>
      <c r="C153" s="877">
        <v>0.16</v>
      </c>
      <c r="D153" s="877">
        <v>0</v>
      </c>
      <c r="E153" s="877">
        <v>0.04</v>
      </c>
      <c r="F153" s="877">
        <v>0.08</v>
      </c>
      <c r="G153" s="236">
        <v>4.4000000000000004</v>
      </c>
      <c r="H153" s="51"/>
      <c r="I153" s="51"/>
      <c r="J153" s="51"/>
      <c r="K153"/>
      <c r="L153" s="141"/>
      <c r="M153" s="51"/>
      <c r="N153" s="51"/>
      <c r="O153" s="51"/>
      <c r="P153" s="51"/>
      <c r="Q153"/>
      <c r="R153" s="38"/>
      <c r="S153" s="39"/>
      <c r="T153" s="1017"/>
      <c r="U153" s="1065"/>
      <c r="V153" s="1021"/>
      <c r="W153" s="1065"/>
      <c r="X153" s="1065"/>
      <c r="Y153" s="1065"/>
      <c r="Z153" s="1065"/>
      <c r="AA153" s="1065"/>
      <c r="AB153" s="1065"/>
      <c r="AC153" s="1065"/>
      <c r="AD153" s="1065"/>
      <c r="AE153" s="284"/>
      <c r="AF153" s="284"/>
      <c r="AG153" s="284"/>
      <c r="AH153" s="284"/>
      <c r="AI153" s="284"/>
      <c r="AJ153" s="284"/>
      <c r="AK153" s="284"/>
      <c r="AL153" s="277"/>
      <c r="AM153" s="277"/>
    </row>
    <row r="154" spans="1:39" s="12" customFormat="1" ht="27" customHeight="1">
      <c r="A154" s="267" t="s">
        <v>299</v>
      </c>
      <c r="B154" s="878">
        <v>0.72</v>
      </c>
      <c r="C154" s="878">
        <v>0.08</v>
      </c>
      <c r="D154" s="878">
        <v>0.08</v>
      </c>
      <c r="E154" s="878">
        <v>0.08</v>
      </c>
      <c r="F154" s="878">
        <v>0.04</v>
      </c>
      <c r="G154" s="236">
        <v>4.4000000000000004</v>
      </c>
      <c r="H154" s="51"/>
      <c r="I154" s="51"/>
      <c r="J154" s="51"/>
      <c r="K154"/>
      <c r="L154" s="141"/>
      <c r="M154" s="51"/>
      <c r="N154" s="51"/>
      <c r="O154" s="51"/>
      <c r="P154" s="51"/>
      <c r="Q154"/>
      <c r="R154" s="38"/>
      <c r="S154" s="39"/>
      <c r="T154" s="1017"/>
      <c r="U154" s="1065"/>
      <c r="V154" s="1021"/>
      <c r="W154" s="1065"/>
      <c r="X154" s="1065"/>
      <c r="Y154" s="1065"/>
      <c r="Z154" s="1065"/>
      <c r="AA154" s="1065"/>
      <c r="AB154" s="1065"/>
      <c r="AC154" s="1065"/>
      <c r="AD154" s="1065"/>
      <c r="AE154" s="284"/>
      <c r="AF154" s="284"/>
      <c r="AG154" s="284"/>
      <c r="AH154" s="284"/>
      <c r="AI154" s="284"/>
      <c r="AJ154" s="284"/>
      <c r="AK154" s="284"/>
      <c r="AL154" s="277"/>
      <c r="AM154" s="277"/>
    </row>
    <row r="155" spans="1:39" s="5" customFormat="1" ht="27" customHeight="1">
      <c r="A155" s="267" t="s">
        <v>300</v>
      </c>
      <c r="B155" s="878">
        <v>0.44</v>
      </c>
      <c r="C155" s="878">
        <v>0.16</v>
      </c>
      <c r="D155" s="878">
        <v>0.32</v>
      </c>
      <c r="E155" s="878">
        <v>0</v>
      </c>
      <c r="F155" s="878">
        <v>0.04</v>
      </c>
      <c r="G155" s="879">
        <v>4</v>
      </c>
      <c r="H155" s="51"/>
      <c r="I155" s="51"/>
      <c r="J155" s="51"/>
      <c r="K155"/>
      <c r="L155" s="141"/>
      <c r="M155" s="51"/>
      <c r="N155" s="39"/>
      <c r="T155" s="1017"/>
      <c r="U155" s="1017"/>
      <c r="V155" s="1021"/>
      <c r="W155" s="1017"/>
      <c r="X155" s="1017"/>
      <c r="Y155" s="1017"/>
      <c r="Z155" s="1017"/>
      <c r="AA155" s="1017"/>
      <c r="AB155" s="1017"/>
      <c r="AC155" s="1017"/>
      <c r="AD155" s="1017"/>
      <c r="AE155" s="277"/>
      <c r="AF155" s="277"/>
      <c r="AG155" s="277"/>
      <c r="AH155" s="277"/>
      <c r="AI155" s="277"/>
      <c r="AJ155" s="277"/>
      <c r="AK155" s="277"/>
      <c r="AL155" s="277"/>
      <c r="AM155" s="277"/>
    </row>
    <row r="156" spans="1:39" s="5" customFormat="1" ht="27" customHeight="1">
      <c r="A156" s="809" t="s">
        <v>301</v>
      </c>
      <c r="B156" s="880">
        <v>0.64</v>
      </c>
      <c r="C156" s="880">
        <v>0.16</v>
      </c>
      <c r="D156" s="880">
        <v>0.12</v>
      </c>
      <c r="E156" s="880">
        <v>0.04</v>
      </c>
      <c r="F156" s="880">
        <v>0.04</v>
      </c>
      <c r="G156" s="236">
        <v>4.3</v>
      </c>
      <c r="H156" s="51"/>
      <c r="I156" s="51"/>
      <c r="J156" s="51"/>
      <c r="K156"/>
      <c r="L156" s="141"/>
      <c r="M156" s="51"/>
      <c r="N156" s="39"/>
      <c r="T156" s="1017"/>
      <c r="U156" s="1017"/>
      <c r="V156" s="1021"/>
      <c r="W156" s="1017"/>
      <c r="X156" s="1017"/>
      <c r="Y156" s="1017"/>
      <c r="Z156" s="1017"/>
      <c r="AA156" s="1017"/>
      <c r="AB156" s="1017"/>
      <c r="AC156" s="1017"/>
      <c r="AD156" s="1017"/>
      <c r="AE156" s="277"/>
      <c r="AF156" s="277"/>
      <c r="AG156" s="277"/>
      <c r="AH156" s="277"/>
      <c r="AI156" s="277"/>
      <c r="AJ156" s="277"/>
      <c r="AK156" s="277"/>
      <c r="AL156" s="277"/>
      <c r="AM156" s="277"/>
    </row>
    <row r="157" spans="1:39" s="5" customFormat="1">
      <c r="A157"/>
      <c r="B157" s="518"/>
      <c r="C157" s="51"/>
      <c r="D157" s="51"/>
      <c r="E157" s="51"/>
      <c r="F157" s="51"/>
      <c r="G157" s="51"/>
      <c r="H157" s="51"/>
      <c r="I157" s="51"/>
      <c r="J157" s="51"/>
      <c r="K157"/>
      <c r="L157" s="133"/>
      <c r="M157" s="38"/>
      <c r="N157" s="39"/>
      <c r="O157" s="627"/>
      <c r="P157" s="627"/>
      <c r="Q157" s="627"/>
      <c r="R157" s="627"/>
      <c r="S157" s="627"/>
      <c r="T157" s="1017"/>
      <c r="U157" s="1017"/>
      <c r="V157" s="1021"/>
      <c r="W157" s="1017"/>
      <c r="X157" s="1017"/>
      <c r="Y157" s="1017"/>
      <c r="Z157" s="1017"/>
      <c r="AA157" s="1017"/>
      <c r="AB157" s="1017"/>
      <c r="AC157" s="1017"/>
      <c r="AD157" s="1017"/>
      <c r="AE157" s="277"/>
      <c r="AF157" s="277"/>
      <c r="AG157" s="277"/>
      <c r="AH157" s="277"/>
      <c r="AI157" s="277"/>
      <c r="AJ157" s="277"/>
      <c r="AK157" s="277"/>
    </row>
    <row r="158" spans="1:39" s="5" customFormat="1">
      <c r="A158" s="97" t="s">
        <v>302</v>
      </c>
      <c r="B158" s="518"/>
      <c r="C158" s="51"/>
      <c r="D158" s="51"/>
      <c r="E158" s="51"/>
      <c r="F158" s="51"/>
      <c r="G158" s="51"/>
      <c r="H158" s="51"/>
      <c r="I158" s="51"/>
      <c r="J158" s="51"/>
      <c r="K158"/>
      <c r="L158" s="133"/>
      <c r="M158" s="38"/>
      <c r="N158" s="39"/>
      <c r="T158" s="1017"/>
      <c r="U158" s="1017"/>
      <c r="V158" s="1021"/>
      <c r="W158" s="1017"/>
      <c r="X158" s="1017"/>
      <c r="Y158" s="1017"/>
      <c r="Z158" s="1017"/>
      <c r="AA158" s="1017"/>
      <c r="AB158" s="1017"/>
      <c r="AC158" s="1017"/>
      <c r="AD158" s="1017"/>
      <c r="AE158" s="277"/>
      <c r="AF158" s="277"/>
      <c r="AG158" s="277"/>
      <c r="AH158" s="277"/>
      <c r="AI158" s="277"/>
      <c r="AJ158" s="277"/>
      <c r="AK158" s="277"/>
    </row>
    <row r="159" spans="1:39" s="627" customFormat="1" ht="13.5" customHeight="1">
      <c r="A159" s="97"/>
      <c r="B159" s="791"/>
      <c r="C159" s="630"/>
      <c r="D159" s="630"/>
      <c r="E159" s="630"/>
      <c r="F159" s="630"/>
      <c r="G159" s="630"/>
      <c r="H159" s="630"/>
      <c r="I159" s="630"/>
      <c r="J159" s="630"/>
      <c r="K159" s="624"/>
      <c r="L159" s="133"/>
      <c r="M159" s="38"/>
      <c r="N159" s="93"/>
      <c r="O159" s="380"/>
      <c r="P159" s="380"/>
      <c r="Q159" s="380"/>
      <c r="R159" s="380"/>
      <c r="S159" s="380"/>
      <c r="T159" s="1017"/>
      <c r="U159" s="1017"/>
      <c r="V159" s="1021"/>
      <c r="W159" s="1017"/>
      <c r="X159" s="1017"/>
      <c r="Y159" s="1017"/>
      <c r="Z159" s="1017"/>
      <c r="AA159" s="1017"/>
      <c r="AB159" s="1017"/>
      <c r="AC159" s="1017"/>
      <c r="AD159" s="1017"/>
      <c r="AE159" s="277"/>
      <c r="AF159" s="277"/>
      <c r="AG159" s="277"/>
      <c r="AH159" s="277"/>
      <c r="AI159" s="277"/>
      <c r="AJ159" s="277"/>
      <c r="AK159" s="277"/>
    </row>
    <row r="160" spans="1:39" s="5" customFormat="1" ht="13.5" customHeight="1">
      <c r="A160"/>
      <c r="B160" s="518"/>
      <c r="C160" s="51"/>
      <c r="D160" s="51"/>
      <c r="E160" s="51"/>
      <c r="F160" s="51"/>
      <c r="G160" s="51"/>
      <c r="H160" s="51"/>
      <c r="I160" s="51"/>
      <c r="J160" s="51"/>
      <c r="K160"/>
      <c r="L160" s="133"/>
      <c r="M160" s="38"/>
      <c r="N160" s="93"/>
      <c r="O160" s="380"/>
      <c r="P160" s="380"/>
      <c r="Q160" s="380"/>
      <c r="R160" s="380"/>
      <c r="S160" s="380"/>
      <c r="T160" s="1017"/>
      <c r="U160" s="1017"/>
      <c r="V160" s="1021"/>
      <c r="W160" s="1017"/>
      <c r="X160" s="1017"/>
      <c r="Y160" s="1017"/>
      <c r="Z160" s="1017"/>
      <c r="AA160" s="1017"/>
      <c r="AB160" s="1017"/>
      <c r="AC160" s="1017"/>
      <c r="AD160" s="1017"/>
      <c r="AE160" s="277"/>
      <c r="AF160" s="277"/>
      <c r="AG160" s="277"/>
      <c r="AH160" s="277"/>
      <c r="AI160" s="277"/>
      <c r="AJ160" s="277"/>
      <c r="AK160" s="277"/>
    </row>
    <row r="161" spans="1:39" s="12" customFormat="1" ht="13.5" customHeight="1">
      <c r="A161"/>
      <c r="B161" s="518"/>
      <c r="C161" s="51"/>
      <c r="D161" s="51"/>
      <c r="E161" s="51"/>
      <c r="F161" s="51"/>
      <c r="G161" s="51"/>
      <c r="H161" s="51"/>
      <c r="I161" s="51"/>
      <c r="J161" s="51"/>
      <c r="K161"/>
      <c r="L161" s="135"/>
      <c r="M161" s="92"/>
      <c r="N161" s="93"/>
      <c r="O161" s="380"/>
      <c r="P161" s="380"/>
      <c r="Q161" s="380"/>
      <c r="R161" s="380"/>
      <c r="S161" s="380"/>
      <c r="T161" s="1017"/>
      <c r="U161" s="1017"/>
      <c r="V161" s="1021"/>
      <c r="W161" s="1017"/>
      <c r="X161" s="1017"/>
      <c r="Y161" s="1017"/>
      <c r="Z161" s="1017"/>
      <c r="AA161" s="1017"/>
      <c r="AB161" s="1017"/>
      <c r="AC161" s="1017"/>
      <c r="AD161" s="1017"/>
      <c r="AE161" s="277"/>
      <c r="AF161" s="277"/>
      <c r="AG161" s="277"/>
      <c r="AH161" s="277"/>
      <c r="AI161" s="277"/>
      <c r="AJ161" s="277"/>
      <c r="AK161" s="277"/>
      <c r="AL161" s="5"/>
      <c r="AM161" s="5"/>
    </row>
    <row r="162" spans="1:39" s="380" customFormat="1" ht="28.5" customHeight="1">
      <c r="A162" s="1514" t="s">
        <v>1218</v>
      </c>
      <c r="B162" s="1514"/>
      <c r="C162" s="1514"/>
      <c r="D162" s="1514"/>
      <c r="E162" s="1514"/>
      <c r="F162" s="1514"/>
      <c r="G162" s="1514"/>
      <c r="H162" s="630"/>
      <c r="I162" s="630"/>
      <c r="J162" s="630"/>
      <c r="K162" s="624"/>
      <c r="L162" s="138"/>
      <c r="M162" s="761"/>
      <c r="N162" s="630"/>
      <c r="O162" s="630"/>
      <c r="P162" s="630"/>
      <c r="Q162" s="624"/>
      <c r="R162" s="92"/>
      <c r="S162" s="93"/>
      <c r="T162" s="1065"/>
      <c r="U162" s="1048"/>
      <c r="V162" s="1048"/>
      <c r="W162" s="1048"/>
      <c r="X162" s="1048"/>
      <c r="Y162" s="1048"/>
      <c r="Z162" s="1065"/>
      <c r="AA162" s="1065"/>
      <c r="AB162" s="1065"/>
      <c r="AC162" s="1065"/>
      <c r="AD162" s="1065"/>
      <c r="AE162" s="284"/>
      <c r="AF162" s="284"/>
      <c r="AG162" s="284"/>
      <c r="AH162" s="284"/>
      <c r="AI162" s="284"/>
      <c r="AJ162" s="284"/>
      <c r="AK162" s="284"/>
      <c r="AL162" s="277"/>
      <c r="AM162" s="277"/>
    </row>
    <row r="163" spans="1:39" s="12" customFormat="1" ht="15.75" thickBot="1">
      <c r="A163" s="240" t="s">
        <v>282</v>
      </c>
      <c r="B163" s="240">
        <v>5</v>
      </c>
      <c r="C163" s="240">
        <v>4</v>
      </c>
      <c r="D163" s="240">
        <v>3</v>
      </c>
      <c r="E163" s="240">
        <v>2</v>
      </c>
      <c r="F163" s="240">
        <v>1</v>
      </c>
      <c r="G163" s="240" t="s">
        <v>303</v>
      </c>
      <c r="H163" s="51"/>
      <c r="I163" s="51"/>
      <c r="J163" s="51"/>
      <c r="K163"/>
      <c r="L163" s="134"/>
      <c r="M163" s="40"/>
      <c r="N163" s="93"/>
      <c r="O163" s="380"/>
      <c r="P163" s="380"/>
      <c r="Q163" s="380"/>
      <c r="R163" s="380"/>
      <c r="S163" s="380"/>
      <c r="T163" s="1017"/>
      <c r="U163" s="1017"/>
      <c r="V163" s="1021"/>
      <c r="W163" s="1017"/>
      <c r="X163" s="1017"/>
      <c r="Y163" s="1017"/>
      <c r="Z163" s="1017"/>
      <c r="AA163" s="1017"/>
      <c r="AB163" s="1017"/>
      <c r="AC163" s="1017"/>
      <c r="AD163" s="1017"/>
      <c r="AE163" s="277"/>
      <c r="AF163" s="277"/>
      <c r="AG163" s="277"/>
      <c r="AH163" s="277"/>
      <c r="AI163" s="277"/>
      <c r="AJ163" s="277"/>
      <c r="AK163" s="277"/>
      <c r="AL163" s="5"/>
      <c r="AM163" s="5"/>
    </row>
    <row r="164" spans="1:39" s="12" customFormat="1" ht="27" customHeight="1">
      <c r="A164" s="876" t="s">
        <v>304</v>
      </c>
      <c r="B164" s="882">
        <v>0.56520000000000004</v>
      </c>
      <c r="C164" s="882">
        <v>0.21740000000000001</v>
      </c>
      <c r="D164" s="882">
        <v>0.1739</v>
      </c>
      <c r="E164" s="882">
        <v>4.3499999999999997E-2</v>
      </c>
      <c r="F164" s="882">
        <v>0</v>
      </c>
      <c r="G164" s="883">
        <f t="shared" ref="G164:G169" si="4">SUMPRODUCT($B$163:$F$163,B164:F164)</f>
        <v>4.3042999999999996</v>
      </c>
      <c r="H164" s="51"/>
      <c r="I164" s="51"/>
      <c r="J164" s="51"/>
      <c r="K164"/>
      <c r="L164" s="138"/>
      <c r="M164" s="95"/>
      <c r="N164" s="93"/>
      <c r="O164" s="380"/>
      <c r="P164" s="380"/>
      <c r="Q164" s="380"/>
      <c r="R164" s="380"/>
      <c r="S164" s="380"/>
      <c r="T164" s="1017"/>
      <c r="U164" s="1017"/>
      <c r="V164" s="1021"/>
      <c r="W164" s="1017"/>
      <c r="X164" s="1017"/>
      <c r="Y164" s="1017"/>
      <c r="Z164" s="1017"/>
      <c r="AA164" s="1017"/>
      <c r="AB164" s="1017"/>
      <c r="AC164" s="1017"/>
      <c r="AD164" s="1017"/>
      <c r="AE164" s="5"/>
      <c r="AF164" s="5"/>
      <c r="AG164" s="5"/>
      <c r="AH164" s="5"/>
      <c r="AI164" s="5"/>
      <c r="AJ164" s="5"/>
      <c r="AK164" s="5"/>
      <c r="AL164" s="5"/>
      <c r="AM164" s="5"/>
    </row>
    <row r="165" spans="1:39" s="12" customFormat="1" ht="27" customHeight="1">
      <c r="A165" s="876" t="s">
        <v>305</v>
      </c>
      <c r="B165" s="882">
        <v>0.4783</v>
      </c>
      <c r="C165" s="877">
        <v>0.3478</v>
      </c>
      <c r="D165" s="882">
        <v>0.13039999999999999</v>
      </c>
      <c r="E165" s="882">
        <v>4.3499999999999997E-2</v>
      </c>
      <c r="F165" s="882">
        <v>0</v>
      </c>
      <c r="G165" s="883">
        <f t="shared" si="4"/>
        <v>4.2608999999999995</v>
      </c>
      <c r="H165" s="51"/>
      <c r="I165" s="51"/>
      <c r="J165" s="51"/>
      <c r="K165"/>
      <c r="L165" s="135"/>
      <c r="M165" s="92"/>
      <c r="N165" s="93"/>
      <c r="O165" s="380"/>
      <c r="P165" s="380"/>
      <c r="Q165" s="380"/>
      <c r="R165" s="380"/>
      <c r="S165" s="380"/>
      <c r="T165" s="1017"/>
      <c r="U165" s="1017"/>
      <c r="V165" s="1021"/>
      <c r="W165" s="1017"/>
      <c r="X165" s="1017"/>
      <c r="Y165" s="1017"/>
      <c r="Z165" s="1017"/>
      <c r="AA165" s="1017"/>
      <c r="AB165" s="1017"/>
      <c r="AC165" s="1017"/>
      <c r="AD165" s="1017"/>
      <c r="AE165" s="5"/>
      <c r="AF165" s="5"/>
      <c r="AG165" s="5"/>
      <c r="AH165" s="5"/>
      <c r="AI165" s="5"/>
      <c r="AJ165" s="5"/>
      <c r="AK165" s="5"/>
      <c r="AL165" s="380"/>
      <c r="AM165" s="380"/>
    </row>
    <row r="166" spans="1:39" s="12" customFormat="1" ht="27" customHeight="1">
      <c r="A166" s="876" t="s">
        <v>306</v>
      </c>
      <c r="B166" s="882">
        <v>0.39129999999999998</v>
      </c>
      <c r="C166" s="882">
        <v>0.30430000000000001</v>
      </c>
      <c r="D166" s="882">
        <v>0.13039999999999999</v>
      </c>
      <c r="E166" s="882">
        <v>0.13039999999999999</v>
      </c>
      <c r="F166" s="882">
        <v>4.3499999999999997E-2</v>
      </c>
      <c r="G166" s="883">
        <f t="shared" si="4"/>
        <v>3.8692000000000002</v>
      </c>
      <c r="H166" s="51"/>
      <c r="I166" s="51"/>
      <c r="J166" s="51"/>
      <c r="K166"/>
      <c r="L166" s="135"/>
      <c r="M166" s="92"/>
      <c r="N166" s="93"/>
      <c r="O166" s="380"/>
      <c r="P166" s="380"/>
      <c r="Q166" s="380"/>
      <c r="R166" s="380"/>
      <c r="S166" s="380"/>
      <c r="T166" s="1017"/>
      <c r="U166" s="1017"/>
      <c r="V166" s="1021"/>
      <c r="W166" s="1017"/>
      <c r="X166" s="1017"/>
      <c r="Y166" s="1017"/>
      <c r="Z166" s="1017"/>
      <c r="AA166" s="1017"/>
      <c r="AB166" s="1017"/>
      <c r="AC166" s="1017"/>
      <c r="AD166" s="1017"/>
      <c r="AE166" s="5"/>
      <c r="AF166" s="5"/>
      <c r="AG166" s="5"/>
      <c r="AH166" s="5"/>
      <c r="AI166" s="5"/>
      <c r="AJ166" s="5"/>
      <c r="AK166" s="5"/>
      <c r="AL166" s="380"/>
      <c r="AM166" s="380"/>
    </row>
    <row r="167" spans="1:39" s="12" customFormat="1" ht="27" customHeight="1">
      <c r="A167" s="876" t="s">
        <v>307</v>
      </c>
      <c r="B167" s="882">
        <v>0.2727</v>
      </c>
      <c r="C167" s="882">
        <v>0.36359999999999998</v>
      </c>
      <c r="D167" s="882">
        <v>0.2273</v>
      </c>
      <c r="E167" s="882">
        <v>4.5499999999999999E-2</v>
      </c>
      <c r="F167" s="882">
        <v>9.0899999999999995E-2</v>
      </c>
      <c r="G167" s="883">
        <f t="shared" si="4"/>
        <v>3.6816999999999998</v>
      </c>
      <c r="H167" s="51"/>
      <c r="I167" s="51"/>
      <c r="J167" s="51"/>
      <c r="K167"/>
      <c r="L167" s="135"/>
      <c r="M167" s="92"/>
      <c r="N167" s="93"/>
      <c r="O167" s="380"/>
      <c r="P167" s="380"/>
      <c r="Q167" s="380"/>
      <c r="R167" s="380"/>
      <c r="S167" s="380"/>
      <c r="T167" s="1017"/>
      <c r="U167" s="1017"/>
      <c r="V167" s="1021"/>
      <c r="W167" s="1017"/>
      <c r="X167" s="1017"/>
      <c r="Y167" s="1017"/>
      <c r="Z167" s="1017"/>
      <c r="AA167" s="1017"/>
      <c r="AB167" s="1017"/>
      <c r="AC167" s="1017"/>
      <c r="AD167" s="1017"/>
      <c r="AE167" s="5"/>
      <c r="AF167" s="5"/>
      <c r="AG167" s="5"/>
      <c r="AH167" s="5"/>
      <c r="AI167" s="5"/>
      <c r="AJ167" s="5"/>
      <c r="AK167" s="5"/>
      <c r="AL167" s="380"/>
      <c r="AM167" s="380"/>
    </row>
    <row r="168" spans="1:39" s="12" customFormat="1" ht="27" customHeight="1">
      <c r="A168" s="876" t="s">
        <v>308</v>
      </c>
      <c r="B168" s="882">
        <v>0.13039999999999999</v>
      </c>
      <c r="C168" s="882">
        <v>0.39129999999999998</v>
      </c>
      <c r="D168" s="882">
        <v>0.21740000000000001</v>
      </c>
      <c r="E168" s="882">
        <v>0.21740000000000001</v>
      </c>
      <c r="F168" s="882">
        <v>4.3499999999999997E-2</v>
      </c>
      <c r="G168" s="883">
        <f t="shared" si="4"/>
        <v>3.3477000000000001</v>
      </c>
      <c r="H168" s="51"/>
      <c r="I168" s="51"/>
      <c r="J168" s="51"/>
      <c r="K168"/>
      <c r="L168" s="135"/>
      <c r="M168" s="92"/>
      <c r="N168" s="36"/>
      <c r="O168" s="5"/>
      <c r="P168" s="5"/>
      <c r="Q168" s="5"/>
      <c r="R168" s="5"/>
      <c r="S168" s="5"/>
      <c r="T168" s="1017"/>
      <c r="U168" s="1017"/>
      <c r="V168" s="1021"/>
      <c r="W168" s="1017"/>
      <c r="X168" s="1017"/>
      <c r="Y168" s="1017"/>
      <c r="Z168" s="1017"/>
      <c r="AA168" s="1017"/>
      <c r="AB168" s="1017"/>
      <c r="AC168" s="1017"/>
      <c r="AD168" s="1017"/>
      <c r="AE168" s="5"/>
      <c r="AF168" s="5"/>
      <c r="AG168" s="5"/>
      <c r="AH168" s="5"/>
      <c r="AI168" s="5"/>
      <c r="AJ168" s="5"/>
      <c r="AK168" s="5"/>
      <c r="AL168" s="380"/>
      <c r="AM168" s="380"/>
    </row>
    <row r="169" spans="1:39" s="12" customFormat="1" ht="27" customHeight="1">
      <c r="A169" s="884" t="s">
        <v>309</v>
      </c>
      <c r="B169" s="885">
        <v>0.3478</v>
      </c>
      <c r="C169" s="885">
        <v>0.39129999999999998</v>
      </c>
      <c r="D169" s="885">
        <v>0.1739</v>
      </c>
      <c r="E169" s="885">
        <v>4.3499999999999997E-2</v>
      </c>
      <c r="F169" s="885">
        <v>4.3499999999999997E-2</v>
      </c>
      <c r="G169" s="886">
        <f t="shared" si="4"/>
        <v>3.9563999999999999</v>
      </c>
      <c r="H169" s="51"/>
      <c r="I169" s="51"/>
      <c r="J169" s="51"/>
      <c r="K169"/>
      <c r="L169" s="135"/>
      <c r="M169" s="92"/>
      <c r="N169" s="51"/>
      <c r="O169"/>
      <c r="P169"/>
      <c r="Q169"/>
      <c r="R169"/>
      <c r="S169"/>
      <c r="T169" s="1017"/>
      <c r="U169" s="1017"/>
      <c r="V169" s="1021"/>
      <c r="W169" s="1017"/>
      <c r="X169" s="1017"/>
      <c r="Y169" s="1017"/>
      <c r="Z169" s="1017"/>
      <c r="AA169" s="1017"/>
      <c r="AB169" s="1017"/>
      <c r="AC169" s="1017"/>
      <c r="AD169" s="1017"/>
      <c r="AE169" s="5"/>
      <c r="AF169" s="5"/>
      <c r="AG169" s="5"/>
      <c r="AH169" s="5"/>
      <c r="AI169" s="5"/>
      <c r="AJ169" s="5"/>
      <c r="AK169" s="5"/>
      <c r="AL169" s="380"/>
      <c r="AM169" s="380"/>
    </row>
    <row r="170" spans="1:39" s="5" customFormat="1" ht="12.75" customHeight="1">
      <c r="A170"/>
      <c r="B170" s="518"/>
      <c r="C170" s="51"/>
      <c r="D170" s="51"/>
      <c r="E170" s="51"/>
      <c r="F170" s="51"/>
      <c r="G170" s="51"/>
      <c r="H170" s="51"/>
      <c r="I170" s="51"/>
      <c r="J170" s="51"/>
      <c r="K170"/>
      <c r="L170" s="127"/>
      <c r="M170" s="36"/>
      <c r="N170" s="51"/>
      <c r="O170"/>
      <c r="P170"/>
      <c r="Q170"/>
      <c r="R170"/>
      <c r="S170"/>
      <c r="T170" s="1017"/>
      <c r="U170" s="1017"/>
      <c r="V170" s="1021"/>
      <c r="W170" s="1017"/>
      <c r="X170" s="1017"/>
      <c r="Y170" s="1017"/>
      <c r="Z170" s="1017"/>
      <c r="AA170" s="1017"/>
      <c r="AB170" s="1017"/>
      <c r="AC170" s="1017"/>
      <c r="AD170" s="1017"/>
      <c r="AL170" s="380"/>
      <c r="AM170" s="380"/>
    </row>
    <row r="171" spans="1:39">
      <c r="A171" s="97" t="s">
        <v>310</v>
      </c>
      <c r="B171" s="518"/>
      <c r="K171"/>
      <c r="N171" s="630"/>
      <c r="O171" s="624"/>
      <c r="P171" s="624"/>
      <c r="Q171" s="624"/>
      <c r="R171" s="624"/>
      <c r="S171" s="624"/>
      <c r="T171" s="1017"/>
      <c r="U171" s="1017"/>
      <c r="V171" s="1021"/>
      <c r="W171" s="1017"/>
      <c r="X171" s="1017"/>
      <c r="Y171" s="1017"/>
      <c r="Z171" s="1017"/>
      <c r="AA171" s="1017"/>
      <c r="AB171" s="1017"/>
      <c r="AC171" s="1017"/>
      <c r="AD171" s="1017"/>
      <c r="AE171" s="380"/>
      <c r="AF171" s="380"/>
      <c r="AG171" s="380"/>
      <c r="AH171" s="380"/>
      <c r="AI171" s="380"/>
      <c r="AJ171" s="380"/>
      <c r="AK171" s="380"/>
      <c r="AL171" s="5"/>
      <c r="AM171" s="5"/>
    </row>
    <row r="172" spans="1:39" ht="13.5" customHeight="1">
      <c r="A172" s="97"/>
      <c r="B172" s="518"/>
      <c r="K172"/>
      <c r="T172" s="1017"/>
      <c r="U172" s="1017"/>
      <c r="V172" s="1021"/>
      <c r="W172" s="1017"/>
      <c r="X172" s="1017"/>
      <c r="Y172" s="1017"/>
      <c r="Z172" s="1017"/>
      <c r="AA172" s="1017"/>
      <c r="AB172" s="1017"/>
      <c r="AC172" s="1017"/>
      <c r="AD172" s="1017"/>
      <c r="AE172" s="380"/>
      <c r="AF172" s="380"/>
      <c r="AG172" s="380"/>
      <c r="AH172" s="380"/>
      <c r="AI172" s="380"/>
      <c r="AJ172" s="380"/>
      <c r="AK172" s="380"/>
      <c r="AL172" s="5"/>
      <c r="AM172" s="5"/>
    </row>
    <row r="173" spans="1:39" s="624" customFormat="1" ht="13.5" customHeight="1">
      <c r="A173" s="97"/>
      <c r="B173" s="791"/>
      <c r="C173" s="630"/>
      <c r="D173" s="630"/>
      <c r="E173" s="630"/>
      <c r="F173" s="630"/>
      <c r="G173" s="630"/>
      <c r="H173" s="630"/>
      <c r="I173" s="630"/>
      <c r="J173" s="630"/>
      <c r="L173" s="141"/>
      <c r="M173" s="630"/>
      <c r="N173" s="51"/>
      <c r="O173"/>
      <c r="P173"/>
      <c r="Q173"/>
      <c r="R173"/>
      <c r="S173"/>
      <c r="T173" s="1017"/>
      <c r="U173" s="1017"/>
      <c r="V173" s="1021"/>
      <c r="W173" s="1017"/>
      <c r="X173" s="1017"/>
      <c r="Y173" s="1017"/>
      <c r="Z173" s="1017"/>
      <c r="AA173" s="1017"/>
      <c r="AB173" s="1017"/>
      <c r="AC173" s="1017"/>
      <c r="AD173" s="1017"/>
      <c r="AE173" s="380"/>
      <c r="AF173" s="380"/>
      <c r="AG173" s="380"/>
      <c r="AH173" s="380"/>
      <c r="AI173" s="380"/>
      <c r="AJ173" s="380"/>
      <c r="AK173" s="380"/>
      <c r="AL173" s="627"/>
      <c r="AM173" s="627"/>
    </row>
    <row r="174" spans="1:39" ht="13.5" customHeight="1">
      <c r="B174" s="518"/>
      <c r="K174"/>
      <c r="N174"/>
      <c r="T174" s="1017"/>
      <c r="U174" s="1017"/>
      <c r="V174" s="1021"/>
      <c r="W174" s="1017"/>
      <c r="X174" s="1017"/>
      <c r="Y174" s="1017"/>
      <c r="Z174" s="1017"/>
      <c r="AA174" s="1017"/>
      <c r="AB174" s="1017"/>
      <c r="AC174" s="1017"/>
      <c r="AD174" s="1017"/>
      <c r="AE174" s="380"/>
      <c r="AF174" s="380"/>
      <c r="AG174" s="380"/>
      <c r="AH174" s="380"/>
      <c r="AI174" s="380"/>
      <c r="AJ174" s="380"/>
      <c r="AK174" s="380"/>
      <c r="AL174" s="5"/>
      <c r="AM174" s="5"/>
    </row>
    <row r="175" spans="1:39" ht="13.5" customHeight="1">
      <c r="A175" s="1464" t="s">
        <v>297</v>
      </c>
      <c r="B175" s="1464"/>
      <c r="C175" s="1464"/>
      <c r="K175"/>
      <c r="T175" s="1017"/>
      <c r="U175" s="1017"/>
      <c r="V175" s="1017"/>
      <c r="W175" s="1017"/>
      <c r="X175" s="1017"/>
      <c r="Y175" s="1017"/>
      <c r="Z175" s="1017"/>
      <c r="AA175" s="1021"/>
      <c r="AB175" s="1017"/>
      <c r="AC175" s="1017"/>
      <c r="AD175" s="1017"/>
      <c r="AE175" s="380"/>
      <c r="AF175" s="380"/>
      <c r="AG175" s="380"/>
      <c r="AH175" s="380"/>
      <c r="AI175" s="380"/>
      <c r="AJ175" s="380"/>
      <c r="AK175" s="380"/>
      <c r="AL175" s="5"/>
      <c r="AM175" s="5"/>
    </row>
    <row r="176" spans="1:39" ht="39" thickBot="1">
      <c r="A176" s="96" t="s">
        <v>311</v>
      </c>
      <c r="B176" s="173" t="s">
        <v>312</v>
      </c>
      <c r="C176" s="173" t="s">
        <v>313</v>
      </c>
      <c r="I176"/>
      <c r="K176"/>
      <c r="M176"/>
      <c r="T176" s="1017"/>
      <c r="U176" s="1017"/>
      <c r="V176" s="1017"/>
      <c r="W176" s="1017"/>
      <c r="X176" s="1017"/>
      <c r="Y176" s="1017"/>
      <c r="Z176" s="1017"/>
      <c r="AA176" s="1021"/>
      <c r="AB176" s="1017"/>
      <c r="AC176" s="1017"/>
      <c r="AD176" s="1017"/>
      <c r="AE176" s="380"/>
      <c r="AF176" s="380"/>
      <c r="AG176" s="380"/>
      <c r="AH176" s="380"/>
      <c r="AI176" s="380"/>
      <c r="AJ176" s="380"/>
      <c r="AK176" s="380"/>
      <c r="AL176" s="5"/>
      <c r="AM176" s="5"/>
    </row>
    <row r="177" spans="1:39" ht="27" customHeight="1">
      <c r="A177" s="876" t="s">
        <v>314</v>
      </c>
      <c r="B177" s="513">
        <v>0.17</v>
      </c>
      <c r="C177" s="887">
        <v>0.04</v>
      </c>
      <c r="D177" s="118"/>
      <c r="E177" s="118"/>
      <c r="K177"/>
      <c r="T177" s="1017"/>
      <c r="U177" s="1017"/>
      <c r="V177" s="1017"/>
      <c r="W177" s="1017"/>
      <c r="X177" s="1017"/>
      <c r="Y177" s="1017"/>
      <c r="Z177" s="1017"/>
      <c r="AA177" s="1021"/>
      <c r="AB177" s="1017"/>
      <c r="AC177" s="1017"/>
      <c r="AD177" s="1017"/>
      <c r="AE177" s="380"/>
      <c r="AF177" s="380"/>
      <c r="AG177" s="380"/>
      <c r="AH177" s="380"/>
      <c r="AI177" s="380"/>
      <c r="AJ177" s="380"/>
      <c r="AK177" s="380"/>
      <c r="AL177" s="380"/>
      <c r="AM177" s="380"/>
    </row>
    <row r="178" spans="1:39" ht="27" customHeight="1">
      <c r="A178" s="876" t="s">
        <v>315</v>
      </c>
      <c r="B178" s="513">
        <v>0.17</v>
      </c>
      <c r="C178" s="887">
        <v>0.08</v>
      </c>
      <c r="D178" s="118"/>
      <c r="E178" s="118"/>
      <c r="K178"/>
      <c r="T178" s="1017"/>
      <c r="U178" s="1017"/>
      <c r="V178" s="1017"/>
      <c r="W178" s="1017"/>
      <c r="X178" s="1017"/>
      <c r="Y178" s="1017"/>
      <c r="Z178" s="1017"/>
      <c r="AA178" s="1021"/>
      <c r="AB178" s="1017"/>
      <c r="AC178" s="1017"/>
      <c r="AD178" s="1017"/>
      <c r="AE178" s="5"/>
      <c r="AF178" s="5"/>
      <c r="AG178" s="5"/>
      <c r="AH178" s="5"/>
      <c r="AI178" s="5"/>
      <c r="AJ178" s="5"/>
      <c r="AK178" s="5"/>
      <c r="AL178" s="380"/>
      <c r="AM178" s="380"/>
    </row>
    <row r="179" spans="1:39" ht="27" customHeight="1">
      <c r="A179" s="876" t="s">
        <v>316</v>
      </c>
      <c r="B179" s="513">
        <v>0.21</v>
      </c>
      <c r="C179" s="887">
        <v>0</v>
      </c>
      <c r="D179" s="118"/>
      <c r="E179" s="118"/>
      <c r="K179"/>
      <c r="T179" s="1017"/>
      <c r="U179" s="1017"/>
      <c r="V179" s="1017"/>
      <c r="W179" s="1017"/>
      <c r="X179" s="1017"/>
      <c r="Y179" s="1017"/>
      <c r="Z179" s="1017"/>
      <c r="AA179" s="1021"/>
      <c r="AB179" s="1017"/>
      <c r="AC179" s="1017"/>
      <c r="AD179" s="1017"/>
      <c r="AE179" s="5"/>
      <c r="AF179" s="5"/>
      <c r="AG179" s="5"/>
      <c r="AH179" s="5"/>
      <c r="AI179" s="5"/>
      <c r="AJ179" s="5"/>
      <c r="AK179" s="5"/>
      <c r="AL179" s="380"/>
      <c r="AM179" s="380"/>
    </row>
    <row r="180" spans="1:39" ht="27" customHeight="1">
      <c r="A180" s="876" t="s">
        <v>317</v>
      </c>
      <c r="B180" s="513">
        <v>0.28999999999999998</v>
      </c>
      <c r="C180" s="887">
        <v>0.04</v>
      </c>
      <c r="D180" s="118"/>
      <c r="E180" s="118"/>
      <c r="K180"/>
      <c r="T180" s="1017"/>
      <c r="U180" s="1017"/>
      <c r="V180" s="1021"/>
      <c r="W180" s="1017"/>
      <c r="X180" s="1017"/>
      <c r="Y180" s="1017"/>
      <c r="Z180" s="1017"/>
      <c r="AA180" s="1017"/>
      <c r="AB180" s="1017"/>
      <c r="AC180" s="1017"/>
      <c r="AD180" s="1017"/>
      <c r="AE180" s="5"/>
      <c r="AF180" s="5"/>
      <c r="AG180" s="5"/>
      <c r="AH180" s="5"/>
      <c r="AI180" s="5"/>
      <c r="AJ180" s="5"/>
      <c r="AK180" s="5"/>
      <c r="AL180" s="380"/>
      <c r="AM180" s="380"/>
    </row>
    <row r="181" spans="1:39" ht="42" customHeight="1">
      <c r="A181" s="876" t="s">
        <v>318</v>
      </c>
      <c r="B181" s="513">
        <v>0.5</v>
      </c>
      <c r="C181" s="887">
        <v>0.17</v>
      </c>
      <c r="D181" s="118"/>
      <c r="E181" s="118"/>
      <c r="K181"/>
      <c r="T181" s="1017"/>
      <c r="U181" s="1017"/>
      <c r="V181" s="1021"/>
      <c r="W181" s="1017"/>
      <c r="X181" s="1017"/>
      <c r="Y181" s="1017"/>
      <c r="Z181" s="1017"/>
      <c r="AA181" s="1017"/>
      <c r="AB181" s="1017"/>
      <c r="AC181" s="1017"/>
      <c r="AD181" s="1017"/>
      <c r="AE181" s="5"/>
      <c r="AF181" s="5"/>
      <c r="AG181" s="5"/>
      <c r="AH181" s="5"/>
      <c r="AI181" s="5"/>
      <c r="AJ181" s="5"/>
      <c r="AK181" s="5"/>
      <c r="AL181" s="380"/>
      <c r="AM181" s="380"/>
    </row>
    <row r="182" spans="1:39" ht="27" customHeight="1">
      <c r="A182" s="876" t="s">
        <v>319</v>
      </c>
      <c r="B182" s="513">
        <v>0.71</v>
      </c>
      <c r="C182" s="887">
        <v>0.42</v>
      </c>
      <c r="D182" s="118"/>
      <c r="E182" s="118"/>
      <c r="K182"/>
      <c r="T182" s="1017"/>
      <c r="U182" s="1017"/>
      <c r="V182" s="1021"/>
      <c r="W182" s="1017"/>
      <c r="X182" s="1017"/>
      <c r="Y182" s="1017"/>
      <c r="Z182" s="1017"/>
      <c r="AA182" s="1017"/>
      <c r="AB182" s="1017"/>
      <c r="AC182" s="1017"/>
      <c r="AD182" s="1017"/>
      <c r="AE182" s="5"/>
      <c r="AF182" s="5"/>
      <c r="AG182" s="5"/>
      <c r="AH182" s="5"/>
      <c r="AI182" s="5"/>
      <c r="AJ182" s="5"/>
      <c r="AK182" s="5"/>
      <c r="AL182" s="380"/>
      <c r="AM182" s="380"/>
    </row>
    <row r="183" spans="1:39" ht="27" customHeight="1">
      <c r="A183" s="420" t="s">
        <v>320</v>
      </c>
      <c r="B183" s="513">
        <v>0.83</v>
      </c>
      <c r="C183" s="887">
        <v>0.21</v>
      </c>
      <c r="D183" s="118"/>
      <c r="E183" s="276"/>
      <c r="K183"/>
      <c r="T183" s="1017"/>
      <c r="U183" s="1017"/>
      <c r="V183" s="1021"/>
      <c r="W183" s="1017"/>
      <c r="X183" s="1017"/>
      <c r="Y183" s="1017"/>
      <c r="Z183" s="1017"/>
      <c r="AA183" s="1017"/>
      <c r="AB183" s="1017"/>
      <c r="AC183" s="1017"/>
      <c r="AD183" s="1017"/>
      <c r="AE183" s="380"/>
      <c r="AF183" s="380"/>
      <c r="AG183" s="380"/>
      <c r="AH183" s="380"/>
      <c r="AI183" s="380"/>
      <c r="AJ183" s="380"/>
      <c r="AK183" s="380"/>
      <c r="AL183" s="380"/>
      <c r="AM183" s="380"/>
    </row>
    <row r="184" spans="1:39">
      <c r="B184" s="518"/>
      <c r="K184"/>
      <c r="T184" s="1017"/>
      <c r="U184" s="1017"/>
      <c r="V184" s="1021"/>
      <c r="W184" s="1017"/>
      <c r="X184" s="1017"/>
      <c r="Y184" s="1017"/>
      <c r="Z184" s="1017"/>
      <c r="AA184" s="1017"/>
      <c r="AB184" s="1017"/>
      <c r="AC184" s="1017"/>
      <c r="AD184" s="1017"/>
      <c r="AE184" s="380"/>
      <c r="AF184" s="380"/>
      <c r="AG184" s="380"/>
      <c r="AH184" s="380"/>
      <c r="AI184" s="380"/>
      <c r="AJ184" s="380"/>
      <c r="AK184" s="380"/>
      <c r="AL184" s="380"/>
      <c r="AM184" s="380"/>
    </row>
    <row r="185" spans="1:39">
      <c r="A185" s="97" t="s">
        <v>321</v>
      </c>
      <c r="B185" s="518"/>
      <c r="K185"/>
      <c r="N185" s="630"/>
      <c r="O185" s="624"/>
      <c r="P185" s="624"/>
      <c r="Q185" s="624"/>
      <c r="R185" s="624"/>
      <c r="S185" s="624"/>
      <c r="T185" s="1017"/>
      <c r="U185" s="1017"/>
      <c r="V185" s="1021"/>
      <c r="W185" s="1017"/>
      <c r="X185" s="1017"/>
      <c r="Y185" s="1017"/>
      <c r="Z185" s="1017"/>
      <c r="AA185" s="1017"/>
      <c r="AB185" s="1017"/>
      <c r="AC185" s="1017"/>
      <c r="AD185" s="1017"/>
      <c r="AE185" s="380"/>
      <c r="AF185" s="380"/>
      <c r="AG185" s="380"/>
      <c r="AH185" s="380"/>
      <c r="AI185" s="380"/>
      <c r="AJ185" s="380"/>
      <c r="AK185" s="380"/>
      <c r="AL185" s="380"/>
      <c r="AM185" s="380"/>
    </row>
    <row r="186" spans="1:39" ht="13.5" customHeight="1">
      <c r="B186" s="518"/>
      <c r="K186"/>
      <c r="T186" s="1017"/>
      <c r="U186" s="1017"/>
      <c r="V186" s="1021"/>
      <c r="W186" s="1017"/>
      <c r="X186" s="1017"/>
      <c r="Y186" s="1017"/>
      <c r="Z186" s="1017"/>
      <c r="AA186" s="1017"/>
      <c r="AB186" s="1017"/>
      <c r="AC186" s="1017"/>
      <c r="AD186" s="1017"/>
      <c r="AE186" s="380"/>
      <c r="AF186" s="380"/>
      <c r="AG186" s="380"/>
      <c r="AH186" s="380"/>
      <c r="AI186" s="380"/>
      <c r="AJ186" s="380"/>
      <c r="AK186" s="380"/>
      <c r="AL186" s="5"/>
      <c r="AM186" s="5"/>
    </row>
    <row r="187" spans="1:39" s="624" customFormat="1" ht="13.5" customHeight="1">
      <c r="B187" s="791"/>
      <c r="C187" s="630"/>
      <c r="D187" s="630"/>
      <c r="E187" s="630"/>
      <c r="F187" s="630"/>
      <c r="G187" s="630"/>
      <c r="H187" s="630"/>
      <c r="I187" s="630"/>
      <c r="J187" s="630"/>
      <c r="L187" s="141"/>
      <c r="M187" s="630"/>
      <c r="N187" s="51"/>
      <c r="O187"/>
      <c r="P187"/>
      <c r="Q187"/>
      <c r="R187"/>
      <c r="S187"/>
      <c r="T187" s="1017"/>
      <c r="U187" s="1017"/>
      <c r="V187" s="1021"/>
      <c r="W187" s="1017"/>
      <c r="X187" s="1017"/>
      <c r="Y187" s="1017"/>
      <c r="Z187" s="1017"/>
      <c r="AA187" s="1017"/>
      <c r="AB187" s="1017"/>
      <c r="AC187" s="1017"/>
      <c r="AD187" s="1017"/>
      <c r="AE187" s="380"/>
      <c r="AF187" s="380"/>
      <c r="AG187" s="380"/>
      <c r="AH187" s="380"/>
      <c r="AI187" s="380"/>
      <c r="AJ187" s="380"/>
      <c r="AK187" s="380"/>
      <c r="AL187" s="627"/>
      <c r="AM187" s="627"/>
    </row>
    <row r="188" spans="1:39" ht="13.5" customHeight="1">
      <c r="B188" s="518"/>
      <c r="K188"/>
      <c r="N188"/>
      <c r="T188" s="1017"/>
      <c r="U188" s="1017"/>
      <c r="V188" s="1021"/>
      <c r="W188" s="1017"/>
      <c r="X188" s="1017"/>
      <c r="Y188" s="1017"/>
      <c r="Z188" s="1017"/>
      <c r="AA188" s="1017"/>
      <c r="AB188" s="1017"/>
      <c r="AC188" s="1017"/>
      <c r="AD188" s="1017"/>
      <c r="AE188" s="380"/>
      <c r="AF188" s="380"/>
      <c r="AG188" s="380"/>
      <c r="AH188" s="380"/>
      <c r="AI188" s="380"/>
      <c r="AJ188" s="380"/>
      <c r="AK188" s="380"/>
    </row>
    <row r="189" spans="1:39" ht="13.5" customHeight="1">
      <c r="A189" s="1464" t="s">
        <v>322</v>
      </c>
      <c r="B189" s="1464"/>
      <c r="C189" s="1464"/>
      <c r="K189"/>
      <c r="T189" s="1017"/>
      <c r="U189" s="1017"/>
      <c r="V189" s="1021"/>
      <c r="W189" s="1017"/>
      <c r="X189" s="1017"/>
      <c r="Y189" s="1017"/>
      <c r="Z189" s="1017"/>
      <c r="AA189" s="1017"/>
      <c r="AB189" s="1017"/>
      <c r="AC189" s="1017"/>
      <c r="AD189" s="1017"/>
      <c r="AE189" s="380"/>
      <c r="AF189" s="380"/>
      <c r="AG189" s="380"/>
      <c r="AH189" s="380"/>
      <c r="AI189" s="380"/>
      <c r="AJ189" s="380"/>
      <c r="AK189" s="380"/>
    </row>
    <row r="190" spans="1:39" ht="39" thickBot="1">
      <c r="A190" s="96" t="s">
        <v>311</v>
      </c>
      <c r="B190" s="173" t="s">
        <v>312</v>
      </c>
      <c r="C190" s="173" t="s">
        <v>313</v>
      </c>
      <c r="I190"/>
      <c r="K190"/>
      <c r="M190"/>
      <c r="T190" s="1017"/>
      <c r="U190" s="1017"/>
      <c r="V190" s="1021"/>
      <c r="W190" s="1017"/>
      <c r="X190" s="1017"/>
      <c r="Y190" s="1017"/>
      <c r="Z190" s="1017"/>
      <c r="AA190" s="1017"/>
      <c r="AB190" s="1017"/>
      <c r="AC190" s="1017"/>
      <c r="AD190" s="1017"/>
      <c r="AE190" s="380"/>
      <c r="AF190" s="380"/>
      <c r="AG190" s="380"/>
      <c r="AH190" s="380"/>
      <c r="AI190" s="380"/>
      <c r="AJ190" s="380"/>
      <c r="AK190" s="380"/>
    </row>
    <row r="191" spans="1:39" ht="25.5">
      <c r="A191" s="189" t="s">
        <v>323</v>
      </c>
      <c r="B191" s="119">
        <v>0.92</v>
      </c>
      <c r="C191" s="118">
        <v>0.54</v>
      </c>
      <c r="K191"/>
      <c r="T191" s="1017"/>
      <c r="U191" s="1017"/>
      <c r="V191" s="1021"/>
      <c r="W191" s="1017"/>
      <c r="X191" s="1017"/>
      <c r="Y191" s="1017"/>
      <c r="Z191" s="1017"/>
      <c r="AA191" s="1017"/>
      <c r="AB191" s="1017"/>
      <c r="AC191" s="1017"/>
      <c r="AD191" s="1017"/>
      <c r="AE191" s="380"/>
      <c r="AF191" s="380"/>
      <c r="AG191" s="380"/>
      <c r="AH191" s="380"/>
      <c r="AI191" s="380"/>
      <c r="AJ191" s="380"/>
      <c r="AK191" s="380"/>
    </row>
    <row r="192" spans="1:39" ht="25.5">
      <c r="A192" s="189" t="s">
        <v>324</v>
      </c>
      <c r="B192" s="119">
        <v>0.92</v>
      </c>
      <c r="C192" s="118">
        <v>0.33</v>
      </c>
      <c r="K192"/>
      <c r="U192" s="1017"/>
      <c r="V192" s="1021"/>
      <c r="W192" s="1017"/>
      <c r="X192" s="1017"/>
      <c r="Y192" s="1017"/>
      <c r="Z192" s="1017"/>
      <c r="AA192" s="1017"/>
      <c r="AB192" s="1017"/>
      <c r="AC192" s="1017"/>
      <c r="AD192" s="1017"/>
      <c r="AE192" s="380"/>
      <c r="AF192" s="380"/>
      <c r="AG192" s="380"/>
      <c r="AH192" s="380"/>
      <c r="AI192" s="380"/>
      <c r="AJ192" s="380"/>
      <c r="AK192" s="380"/>
    </row>
    <row r="193" spans="1:37">
      <c r="A193" s="189" t="s">
        <v>320</v>
      </c>
      <c r="B193" s="119">
        <v>0.42</v>
      </c>
      <c r="C193" s="118">
        <v>0.08</v>
      </c>
      <c r="K193"/>
      <c r="U193" s="1017"/>
      <c r="V193" s="1021"/>
      <c r="W193" s="1017"/>
      <c r="X193" s="1017"/>
      <c r="Y193" s="1017"/>
      <c r="Z193" s="1017"/>
      <c r="AA193" s="1017"/>
      <c r="AB193" s="1017"/>
      <c r="AC193" s="1017"/>
      <c r="AD193" s="1017"/>
      <c r="AE193" s="5"/>
      <c r="AF193" s="5"/>
      <c r="AG193" s="5"/>
      <c r="AH193" s="5"/>
      <c r="AI193" s="5"/>
      <c r="AJ193" s="5"/>
      <c r="AK193" s="5"/>
    </row>
    <row r="194" spans="1:37" ht="25.5">
      <c r="A194" s="189" t="s">
        <v>325</v>
      </c>
      <c r="B194" s="119">
        <v>0.13</v>
      </c>
      <c r="C194" s="118">
        <v>0</v>
      </c>
      <c r="K194"/>
    </row>
    <row r="195" spans="1:37" ht="25.5">
      <c r="A195" s="189" t="s">
        <v>326</v>
      </c>
      <c r="B195" s="119">
        <v>0.13</v>
      </c>
      <c r="C195" s="118">
        <v>0</v>
      </c>
      <c r="K195"/>
    </row>
    <row r="196" spans="1:37">
      <c r="A196" s="1"/>
      <c r="B196" s="518"/>
      <c r="K196"/>
      <c r="T196" s="1047"/>
    </row>
    <row r="197" spans="1:37">
      <c r="A197" s="97" t="s">
        <v>321</v>
      </c>
      <c r="B197" s="518"/>
      <c r="K197"/>
      <c r="N197" s="630"/>
      <c r="O197" s="624"/>
      <c r="P197" s="624"/>
      <c r="Q197" s="624"/>
      <c r="R197" s="624"/>
      <c r="S197" s="624"/>
      <c r="T197" s="1047"/>
    </row>
    <row r="198" spans="1:37" ht="13.5" customHeight="1">
      <c r="A198" s="97"/>
      <c r="B198" s="518"/>
      <c r="K198"/>
      <c r="V198" s="1046"/>
    </row>
    <row r="199" spans="1:37" s="624" customFormat="1" ht="13.5" customHeight="1">
      <c r="A199" s="97"/>
      <c r="B199" s="791"/>
      <c r="C199" s="630"/>
      <c r="D199" s="630"/>
      <c r="E199" s="630"/>
      <c r="F199" s="630"/>
      <c r="G199" s="630"/>
      <c r="H199" s="630"/>
      <c r="I199" s="630"/>
      <c r="J199" s="630"/>
      <c r="L199" s="141"/>
      <c r="M199" s="630"/>
      <c r="N199" s="51"/>
      <c r="O199"/>
      <c r="P199"/>
      <c r="Q199"/>
      <c r="R199"/>
      <c r="S199"/>
      <c r="T199" s="1046"/>
      <c r="U199" s="1046"/>
      <c r="V199" s="1046"/>
      <c r="W199" s="1046"/>
      <c r="X199" s="1044"/>
      <c r="Y199" s="1046"/>
      <c r="Z199" s="1046"/>
      <c r="AA199" s="1046"/>
      <c r="AB199" s="1046"/>
      <c r="AC199" s="1046"/>
      <c r="AD199" s="1046"/>
    </row>
    <row r="200" spans="1:37" ht="13.5" customHeight="1">
      <c r="A200" s="97"/>
      <c r="B200" s="518"/>
      <c r="K200"/>
    </row>
    <row r="201" spans="1:37" ht="13.5" customHeight="1">
      <c r="A201" s="1464" t="s">
        <v>327</v>
      </c>
      <c r="B201" s="1464"/>
      <c r="C201" s="1464"/>
      <c r="D201" s="1464"/>
      <c r="E201" s="1464"/>
      <c r="F201" s="1464"/>
      <c r="G201" s="1464"/>
      <c r="K201"/>
    </row>
    <row r="202" spans="1:37" ht="13.5" thickBot="1">
      <c r="A202" s="96"/>
      <c r="B202" s="173">
        <v>1</v>
      </c>
      <c r="C202" s="173">
        <v>2</v>
      </c>
      <c r="D202" s="173">
        <v>3</v>
      </c>
      <c r="E202" s="173">
        <v>4</v>
      </c>
      <c r="F202" s="173">
        <v>5</v>
      </c>
      <c r="G202" s="96"/>
      <c r="K202"/>
    </row>
    <row r="203" spans="1:37">
      <c r="A203" s="452" t="s">
        <v>328</v>
      </c>
      <c r="B203" s="882">
        <v>0.1905</v>
      </c>
      <c r="C203" s="882">
        <v>0.42859999999999998</v>
      </c>
      <c r="D203" s="882">
        <v>0.28570000000000001</v>
      </c>
      <c r="E203" s="882">
        <v>4.7600000000000003E-2</v>
      </c>
      <c r="F203" s="882">
        <v>4.7600000000000003E-2</v>
      </c>
      <c r="G203" s="888" t="s">
        <v>329</v>
      </c>
      <c r="I203" s="118"/>
      <c r="J203" s="118"/>
      <c r="K203"/>
    </row>
    <row r="204" spans="1:37">
      <c r="A204" s="420" t="s">
        <v>330</v>
      </c>
      <c r="B204" s="882">
        <v>0.23810000000000001</v>
      </c>
      <c r="C204" s="882">
        <v>0.1905</v>
      </c>
      <c r="D204" s="882">
        <v>0.52380000000000004</v>
      </c>
      <c r="E204" s="882">
        <v>0</v>
      </c>
      <c r="F204" s="882">
        <v>4.7600000000000003E-2</v>
      </c>
      <c r="G204" s="888" t="s">
        <v>331</v>
      </c>
      <c r="I204" s="118"/>
      <c r="J204" s="118"/>
      <c r="K204"/>
    </row>
    <row r="205" spans="1:37" ht="25.5">
      <c r="A205" s="420" t="s">
        <v>332</v>
      </c>
      <c r="B205" s="882">
        <v>0.1429</v>
      </c>
      <c r="C205" s="882">
        <v>0.23810000000000001</v>
      </c>
      <c r="D205" s="882">
        <v>0.52380000000000004</v>
      </c>
      <c r="E205" s="882">
        <v>9.5200000000000007E-2</v>
      </c>
      <c r="F205" s="882">
        <v>0</v>
      </c>
      <c r="G205" s="889" t="s">
        <v>333</v>
      </c>
      <c r="I205" s="118"/>
      <c r="J205" s="118"/>
      <c r="K205"/>
    </row>
    <row r="206" spans="1:37">
      <c r="A206" s="452" t="s">
        <v>334</v>
      </c>
      <c r="B206" s="882">
        <v>0.188</v>
      </c>
      <c r="C206" s="882">
        <v>0.18179999999999999</v>
      </c>
      <c r="D206" s="877">
        <v>0.54500000000000004</v>
      </c>
      <c r="E206" s="882">
        <v>4.5499999999999999E-2</v>
      </c>
      <c r="F206" s="882">
        <v>4.5499999999999999E-2</v>
      </c>
      <c r="G206" s="888" t="s">
        <v>335</v>
      </c>
      <c r="I206" s="118"/>
      <c r="J206" s="118"/>
      <c r="K206"/>
    </row>
    <row r="207" spans="1:37">
      <c r="A207" s="420" t="s">
        <v>336</v>
      </c>
      <c r="B207" s="882">
        <v>0.05</v>
      </c>
      <c r="C207" s="882">
        <v>0.3</v>
      </c>
      <c r="D207" s="882">
        <v>0.55000000000000004</v>
      </c>
      <c r="E207" s="882">
        <v>0.1</v>
      </c>
      <c r="F207" s="882">
        <v>0</v>
      </c>
      <c r="G207" s="888" t="s">
        <v>337</v>
      </c>
      <c r="I207" s="118"/>
      <c r="J207" s="118"/>
      <c r="K207"/>
    </row>
    <row r="208" spans="1:37">
      <c r="A208" s="420" t="s">
        <v>338</v>
      </c>
      <c r="B208" s="882">
        <v>0.13639999999999999</v>
      </c>
      <c r="C208" s="882">
        <v>0.18179999999999999</v>
      </c>
      <c r="D208" s="882">
        <v>0.40910000000000002</v>
      </c>
      <c r="E208" s="882">
        <v>0.18179999999999999</v>
      </c>
      <c r="F208" s="882">
        <v>9.0899999999999995E-2</v>
      </c>
      <c r="G208" s="888" t="s">
        <v>339</v>
      </c>
      <c r="I208" s="118"/>
      <c r="J208" s="118"/>
      <c r="K208"/>
    </row>
    <row r="209" spans="1:30">
      <c r="K209"/>
    </row>
    <row r="210" spans="1:30">
      <c r="A210" s="97" t="s">
        <v>340</v>
      </c>
      <c r="B210" s="518"/>
      <c r="K210"/>
      <c r="N210" s="630"/>
      <c r="O210" s="624"/>
      <c r="P210" s="624"/>
      <c r="Q210" s="624"/>
      <c r="R210" s="624"/>
      <c r="S210" s="624"/>
    </row>
    <row r="211" spans="1:30" ht="13.5" customHeight="1">
      <c r="K211"/>
      <c r="T211" s="1047"/>
    </row>
    <row r="212" spans="1:30" s="624" customFormat="1" ht="13.5" customHeight="1">
      <c r="B212" s="791"/>
      <c r="C212" s="630"/>
      <c r="D212" s="630"/>
      <c r="E212" s="630"/>
      <c r="F212" s="630"/>
      <c r="G212" s="630"/>
      <c r="H212" s="630"/>
      <c r="I212" s="630"/>
      <c r="J212" s="630"/>
      <c r="L212" s="141"/>
      <c r="M212" s="630"/>
      <c r="N212" s="51"/>
      <c r="O212"/>
      <c r="P212"/>
      <c r="Q212"/>
      <c r="R212"/>
      <c r="S212"/>
      <c r="T212" s="1046"/>
      <c r="U212" s="1046"/>
      <c r="V212" s="1047"/>
      <c r="W212" s="1046"/>
      <c r="X212" s="1044"/>
      <c r="Y212" s="1046"/>
      <c r="Z212" s="1046"/>
      <c r="AA212" s="1046"/>
      <c r="AB212" s="1046"/>
      <c r="AC212" s="1046"/>
      <c r="AD212" s="1046"/>
    </row>
    <row r="213" spans="1:30" ht="13.5" customHeight="1">
      <c r="B213" s="518"/>
      <c r="K213"/>
      <c r="V213" s="1046"/>
    </row>
    <row r="214" spans="1:30" ht="27" customHeight="1">
      <c r="A214" s="1513" t="s">
        <v>341</v>
      </c>
      <c r="B214" s="1513"/>
      <c r="C214" s="1513"/>
      <c r="K214"/>
    </row>
    <row r="215" spans="1:30" ht="51.75" thickBot="1">
      <c r="A215" s="96" t="s">
        <v>200</v>
      </c>
      <c r="B215" s="173" t="s">
        <v>342</v>
      </c>
      <c r="C215" s="173" t="s">
        <v>343</v>
      </c>
      <c r="K215"/>
    </row>
    <row r="216" spans="1:30">
      <c r="A216" s="1" t="s">
        <v>344</v>
      </c>
      <c r="B216" s="508">
        <v>0.93</v>
      </c>
      <c r="C216" s="508">
        <v>0.83</v>
      </c>
      <c r="K216"/>
    </row>
    <row r="217" spans="1:30">
      <c r="A217" s="1" t="s">
        <v>345</v>
      </c>
      <c r="B217" s="508">
        <v>1</v>
      </c>
      <c r="C217" s="508">
        <v>0.9</v>
      </c>
      <c r="K217"/>
    </row>
    <row r="218" spans="1:30">
      <c r="A218" s="1" t="s">
        <v>346</v>
      </c>
      <c r="B218" s="362"/>
      <c r="C218" s="508">
        <v>0.77</v>
      </c>
      <c r="K218"/>
    </row>
    <row r="219" spans="1:30">
      <c r="A219" s="1" t="s">
        <v>347</v>
      </c>
      <c r="B219" s="508">
        <v>0.83</v>
      </c>
      <c r="C219" s="508">
        <v>0.7</v>
      </c>
      <c r="K219"/>
    </row>
    <row r="220" spans="1:30">
      <c r="A220" s="1" t="s">
        <v>348</v>
      </c>
      <c r="B220" s="508">
        <v>0.87</v>
      </c>
      <c r="C220" s="508">
        <v>0.77</v>
      </c>
      <c r="K220"/>
    </row>
    <row r="221" spans="1:30">
      <c r="A221" s="1" t="s">
        <v>349</v>
      </c>
      <c r="B221" s="362"/>
      <c r="C221" s="508">
        <v>0.8</v>
      </c>
      <c r="K221"/>
    </row>
    <row r="222" spans="1:30">
      <c r="A222" s="1" t="s">
        <v>350</v>
      </c>
      <c r="B222" s="508">
        <v>0.83</v>
      </c>
      <c r="C222" s="508">
        <v>0.63</v>
      </c>
      <c r="K222"/>
    </row>
    <row r="223" spans="1:30">
      <c r="A223" s="1" t="s">
        <v>351</v>
      </c>
      <c r="B223" s="508">
        <v>0.4</v>
      </c>
      <c r="C223" s="508">
        <v>0.4</v>
      </c>
      <c r="K223"/>
    </row>
    <row r="224" spans="1:30">
      <c r="A224" s="1" t="s">
        <v>352</v>
      </c>
      <c r="B224" s="508">
        <v>0.23</v>
      </c>
      <c r="C224" s="508">
        <v>0.13</v>
      </c>
      <c r="K224"/>
    </row>
    <row r="225" spans="1:39">
      <c r="A225" s="1" t="s">
        <v>353</v>
      </c>
      <c r="B225" s="508">
        <v>0.1</v>
      </c>
      <c r="C225" s="508">
        <v>7.0000000000000007E-2</v>
      </c>
      <c r="K225"/>
    </row>
    <row r="226" spans="1:39">
      <c r="A226" s="1" t="s">
        <v>354</v>
      </c>
      <c r="B226" s="508">
        <v>0</v>
      </c>
      <c r="C226" s="508">
        <v>0</v>
      </c>
      <c r="K226"/>
    </row>
    <row r="227" spans="1:39">
      <c r="A227" s="1" t="s">
        <v>355</v>
      </c>
      <c r="B227" s="508">
        <v>0</v>
      </c>
      <c r="C227" s="508">
        <v>0</v>
      </c>
      <c r="K227"/>
    </row>
    <row r="228" spans="1:39">
      <c r="A228" s="1" t="s">
        <v>356</v>
      </c>
      <c r="B228" s="508">
        <v>0.03</v>
      </c>
      <c r="C228" s="508">
        <v>0.03</v>
      </c>
      <c r="K228"/>
    </row>
    <row r="229" spans="1:39">
      <c r="A229" s="1" t="s">
        <v>357</v>
      </c>
      <c r="B229" s="508">
        <v>0</v>
      </c>
      <c r="C229" s="508">
        <v>0</v>
      </c>
      <c r="K229"/>
    </row>
    <row r="230" spans="1:39">
      <c r="A230" s="1" t="s">
        <v>358</v>
      </c>
      <c r="B230" s="508">
        <v>0.9</v>
      </c>
      <c r="C230" s="508">
        <v>0.67</v>
      </c>
      <c r="K230"/>
    </row>
    <row r="231" spans="1:39">
      <c r="B231" s="362"/>
      <c r="C231" s="362"/>
      <c r="K231"/>
    </row>
    <row r="232" spans="1:39">
      <c r="A232" s="97" t="s">
        <v>359</v>
      </c>
      <c r="B232" s="362"/>
      <c r="C232" s="362"/>
      <c r="K232"/>
      <c r="N232" s="630"/>
      <c r="O232" s="624"/>
      <c r="P232" s="624"/>
      <c r="Q232" s="624"/>
      <c r="R232" s="624"/>
      <c r="S232" s="624"/>
    </row>
    <row r="233" spans="1:39" ht="13.5" customHeight="1">
      <c r="K233"/>
    </row>
    <row r="234" spans="1:39" s="624" customFormat="1" ht="13.5" customHeight="1">
      <c r="B234" s="791"/>
      <c r="C234" s="630"/>
      <c r="D234" s="630"/>
      <c r="E234" s="630"/>
      <c r="F234" s="630"/>
      <c r="G234" s="630"/>
      <c r="H234" s="630"/>
      <c r="I234" s="630"/>
      <c r="J234" s="630"/>
      <c r="L234" s="141"/>
      <c r="M234" s="630"/>
      <c r="N234" s="93"/>
      <c r="O234" s="380"/>
      <c r="P234" s="380"/>
      <c r="Q234" s="380"/>
      <c r="R234" s="380"/>
      <c r="S234" s="380"/>
      <c r="T234" s="1046"/>
      <c r="U234" s="1046"/>
      <c r="V234" s="1047"/>
      <c r="W234" s="1046"/>
      <c r="X234" s="1044"/>
      <c r="Y234" s="1046"/>
      <c r="Z234" s="1046"/>
      <c r="AA234" s="1046"/>
      <c r="AB234" s="1046"/>
      <c r="AC234" s="1046"/>
      <c r="AD234" s="1046"/>
    </row>
    <row r="235" spans="1:39" ht="13.5" customHeight="1">
      <c r="K235"/>
      <c r="N235" s="652"/>
      <c r="O235" s="204"/>
      <c r="P235" s="204"/>
      <c r="Q235" s="204"/>
      <c r="R235" s="204"/>
      <c r="S235" s="204"/>
      <c r="T235" s="1054"/>
    </row>
    <row r="236" spans="1:39" s="12" customFormat="1" ht="13.5" customHeight="1">
      <c r="A236" s="1481" t="s">
        <v>360</v>
      </c>
      <c r="B236" s="1481"/>
      <c r="C236" s="1481"/>
      <c r="D236" s="1481"/>
      <c r="E236" s="51"/>
      <c r="F236" s="51"/>
      <c r="G236" s="51"/>
      <c r="H236" s="51"/>
      <c r="I236" s="51"/>
      <c r="J236" s="51"/>
      <c r="K236"/>
      <c r="L236" s="134"/>
      <c r="M236" s="40"/>
      <c r="N236" s="652"/>
      <c r="O236" s="204"/>
      <c r="P236" s="204"/>
      <c r="Q236" s="204"/>
      <c r="R236" s="204"/>
      <c r="S236" s="204"/>
      <c r="T236" s="1054"/>
      <c r="U236" s="1046"/>
      <c r="V236" s="1047"/>
      <c r="W236" s="1046"/>
      <c r="X236" s="1044"/>
      <c r="Y236" s="1046"/>
      <c r="Z236" s="1046"/>
      <c r="AA236" s="1046"/>
      <c r="AB236" s="1046"/>
      <c r="AC236" s="1046"/>
      <c r="AD236" s="1046"/>
      <c r="AE236"/>
      <c r="AF236"/>
      <c r="AG236"/>
      <c r="AH236"/>
      <c r="AI236"/>
      <c r="AJ236"/>
      <c r="AK236"/>
      <c r="AL236"/>
      <c r="AM236"/>
    </row>
    <row r="237" spans="1:39" s="204" customFormat="1" ht="13.5" customHeight="1" thickBot="1">
      <c r="A237" s="251" t="s">
        <v>361</v>
      </c>
      <c r="B237" s="240" t="s">
        <v>362</v>
      </c>
      <c r="C237" s="120"/>
      <c r="D237" s="120"/>
      <c r="E237" s="120"/>
      <c r="F237" s="120"/>
      <c r="G237" s="120"/>
      <c r="H237" s="120"/>
      <c r="I237" s="120"/>
      <c r="J237" s="120"/>
      <c r="K237" s="793"/>
      <c r="L237" s="462"/>
      <c r="M237" s="463"/>
      <c r="N237" s="652"/>
      <c r="T237" s="1054"/>
      <c r="U237" s="1054"/>
      <c r="V237" s="1053"/>
      <c r="W237" s="1054"/>
      <c r="X237" s="1066"/>
      <c r="Y237" s="1054"/>
      <c r="Z237" s="1054"/>
      <c r="AA237" s="1054"/>
      <c r="AB237" s="1054"/>
      <c r="AC237" s="1054"/>
      <c r="AD237" s="1054"/>
      <c r="AE237" s="793"/>
      <c r="AF237" s="793"/>
      <c r="AG237" s="793"/>
      <c r="AH237" s="793"/>
      <c r="AI237" s="793"/>
      <c r="AJ237" s="793"/>
      <c r="AK237" s="793"/>
      <c r="AL237" s="793"/>
      <c r="AM237" s="793"/>
    </row>
    <row r="238" spans="1:39" s="204" customFormat="1" ht="27" customHeight="1">
      <c r="A238" s="876" t="s">
        <v>363</v>
      </c>
      <c r="B238" s="890">
        <v>0.4</v>
      </c>
      <c r="C238" s="120"/>
      <c r="D238" s="120"/>
      <c r="E238" s="120"/>
      <c r="F238" s="120"/>
      <c r="G238" s="120"/>
      <c r="H238" s="120"/>
      <c r="I238" s="120"/>
      <c r="J238" s="120"/>
      <c r="K238" s="793"/>
      <c r="L238" s="466"/>
      <c r="M238" s="467"/>
      <c r="N238" s="652"/>
      <c r="T238" s="1054"/>
      <c r="U238" s="1054"/>
      <c r="V238" s="1053"/>
      <c r="W238" s="1054"/>
      <c r="X238" s="1066"/>
      <c r="Y238" s="1054"/>
      <c r="Z238" s="1054"/>
      <c r="AA238" s="1054"/>
      <c r="AB238" s="1054"/>
      <c r="AC238" s="1054"/>
      <c r="AD238" s="1054"/>
      <c r="AE238" s="793"/>
      <c r="AF238" s="793"/>
      <c r="AG238" s="793"/>
      <c r="AH238" s="793"/>
      <c r="AI238" s="793"/>
      <c r="AJ238" s="793"/>
      <c r="AK238" s="793"/>
      <c r="AL238" s="793"/>
      <c r="AM238" s="793"/>
    </row>
    <row r="239" spans="1:39" s="204" customFormat="1" ht="27" customHeight="1">
      <c r="A239" s="876" t="s">
        <v>365</v>
      </c>
      <c r="B239" s="890">
        <v>0.35</v>
      </c>
      <c r="C239" s="120"/>
      <c r="D239" s="120"/>
      <c r="E239" s="120"/>
      <c r="F239" s="120"/>
      <c r="G239" s="120"/>
      <c r="H239" s="120"/>
      <c r="I239" s="120"/>
      <c r="J239" s="120"/>
      <c r="K239" s="793"/>
      <c r="L239" s="470"/>
      <c r="M239" s="471"/>
      <c r="N239" s="652"/>
      <c r="T239" s="1054"/>
      <c r="U239" s="1054"/>
      <c r="V239" s="1053"/>
      <c r="W239" s="1054"/>
      <c r="X239" s="1066"/>
      <c r="Y239" s="1054"/>
      <c r="Z239" s="1054"/>
      <c r="AA239" s="1054"/>
      <c r="AB239" s="1054"/>
      <c r="AC239" s="1054"/>
      <c r="AD239" s="1054"/>
      <c r="AE239" s="793"/>
      <c r="AF239" s="793"/>
      <c r="AG239" s="793"/>
      <c r="AH239" s="793"/>
      <c r="AI239" s="793"/>
      <c r="AJ239" s="793"/>
      <c r="AK239" s="793"/>
      <c r="AL239" s="793"/>
      <c r="AM239" s="793"/>
    </row>
    <row r="240" spans="1:39" s="204" customFormat="1" ht="27" customHeight="1">
      <c r="A240" s="876" t="s">
        <v>366</v>
      </c>
      <c r="B240" s="890">
        <v>0.25</v>
      </c>
      <c r="C240" s="120"/>
      <c r="D240" s="120"/>
      <c r="E240" s="120"/>
      <c r="F240" s="120"/>
      <c r="G240" s="120"/>
      <c r="H240" s="120"/>
      <c r="I240" s="120"/>
      <c r="J240" s="120"/>
      <c r="K240" s="793"/>
      <c r="L240" s="466"/>
      <c r="M240" s="467"/>
      <c r="N240" s="652"/>
      <c r="T240" s="1054"/>
      <c r="U240" s="1054"/>
      <c r="V240" s="1053"/>
      <c r="W240" s="1054"/>
      <c r="X240" s="1066"/>
      <c r="Y240" s="1054"/>
      <c r="Z240" s="1054"/>
      <c r="AA240" s="1054"/>
      <c r="AB240" s="1054"/>
      <c r="AC240" s="1054"/>
      <c r="AD240" s="1054"/>
      <c r="AE240" s="793"/>
      <c r="AF240" s="793"/>
      <c r="AG240" s="793"/>
      <c r="AH240" s="793"/>
      <c r="AI240" s="793"/>
      <c r="AJ240" s="793"/>
      <c r="AK240" s="793"/>
      <c r="AL240" s="793"/>
      <c r="AM240" s="793"/>
    </row>
    <row r="241" spans="1:39" s="204" customFormat="1" ht="27" customHeight="1">
      <c r="A241" s="876" t="s">
        <v>367</v>
      </c>
      <c r="B241" s="890">
        <v>0.25</v>
      </c>
      <c r="C241" s="120"/>
      <c r="D241" s="120"/>
      <c r="E241" s="120"/>
      <c r="F241" s="120"/>
      <c r="G241" s="120"/>
      <c r="H241" s="120"/>
      <c r="I241" s="120"/>
      <c r="J241" s="120"/>
      <c r="K241" s="793"/>
      <c r="L241" s="466"/>
      <c r="M241" s="467"/>
      <c r="N241" s="652"/>
      <c r="T241" s="1054"/>
      <c r="U241" s="1054"/>
      <c r="V241" s="1053"/>
      <c r="W241" s="1054"/>
      <c r="X241" s="1066"/>
      <c r="Y241" s="1054"/>
      <c r="Z241" s="1054"/>
      <c r="AA241" s="1054"/>
      <c r="AB241" s="1054"/>
      <c r="AC241" s="1054"/>
      <c r="AD241" s="1054"/>
      <c r="AE241" s="793"/>
      <c r="AF241" s="793"/>
      <c r="AG241" s="793"/>
      <c r="AH241" s="793"/>
      <c r="AI241" s="793"/>
      <c r="AJ241" s="793"/>
      <c r="AK241" s="793"/>
      <c r="AL241" s="793"/>
      <c r="AM241" s="793"/>
    </row>
    <row r="242" spans="1:39" s="204" customFormat="1" ht="27" customHeight="1">
      <c r="A242" s="876" t="s">
        <v>368</v>
      </c>
      <c r="B242" s="890">
        <v>0.2</v>
      </c>
      <c r="C242" s="120"/>
      <c r="D242" s="120"/>
      <c r="E242" s="120"/>
      <c r="F242" s="120"/>
      <c r="G242" s="120"/>
      <c r="H242" s="120"/>
      <c r="I242" s="120"/>
      <c r="J242" s="120"/>
      <c r="K242" s="793"/>
      <c r="L242" s="466"/>
      <c r="M242" s="467"/>
      <c r="N242" s="36"/>
      <c r="O242" s="5"/>
      <c r="P242" s="5"/>
      <c r="Q242" s="5"/>
      <c r="R242" s="5"/>
      <c r="S242" s="5"/>
      <c r="T242" s="1046"/>
      <c r="U242" s="1054"/>
      <c r="V242" s="1053"/>
      <c r="W242" s="1054"/>
      <c r="X242" s="1066"/>
      <c r="Y242" s="1054"/>
      <c r="Z242" s="1054"/>
      <c r="AA242" s="1054"/>
      <c r="AB242" s="1054"/>
      <c r="AC242" s="1054"/>
      <c r="AD242" s="1054"/>
      <c r="AE242" s="793"/>
      <c r="AF242" s="793"/>
      <c r="AG242" s="793"/>
      <c r="AH242" s="793"/>
      <c r="AI242" s="793"/>
      <c r="AJ242" s="793"/>
      <c r="AK242" s="793"/>
      <c r="AL242" s="793"/>
      <c r="AM242" s="793"/>
    </row>
    <row r="243" spans="1:39" s="204" customFormat="1" ht="27" customHeight="1">
      <c r="A243" s="876" t="s">
        <v>369</v>
      </c>
      <c r="B243" s="890">
        <v>0.15</v>
      </c>
      <c r="C243" s="120"/>
      <c r="D243" s="120"/>
      <c r="E243" s="120"/>
      <c r="F243" s="120"/>
      <c r="G243" s="120"/>
      <c r="H243" s="120"/>
      <c r="I243" s="120"/>
      <c r="J243" s="120"/>
      <c r="K243" s="793"/>
      <c r="L243" s="466"/>
      <c r="M243" s="467"/>
      <c r="N243" s="51"/>
      <c r="O243"/>
      <c r="P243"/>
      <c r="Q243"/>
      <c r="R243"/>
      <c r="S243"/>
      <c r="T243" s="1046"/>
      <c r="U243" s="1054"/>
      <c r="V243" s="1053"/>
      <c r="W243" s="1054"/>
      <c r="X243" s="1066"/>
      <c r="Y243" s="1054"/>
      <c r="Z243" s="1054"/>
      <c r="AA243" s="1054"/>
      <c r="AB243" s="1054"/>
      <c r="AC243" s="1054"/>
      <c r="AD243" s="1054"/>
      <c r="AE243" s="793"/>
      <c r="AF243" s="793"/>
      <c r="AG243" s="793"/>
      <c r="AH243" s="793"/>
      <c r="AI243" s="793"/>
      <c r="AJ243" s="793"/>
      <c r="AK243" s="793"/>
      <c r="AL243" s="793"/>
      <c r="AM243" s="793"/>
    </row>
    <row r="244" spans="1:39" s="5" customFormat="1" ht="13.5" customHeight="1">
      <c r="A244"/>
      <c r="B244" s="518"/>
      <c r="C244"/>
      <c r="D244"/>
      <c r="E244" s="51"/>
      <c r="F244" s="51"/>
      <c r="G244" s="51"/>
      <c r="H244" s="51"/>
      <c r="I244" s="51"/>
      <c r="J244" s="51"/>
      <c r="K244"/>
      <c r="L244" s="127"/>
      <c r="M244" s="36"/>
      <c r="N244" s="630"/>
      <c r="O244" s="624"/>
      <c r="P244" s="624"/>
      <c r="Q244" s="624"/>
      <c r="R244" s="624"/>
      <c r="S244" s="624"/>
      <c r="T244" s="1046"/>
      <c r="U244" s="1046"/>
      <c r="V244" s="1047"/>
      <c r="W244" s="1046"/>
      <c r="X244" s="1044"/>
      <c r="Y244" s="1046"/>
      <c r="Z244" s="1046"/>
      <c r="AA244" s="1046"/>
      <c r="AB244" s="1046"/>
      <c r="AC244" s="1046"/>
      <c r="AD244" s="1046"/>
      <c r="AE244"/>
      <c r="AF244"/>
      <c r="AG244"/>
      <c r="AH244"/>
      <c r="AI244"/>
      <c r="AJ244"/>
      <c r="AK244"/>
      <c r="AL244"/>
      <c r="AM244"/>
    </row>
    <row r="245" spans="1:39">
      <c r="A245" s="97" t="s">
        <v>370</v>
      </c>
      <c r="B245" s="518"/>
      <c r="K245"/>
      <c r="N245" s="630"/>
      <c r="O245" s="624"/>
      <c r="P245" s="624"/>
      <c r="Q245" s="624"/>
      <c r="R245" s="624"/>
      <c r="S245" s="624"/>
    </row>
    <row r="246" spans="1:39" s="624" customFormat="1" ht="13.5" customHeight="1">
      <c r="A246" s="97"/>
      <c r="B246" s="791"/>
      <c r="C246" s="630"/>
      <c r="D246" s="630"/>
      <c r="E246" s="630"/>
      <c r="F246" s="630"/>
      <c r="G246" s="630"/>
      <c r="H246" s="630"/>
      <c r="I246" s="630"/>
      <c r="J246" s="630"/>
      <c r="L246" s="141"/>
      <c r="M246" s="630"/>
      <c r="N246" s="51"/>
      <c r="O246"/>
      <c r="P246"/>
      <c r="Q246"/>
      <c r="R246"/>
      <c r="S246"/>
      <c r="T246" s="1046"/>
      <c r="U246" s="1046"/>
      <c r="V246" s="1047"/>
      <c r="W246" s="1046"/>
      <c r="X246" s="1044"/>
      <c r="Y246" s="1046"/>
      <c r="Z246" s="1046"/>
      <c r="AA246" s="1046"/>
      <c r="AB246" s="1046"/>
      <c r="AC246" s="1046"/>
      <c r="AD246" s="1046"/>
    </row>
    <row r="247" spans="1:39" s="624" customFormat="1" ht="13.5" customHeight="1">
      <c r="A247" s="97"/>
      <c r="B247" s="791"/>
      <c r="C247" s="630"/>
      <c r="D247" s="630"/>
      <c r="E247" s="630"/>
      <c r="F247" s="630"/>
      <c r="G247" s="630"/>
      <c r="H247" s="630"/>
      <c r="I247" s="630"/>
      <c r="J247" s="630"/>
      <c r="L247" s="141"/>
      <c r="M247" s="630"/>
      <c r="N247" s="51"/>
      <c r="O247"/>
      <c r="P247"/>
      <c r="Q247"/>
      <c r="R247"/>
      <c r="S247"/>
      <c r="T247" s="1046"/>
      <c r="U247" s="1046"/>
      <c r="V247" s="1047"/>
      <c r="W247" s="1046"/>
      <c r="X247" s="1044"/>
      <c r="Y247" s="1046"/>
      <c r="Z247" s="1046"/>
      <c r="AA247" s="1046"/>
      <c r="AB247" s="1046"/>
      <c r="AC247" s="1046"/>
      <c r="AD247" s="1046"/>
    </row>
    <row r="248" spans="1:39" ht="13.5" customHeight="1">
      <c r="K248"/>
    </row>
    <row r="249" spans="1:39" ht="13.5" customHeight="1">
      <c r="A249" s="1464" t="s">
        <v>371</v>
      </c>
      <c r="B249" s="1464"/>
      <c r="C249" s="1464"/>
      <c r="D249" s="1464"/>
      <c r="K249"/>
    </row>
    <row r="250" spans="1:39" ht="13.5" customHeight="1" thickBot="1">
      <c r="A250" s="96" t="s">
        <v>372</v>
      </c>
      <c r="B250" s="173" t="s">
        <v>362</v>
      </c>
      <c r="C250" s="630"/>
      <c r="D250" s="630"/>
      <c r="K250"/>
    </row>
    <row r="251" spans="1:39">
      <c r="A251" s="1" t="s">
        <v>373</v>
      </c>
      <c r="B251" s="508">
        <v>0.39</v>
      </c>
      <c r="C251" s="630"/>
      <c r="D251" s="630"/>
      <c r="K251"/>
    </row>
    <row r="252" spans="1:39">
      <c r="A252" s="71">
        <v>4</v>
      </c>
      <c r="B252" s="508">
        <v>0.3</v>
      </c>
      <c r="C252" s="630"/>
      <c r="D252" s="630"/>
      <c r="K252"/>
    </row>
    <row r="253" spans="1:39">
      <c r="A253" s="191">
        <v>3</v>
      </c>
      <c r="B253" s="508">
        <v>0.12</v>
      </c>
      <c r="C253" s="630"/>
      <c r="D253" s="630"/>
      <c r="K253"/>
      <c r="AL253" s="380"/>
      <c r="AM253" s="380"/>
    </row>
    <row r="254" spans="1:39">
      <c r="A254" s="191">
        <v>2</v>
      </c>
      <c r="B254" s="508">
        <v>0.12</v>
      </c>
      <c r="C254" s="630"/>
      <c r="D254" s="630"/>
      <c r="K254"/>
      <c r="AL254" s="380"/>
      <c r="AM254" s="380"/>
    </row>
    <row r="255" spans="1:39">
      <c r="A255" s="1" t="s">
        <v>374</v>
      </c>
      <c r="B255" s="508">
        <v>0</v>
      </c>
      <c r="C255" s="630"/>
      <c r="D255" s="630"/>
      <c r="K255"/>
      <c r="AL255" s="380"/>
      <c r="AM255" s="380"/>
    </row>
    <row r="256" spans="1:39">
      <c r="A256" s="1" t="s">
        <v>375</v>
      </c>
      <c r="B256" s="508">
        <v>0.06</v>
      </c>
      <c r="C256" s="630"/>
      <c r="D256" s="630"/>
      <c r="K256"/>
      <c r="AL256" s="380"/>
      <c r="AM256" s="380"/>
    </row>
    <row r="257" spans="1:39">
      <c r="B257" s="518"/>
      <c r="K257"/>
      <c r="T257" s="1017"/>
      <c r="AL257" s="380"/>
      <c r="AM257" s="380"/>
    </row>
    <row r="258" spans="1:39">
      <c r="A258" s="97" t="s">
        <v>376</v>
      </c>
      <c r="B258" s="518"/>
      <c r="K258"/>
      <c r="N258" s="630"/>
      <c r="O258" s="624"/>
      <c r="P258" s="624"/>
      <c r="Q258" s="624"/>
      <c r="R258" s="624"/>
      <c r="S258" s="624"/>
      <c r="T258" s="1017"/>
      <c r="AL258" s="380"/>
      <c r="AM258" s="380"/>
    </row>
    <row r="259" spans="1:39" ht="13.5" customHeight="1">
      <c r="A259" s="97"/>
      <c r="B259" s="518"/>
      <c r="K259"/>
      <c r="T259" s="1017"/>
      <c r="U259" s="1017"/>
      <c r="V259" s="1021"/>
      <c r="W259" s="1017"/>
      <c r="X259" s="1017"/>
      <c r="Y259" s="1017"/>
      <c r="Z259" s="1017"/>
      <c r="AA259" s="1017"/>
      <c r="AB259" s="1017"/>
      <c r="AC259" s="1017"/>
      <c r="AD259" s="1017"/>
      <c r="AE259" s="380"/>
      <c r="AF259" s="380"/>
      <c r="AG259" s="380"/>
      <c r="AH259" s="380"/>
      <c r="AI259" s="380"/>
      <c r="AJ259" s="380"/>
      <c r="AK259" s="380"/>
      <c r="AL259" s="380"/>
      <c r="AM259" s="380"/>
    </row>
    <row r="260" spans="1:39" s="624" customFormat="1" ht="13.5" customHeight="1">
      <c r="A260" s="97"/>
      <c r="B260" s="791"/>
      <c r="C260" s="630"/>
      <c r="D260" s="630"/>
      <c r="E260" s="630"/>
      <c r="F260" s="630"/>
      <c r="G260" s="630"/>
      <c r="H260" s="630"/>
      <c r="I260" s="630"/>
      <c r="J260" s="630"/>
      <c r="L260" s="141"/>
      <c r="M260" s="630"/>
      <c r="N260" s="51"/>
      <c r="O260"/>
      <c r="P260"/>
      <c r="Q260"/>
      <c r="R260"/>
      <c r="S260"/>
      <c r="T260" s="1017"/>
      <c r="U260" s="1017"/>
      <c r="V260" s="1021"/>
      <c r="W260" s="1017"/>
      <c r="X260" s="1017"/>
      <c r="Y260" s="1017"/>
      <c r="Z260" s="1017"/>
      <c r="AA260" s="1017"/>
      <c r="AB260" s="1017"/>
      <c r="AC260" s="1017"/>
      <c r="AD260" s="1017"/>
      <c r="AE260" s="380"/>
      <c r="AF260" s="380"/>
      <c r="AG260" s="380"/>
      <c r="AH260" s="380"/>
      <c r="AI260" s="380"/>
      <c r="AJ260" s="380"/>
      <c r="AK260" s="380"/>
      <c r="AL260" s="380"/>
      <c r="AM260" s="380"/>
    </row>
    <row r="261" spans="1:39" ht="13.5" customHeight="1">
      <c r="B261" s="518"/>
      <c r="K261"/>
      <c r="T261" s="1017"/>
      <c r="U261" s="1017"/>
      <c r="V261" s="1021"/>
      <c r="W261" s="1017"/>
      <c r="X261" s="1017"/>
      <c r="Y261" s="1017"/>
      <c r="Z261" s="1017"/>
      <c r="AA261" s="1017"/>
      <c r="AB261" s="1017"/>
      <c r="AC261" s="1017"/>
      <c r="AD261" s="1017"/>
      <c r="AE261" s="380"/>
      <c r="AF261" s="380"/>
      <c r="AG261" s="380"/>
      <c r="AH261" s="380"/>
      <c r="AI261" s="380"/>
      <c r="AJ261" s="380"/>
      <c r="AK261" s="380"/>
      <c r="AL261" s="380"/>
      <c r="AM261" s="380"/>
    </row>
    <row r="262" spans="1:39" ht="13.5" customHeight="1">
      <c r="A262" s="1464" t="s">
        <v>377</v>
      </c>
      <c r="B262" s="1464"/>
      <c r="C262" s="1464"/>
      <c r="D262" s="1464"/>
      <c r="K262"/>
      <c r="T262" s="1017"/>
      <c r="U262" s="1017"/>
      <c r="V262" s="1021"/>
      <c r="W262" s="1017"/>
      <c r="X262" s="1017"/>
      <c r="Y262" s="1017"/>
      <c r="Z262" s="1017"/>
      <c r="AA262" s="1017"/>
      <c r="AB262" s="1017"/>
      <c r="AC262" s="1017"/>
      <c r="AD262" s="1017"/>
      <c r="AE262" s="380"/>
      <c r="AF262" s="380"/>
      <c r="AG262" s="380"/>
      <c r="AH262" s="380"/>
      <c r="AI262" s="380"/>
      <c r="AJ262" s="380"/>
      <c r="AK262" s="380"/>
      <c r="AL262" s="5"/>
      <c r="AM262" s="5"/>
    </row>
    <row r="263" spans="1:39" ht="13.5" customHeight="1" thickBot="1">
      <c r="A263" s="96" t="s">
        <v>372</v>
      </c>
      <c r="B263" s="173" t="s">
        <v>362</v>
      </c>
      <c r="C263" s="630"/>
      <c r="D263" s="630"/>
      <c r="K263"/>
      <c r="T263" s="1017"/>
      <c r="U263" s="1017"/>
      <c r="V263" s="1021"/>
      <c r="W263" s="1017"/>
      <c r="X263" s="1017"/>
      <c r="Y263" s="1017"/>
      <c r="Z263" s="1017"/>
      <c r="AA263" s="1017"/>
      <c r="AB263" s="1017"/>
      <c r="AC263" s="1017"/>
      <c r="AD263" s="1017"/>
      <c r="AE263" s="380"/>
      <c r="AF263" s="380"/>
      <c r="AG263" s="380"/>
      <c r="AH263" s="380"/>
      <c r="AI263" s="380"/>
      <c r="AJ263" s="380"/>
      <c r="AK263" s="380"/>
    </row>
    <row r="264" spans="1:39">
      <c r="A264" s="1" t="s">
        <v>378</v>
      </c>
      <c r="B264" s="508">
        <v>0.03</v>
      </c>
      <c r="C264" s="630"/>
      <c r="D264" s="630"/>
      <c r="K264"/>
      <c r="T264" s="1017"/>
      <c r="U264" s="1017"/>
      <c r="V264" s="1021"/>
      <c r="W264" s="1017"/>
      <c r="X264" s="1017"/>
      <c r="Y264" s="1017"/>
      <c r="Z264" s="1017"/>
      <c r="AA264" s="1017"/>
      <c r="AB264" s="1017"/>
      <c r="AC264" s="1017"/>
      <c r="AD264" s="1017"/>
      <c r="AE264" s="380"/>
      <c r="AF264" s="380"/>
      <c r="AG264" s="380"/>
      <c r="AH264" s="380"/>
      <c r="AI264" s="380"/>
      <c r="AJ264" s="380"/>
      <c r="AK264" s="380"/>
    </row>
    <row r="265" spans="1:39">
      <c r="A265" s="71">
        <v>4</v>
      </c>
      <c r="B265" s="508">
        <v>0.09</v>
      </c>
      <c r="C265" s="630"/>
      <c r="D265" s="630"/>
      <c r="K265"/>
      <c r="T265" s="1017"/>
      <c r="U265" s="1017"/>
      <c r="V265" s="1021"/>
      <c r="W265" s="1017"/>
      <c r="X265" s="1017"/>
      <c r="Y265" s="1017"/>
      <c r="Z265" s="1017"/>
      <c r="AA265" s="1017"/>
      <c r="AB265" s="1017"/>
      <c r="AC265" s="1017"/>
      <c r="AD265" s="1017"/>
      <c r="AE265" s="380"/>
      <c r="AF265" s="380"/>
      <c r="AG265" s="380"/>
      <c r="AH265" s="380"/>
      <c r="AI265" s="380"/>
      <c r="AJ265" s="380"/>
      <c r="AK265" s="380"/>
    </row>
    <row r="266" spans="1:39">
      <c r="A266" s="191">
        <v>3</v>
      </c>
      <c r="B266" s="508">
        <v>0.09</v>
      </c>
      <c r="C266" s="630"/>
      <c r="D266" s="630"/>
      <c r="K266"/>
      <c r="T266" s="1017"/>
      <c r="U266" s="1017"/>
      <c r="V266" s="1021"/>
      <c r="W266" s="1017"/>
      <c r="X266" s="1017"/>
      <c r="Y266" s="1017"/>
      <c r="Z266" s="1017"/>
      <c r="AA266" s="1017"/>
      <c r="AB266" s="1017"/>
      <c r="AC266" s="1017"/>
      <c r="AD266" s="1017"/>
      <c r="AE266" s="380"/>
      <c r="AF266" s="380"/>
      <c r="AG266" s="380"/>
      <c r="AH266" s="380"/>
      <c r="AI266" s="380"/>
      <c r="AJ266" s="380"/>
      <c r="AK266" s="380"/>
    </row>
    <row r="267" spans="1:39">
      <c r="A267" s="191">
        <v>2</v>
      </c>
      <c r="B267" s="508">
        <v>0.09</v>
      </c>
      <c r="C267" s="630"/>
      <c r="D267" s="630"/>
      <c r="K267"/>
      <c r="U267" s="1017"/>
      <c r="V267" s="1021"/>
      <c r="W267" s="1017"/>
      <c r="X267" s="1017"/>
      <c r="Y267" s="1017"/>
      <c r="Z267" s="1017"/>
      <c r="AA267" s="1017"/>
      <c r="AB267" s="1017"/>
      <c r="AC267" s="1017"/>
      <c r="AD267" s="1017"/>
      <c r="AE267" s="380"/>
      <c r="AF267" s="380"/>
      <c r="AG267" s="380"/>
      <c r="AH267" s="380"/>
      <c r="AI267" s="380"/>
      <c r="AJ267" s="380"/>
      <c r="AK267" s="380"/>
    </row>
    <row r="268" spans="1:39">
      <c r="A268" s="1" t="s">
        <v>379</v>
      </c>
      <c r="B268" s="508">
        <v>0.03</v>
      </c>
      <c r="C268" s="630"/>
      <c r="D268" s="630"/>
      <c r="K268"/>
      <c r="U268" s="1017"/>
      <c r="V268" s="1021"/>
      <c r="W268" s="1017"/>
      <c r="X268" s="1017"/>
      <c r="Y268" s="1017"/>
      <c r="Z268" s="1017"/>
      <c r="AA268" s="1017"/>
      <c r="AB268" s="1017"/>
      <c r="AC268" s="1017"/>
      <c r="AD268" s="1017"/>
      <c r="AE268" s="5"/>
      <c r="AF268" s="5"/>
      <c r="AG268" s="5"/>
      <c r="AH268" s="5"/>
      <c r="AI268" s="5"/>
      <c r="AJ268" s="5"/>
      <c r="AK268" s="5"/>
    </row>
    <row r="269" spans="1:39">
      <c r="A269" s="1" t="s">
        <v>380</v>
      </c>
      <c r="B269" s="508">
        <v>0.67</v>
      </c>
      <c r="C269" s="630"/>
      <c r="D269" s="630"/>
      <c r="K269"/>
    </row>
    <row r="270" spans="1:39">
      <c r="K270"/>
    </row>
    <row r="271" spans="1:39">
      <c r="A271" s="97" t="s">
        <v>376</v>
      </c>
      <c r="B271" s="518"/>
      <c r="K271"/>
      <c r="N271" s="630"/>
      <c r="O271" s="624"/>
      <c r="P271" s="624"/>
      <c r="Q271" s="624"/>
      <c r="R271" s="624"/>
      <c r="S271" s="624"/>
    </row>
    <row r="272" spans="1:39" ht="13.5" customHeight="1">
      <c r="K272"/>
    </row>
    <row r="273" spans="1:30" s="624" customFormat="1" ht="13.5" customHeight="1">
      <c r="B273" s="791"/>
      <c r="C273" s="630"/>
      <c r="D273" s="630"/>
      <c r="E273" s="630"/>
      <c r="F273" s="630"/>
      <c r="G273" s="630"/>
      <c r="H273" s="630"/>
      <c r="I273" s="630"/>
      <c r="J273" s="630"/>
      <c r="L273" s="141"/>
      <c r="M273" s="630"/>
      <c r="N273" s="51"/>
      <c r="O273"/>
      <c r="P273"/>
      <c r="Q273"/>
      <c r="R273"/>
      <c r="S273"/>
      <c r="T273" s="1046"/>
      <c r="U273" s="1046"/>
      <c r="V273" s="1047"/>
      <c r="W273" s="1046"/>
      <c r="X273" s="1044"/>
      <c r="Y273" s="1046"/>
      <c r="Z273" s="1046"/>
      <c r="AA273" s="1046"/>
      <c r="AB273" s="1046"/>
      <c r="AC273" s="1046"/>
      <c r="AD273" s="1046"/>
    </row>
    <row r="274" spans="1:30" ht="13.5" customHeight="1">
      <c r="K274"/>
    </row>
    <row r="275" spans="1:30" ht="26.65" customHeight="1">
      <c r="A275" s="1513" t="s">
        <v>381</v>
      </c>
      <c r="B275" s="1513"/>
      <c r="K275"/>
    </row>
    <row r="276" spans="1:30" ht="27" customHeight="1" thickBot="1">
      <c r="A276" s="96" t="s">
        <v>372</v>
      </c>
      <c r="B276" s="173" t="s">
        <v>382</v>
      </c>
      <c r="K276"/>
    </row>
    <row r="277" spans="1:30" ht="27" customHeight="1">
      <c r="A277" s="876" t="s">
        <v>383</v>
      </c>
      <c r="B277" s="513">
        <v>0.21</v>
      </c>
      <c r="K277"/>
    </row>
    <row r="278" spans="1:30" ht="27" customHeight="1">
      <c r="A278" s="876" t="s">
        <v>384</v>
      </c>
      <c r="B278" s="513">
        <v>0.24</v>
      </c>
      <c r="K278"/>
    </row>
    <row r="279" spans="1:30" ht="27" customHeight="1">
      <c r="A279" s="876" t="s">
        <v>385</v>
      </c>
      <c r="B279" s="513">
        <v>0.1</v>
      </c>
      <c r="K279"/>
    </row>
    <row r="280" spans="1:30">
      <c r="A280" s="1" t="s">
        <v>386</v>
      </c>
      <c r="B280" s="119">
        <v>0.41</v>
      </c>
      <c r="K280"/>
    </row>
    <row r="281" spans="1:30">
      <c r="K281"/>
      <c r="N281" s="630"/>
      <c r="O281" s="624"/>
      <c r="P281" s="624"/>
      <c r="Q281" s="624"/>
      <c r="R281" s="624"/>
      <c r="S281" s="624"/>
    </row>
    <row r="282" spans="1:30">
      <c r="A282" s="97" t="s">
        <v>376</v>
      </c>
      <c r="B282" s="518"/>
      <c r="K282"/>
      <c r="N282" s="630"/>
      <c r="O282" s="624"/>
      <c r="P282" s="624"/>
      <c r="Q282" s="624"/>
      <c r="R282" s="624"/>
      <c r="S282" s="624"/>
    </row>
    <row r="283" spans="1:30" s="624" customFormat="1" ht="13.5" customHeight="1">
      <c r="A283" s="97"/>
      <c r="B283" s="791"/>
      <c r="C283" s="630"/>
      <c r="D283" s="630"/>
      <c r="E283" s="630"/>
      <c r="F283" s="630"/>
      <c r="G283" s="630"/>
      <c r="H283" s="630"/>
      <c r="I283" s="630"/>
      <c r="J283" s="630"/>
      <c r="L283" s="141"/>
      <c r="M283" s="630"/>
      <c r="N283" s="51"/>
      <c r="O283"/>
      <c r="P283"/>
      <c r="Q283"/>
      <c r="R283"/>
      <c r="S283"/>
      <c r="T283" s="1046"/>
      <c r="U283" s="1046"/>
      <c r="V283" s="1047"/>
      <c r="W283" s="1046"/>
      <c r="X283" s="1044"/>
      <c r="Y283" s="1046"/>
      <c r="Z283" s="1046"/>
      <c r="AA283" s="1046"/>
      <c r="AB283" s="1046"/>
      <c r="AC283" s="1046"/>
      <c r="AD283" s="1046"/>
    </row>
    <row r="284" spans="1:30" s="624" customFormat="1" ht="13.5" customHeight="1">
      <c r="A284" s="97"/>
      <c r="B284" s="791"/>
      <c r="C284" s="630"/>
      <c r="D284" s="630"/>
      <c r="E284" s="630"/>
      <c r="F284" s="630"/>
      <c r="G284" s="630"/>
      <c r="H284" s="630"/>
      <c r="I284" s="630"/>
      <c r="J284" s="630"/>
      <c r="L284" s="141"/>
      <c r="M284" s="630"/>
      <c r="N284" s="51"/>
      <c r="O284"/>
      <c r="P284"/>
      <c r="Q284"/>
      <c r="R284"/>
      <c r="S284"/>
      <c r="T284" s="1046"/>
      <c r="U284" s="1046"/>
      <c r="V284" s="1047"/>
      <c r="W284" s="1046"/>
      <c r="X284" s="1044"/>
      <c r="Y284" s="1046"/>
      <c r="Z284" s="1046"/>
      <c r="AA284" s="1046"/>
      <c r="AB284" s="1046"/>
      <c r="AC284" s="1046"/>
      <c r="AD284" s="1046"/>
    </row>
    <row r="285" spans="1:30" ht="13.5" customHeight="1">
      <c r="K285"/>
    </row>
    <row r="286" spans="1:30" ht="27" customHeight="1">
      <c r="A286" s="1514" t="s">
        <v>387</v>
      </c>
      <c r="B286" s="1514"/>
      <c r="K286"/>
    </row>
    <row r="287" spans="1:30" ht="27" customHeight="1" thickBot="1">
      <c r="A287" s="96" t="s">
        <v>372</v>
      </c>
      <c r="B287" s="173" t="s">
        <v>382</v>
      </c>
      <c r="K287"/>
    </row>
    <row r="288" spans="1:30">
      <c r="A288" s="1" t="s">
        <v>388</v>
      </c>
      <c r="B288" s="508">
        <v>0.15</v>
      </c>
      <c r="K288"/>
    </row>
    <row r="289" spans="1:19">
      <c r="A289" s="71">
        <v>4</v>
      </c>
      <c r="B289" s="508">
        <v>0.09</v>
      </c>
      <c r="K289"/>
    </row>
    <row r="290" spans="1:19">
      <c r="A290" s="191">
        <v>3</v>
      </c>
      <c r="B290" s="508">
        <v>0.12</v>
      </c>
      <c r="K290"/>
    </row>
    <row r="291" spans="1:19">
      <c r="A291" s="191">
        <v>2</v>
      </c>
      <c r="B291" s="508">
        <v>0.12</v>
      </c>
      <c r="K291"/>
    </row>
    <row r="292" spans="1:19">
      <c r="A292" s="1" t="s">
        <v>389</v>
      </c>
      <c r="B292" s="508">
        <v>0</v>
      </c>
      <c r="K292"/>
    </row>
    <row r="293" spans="1:19">
      <c r="A293" s="1" t="s">
        <v>390</v>
      </c>
      <c r="B293" s="481">
        <v>0.51500000000000001</v>
      </c>
      <c r="K293"/>
    </row>
    <row r="294" spans="1:19">
      <c r="K294"/>
    </row>
    <row r="295" spans="1:19">
      <c r="A295" s="97" t="s">
        <v>376</v>
      </c>
      <c r="B295" s="518"/>
      <c r="K295"/>
      <c r="N295" s="630"/>
      <c r="O295" s="624"/>
      <c r="P295" s="624"/>
      <c r="Q295" s="624"/>
      <c r="R295" s="624"/>
      <c r="S295" s="624"/>
    </row>
    <row r="296" spans="1:19" ht="13.5" customHeight="1">
      <c r="K296"/>
    </row>
    <row r="297" spans="1:19" ht="13.5" customHeight="1">
      <c r="K297"/>
    </row>
    <row r="298" spans="1:19" ht="13.5" customHeight="1">
      <c r="K298"/>
      <c r="O298" s="51"/>
    </row>
    <row r="299" spans="1:19" ht="13.5" customHeight="1">
      <c r="A299" s="1464" t="s">
        <v>392</v>
      </c>
      <c r="B299" s="1464"/>
      <c r="C299" s="1464"/>
      <c r="D299" s="1464"/>
      <c r="E299" s="1464"/>
      <c r="K299"/>
    </row>
    <row r="300" spans="1:19" ht="39" thickBot="1">
      <c r="A300" s="96" t="s">
        <v>391</v>
      </c>
      <c r="B300" s="173" t="s">
        <v>393</v>
      </c>
      <c r="C300" s="173" t="s">
        <v>394</v>
      </c>
      <c r="D300" s="173" t="s">
        <v>395</v>
      </c>
      <c r="E300" s="173" t="s">
        <v>396</v>
      </c>
      <c r="K300"/>
      <c r="M300"/>
    </row>
    <row r="301" spans="1:19">
      <c r="A301" s="1" t="s">
        <v>344</v>
      </c>
      <c r="B301" s="270">
        <v>9.4E-2</v>
      </c>
      <c r="C301" s="518">
        <v>131</v>
      </c>
      <c r="D301" s="51">
        <v>67</v>
      </c>
      <c r="E301" s="274">
        <f t="shared" ref="E301:E306" si="5">D301/C301</f>
        <v>0.51145038167938928</v>
      </c>
      <c r="K301"/>
    </row>
    <row r="302" spans="1:19">
      <c r="A302" s="1" t="s">
        <v>345</v>
      </c>
      <c r="B302" s="270">
        <v>0.32300000000000001</v>
      </c>
      <c r="C302" s="518">
        <v>341</v>
      </c>
      <c r="D302" s="51">
        <v>172</v>
      </c>
      <c r="E302" s="274">
        <f t="shared" si="5"/>
        <v>0.50439882697947214</v>
      </c>
      <c r="K302"/>
    </row>
    <row r="303" spans="1:19">
      <c r="A303" s="1" t="s">
        <v>346</v>
      </c>
      <c r="B303" s="270">
        <v>0.183</v>
      </c>
      <c r="C303" s="518">
        <v>36</v>
      </c>
      <c r="D303" s="51">
        <v>21</v>
      </c>
      <c r="E303" s="274">
        <f t="shared" si="5"/>
        <v>0.58333333333333337</v>
      </c>
      <c r="K303"/>
    </row>
    <row r="304" spans="1:19">
      <c r="A304" s="1" t="s">
        <v>348</v>
      </c>
      <c r="B304" s="270">
        <v>0.106</v>
      </c>
      <c r="C304" s="518">
        <v>544</v>
      </c>
      <c r="D304" s="51">
        <v>174</v>
      </c>
      <c r="E304" s="274">
        <f t="shared" si="5"/>
        <v>0.31985294117647056</v>
      </c>
      <c r="K304"/>
    </row>
    <row r="305" spans="1:30">
      <c r="A305" s="1" t="s">
        <v>349</v>
      </c>
      <c r="B305" s="270">
        <v>0.13300000000000001</v>
      </c>
      <c r="C305" s="518">
        <v>28</v>
      </c>
      <c r="D305" s="51">
        <v>26</v>
      </c>
      <c r="E305" s="274">
        <f t="shared" si="5"/>
        <v>0.9285714285714286</v>
      </c>
      <c r="K305"/>
    </row>
    <row r="306" spans="1:30">
      <c r="A306" s="1" t="s">
        <v>350</v>
      </c>
      <c r="B306" s="270">
        <v>0.161</v>
      </c>
      <c r="C306" s="518">
        <v>24</v>
      </c>
      <c r="D306" s="51">
        <v>9</v>
      </c>
      <c r="E306" s="274">
        <f t="shared" si="5"/>
        <v>0.375</v>
      </c>
      <c r="K306"/>
    </row>
    <row r="307" spans="1:30">
      <c r="A307" s="891"/>
      <c r="B307" s="891"/>
      <c r="C307" s="351"/>
      <c r="D307" s="892" t="s">
        <v>1352</v>
      </c>
      <c r="E307" s="893">
        <f>SUMPRODUCT(B301:B306,E301:E306)</f>
        <v>0.53552656875693794</v>
      </c>
      <c r="K307"/>
      <c r="L307" s="271"/>
    </row>
    <row r="308" spans="1:30">
      <c r="B308" s="518"/>
      <c r="K308"/>
      <c r="L308" s="271"/>
      <c r="N308" s="630"/>
      <c r="O308" s="624"/>
      <c r="P308" s="624"/>
      <c r="Q308" s="624"/>
      <c r="R308" s="624"/>
      <c r="S308" s="624"/>
    </row>
    <row r="309" spans="1:30">
      <c r="A309" s="97" t="s">
        <v>397</v>
      </c>
      <c r="B309" s="518"/>
      <c r="K309"/>
      <c r="L309" s="271"/>
      <c r="N309" s="630"/>
      <c r="O309" s="624"/>
      <c r="P309" s="624"/>
      <c r="Q309" s="624"/>
      <c r="R309" s="624"/>
      <c r="S309" s="624"/>
    </row>
    <row r="310" spans="1:30" s="624" customFormat="1">
      <c r="A310" s="97"/>
      <c r="B310" s="791"/>
      <c r="C310" s="630"/>
      <c r="D310" s="630"/>
      <c r="E310" s="630"/>
      <c r="F310" s="630"/>
      <c r="G310" s="630"/>
      <c r="H310" s="630"/>
      <c r="I310" s="630"/>
      <c r="J310" s="630"/>
      <c r="L310" s="271"/>
      <c r="M310" s="630"/>
      <c r="N310" s="51"/>
      <c r="O310"/>
      <c r="P310"/>
      <c r="Q310"/>
      <c r="R310"/>
      <c r="S310"/>
      <c r="T310" s="1046"/>
      <c r="U310" s="1046"/>
      <c r="V310" s="1047"/>
      <c r="W310" s="1046"/>
      <c r="X310" s="1044"/>
      <c r="Y310" s="1046"/>
      <c r="Z310" s="1046"/>
      <c r="AA310" s="1046"/>
      <c r="AB310" s="1046"/>
      <c r="AC310" s="1046"/>
      <c r="AD310" s="1046"/>
    </row>
    <row r="311" spans="1:30" s="624" customFormat="1">
      <c r="A311" s="97"/>
      <c r="B311" s="791"/>
      <c r="C311" s="630"/>
      <c r="D311" s="630"/>
      <c r="E311" s="630"/>
      <c r="F311" s="630"/>
      <c r="G311" s="630"/>
      <c r="H311" s="630"/>
      <c r="I311" s="630"/>
      <c r="J311" s="630"/>
      <c r="L311" s="271"/>
      <c r="M311" s="630"/>
      <c r="N311" s="51"/>
      <c r="O311"/>
      <c r="P311"/>
      <c r="Q311"/>
      <c r="R311"/>
      <c r="S311"/>
      <c r="T311" s="1046"/>
      <c r="U311" s="1046"/>
      <c r="V311" s="1047"/>
      <c r="W311" s="1046"/>
      <c r="X311" s="1044"/>
      <c r="Y311" s="1046"/>
      <c r="Z311" s="1046"/>
      <c r="AA311" s="1046"/>
      <c r="AB311" s="1046"/>
      <c r="AC311" s="1046"/>
      <c r="AD311" s="1046"/>
    </row>
    <row r="312" spans="1:30">
      <c r="B312" s="518"/>
      <c r="K312"/>
      <c r="L312" s="271"/>
      <c r="O312" s="51"/>
    </row>
    <row r="313" spans="1:30">
      <c r="A313" s="1464" t="s">
        <v>398</v>
      </c>
      <c r="B313" s="1464"/>
      <c r="C313" s="1464"/>
      <c r="D313" s="1464"/>
      <c r="E313" s="1464"/>
      <c r="K313"/>
      <c r="L313" s="271"/>
      <c r="O313" s="51"/>
    </row>
    <row r="314" spans="1:30" ht="39" thickBot="1">
      <c r="A314" s="96" t="s">
        <v>391</v>
      </c>
      <c r="B314" s="173" t="s">
        <v>393</v>
      </c>
      <c r="C314" s="173" t="s">
        <v>394</v>
      </c>
      <c r="D314" s="173" t="s">
        <v>399</v>
      </c>
      <c r="E314" s="173" t="s">
        <v>400</v>
      </c>
      <c r="K314"/>
      <c r="L314" s="271"/>
      <c r="M314"/>
      <c r="O314" s="51"/>
    </row>
    <row r="315" spans="1:30">
      <c r="A315" s="1" t="s">
        <v>344</v>
      </c>
      <c r="B315" s="270">
        <v>9.4E-2</v>
      </c>
      <c r="C315" s="518">
        <v>131</v>
      </c>
      <c r="D315" s="51">
        <v>12</v>
      </c>
      <c r="E315" s="274">
        <f t="shared" ref="E315:E320" si="6">D315/C315</f>
        <v>9.1603053435114504E-2</v>
      </c>
      <c r="F315" s="273"/>
      <c r="G315" s="118"/>
      <c r="K315"/>
      <c r="L315" s="271"/>
      <c r="M315"/>
      <c r="O315" s="51"/>
    </row>
    <row r="316" spans="1:30">
      <c r="A316" s="1" t="s">
        <v>345</v>
      </c>
      <c r="B316" s="270">
        <v>0.32300000000000001</v>
      </c>
      <c r="C316" s="518">
        <v>341</v>
      </c>
      <c r="D316" s="51">
        <v>17</v>
      </c>
      <c r="E316" s="274">
        <f t="shared" si="6"/>
        <v>4.9853372434017593E-2</v>
      </c>
      <c r="F316" s="273"/>
      <c r="G316" s="118"/>
      <c r="K316"/>
      <c r="L316" s="271"/>
      <c r="M316"/>
      <c r="O316" s="51"/>
    </row>
    <row r="317" spans="1:30">
      <c r="A317" s="1" t="s">
        <v>346</v>
      </c>
      <c r="B317" s="270">
        <v>0.183</v>
      </c>
      <c r="C317" s="518">
        <v>36</v>
      </c>
      <c r="D317" s="51">
        <v>11</v>
      </c>
      <c r="E317" s="274">
        <f t="shared" si="6"/>
        <v>0.30555555555555558</v>
      </c>
      <c r="F317" s="273"/>
      <c r="G317" s="118"/>
      <c r="K317"/>
      <c r="L317" s="271"/>
      <c r="M317"/>
      <c r="O317" s="51"/>
    </row>
    <row r="318" spans="1:30">
      <c r="A318" s="1" t="s">
        <v>348</v>
      </c>
      <c r="B318" s="270">
        <v>0.106</v>
      </c>
      <c r="C318" s="518">
        <v>544</v>
      </c>
      <c r="D318" s="51">
        <v>13</v>
      </c>
      <c r="E318" s="274">
        <f t="shared" si="6"/>
        <v>2.389705882352941E-2</v>
      </c>
      <c r="F318" s="273"/>
      <c r="G318" s="118"/>
      <c r="K318"/>
      <c r="L318" s="271"/>
      <c r="M318"/>
      <c r="O318" s="51"/>
    </row>
    <row r="319" spans="1:30">
      <c r="A319" s="1" t="s">
        <v>349</v>
      </c>
      <c r="B319" s="270">
        <v>0.13300000000000001</v>
      </c>
      <c r="C319" s="518">
        <v>28</v>
      </c>
      <c r="D319" s="51">
        <v>3.5</v>
      </c>
      <c r="E319" s="274">
        <f t="shared" si="6"/>
        <v>0.125</v>
      </c>
      <c r="F319" s="273"/>
      <c r="G319" s="118"/>
      <c r="K319"/>
      <c r="L319" s="271"/>
      <c r="M319"/>
      <c r="O319" s="51"/>
    </row>
    <row r="320" spans="1:30">
      <c r="A320" s="1" t="s">
        <v>350</v>
      </c>
      <c r="B320" s="270">
        <v>0.161</v>
      </c>
      <c r="C320" s="518">
        <v>24</v>
      </c>
      <c r="D320" s="51">
        <v>7.5</v>
      </c>
      <c r="E320" s="274">
        <f t="shared" si="6"/>
        <v>0.3125</v>
      </c>
      <c r="F320" s="273"/>
      <c r="G320" s="118"/>
      <c r="K320"/>
      <c r="L320" s="271"/>
      <c r="M320"/>
    </row>
    <row r="321" spans="1:30">
      <c r="A321" s="1"/>
      <c r="B321" s="1"/>
      <c r="C321" s="518"/>
      <c r="E321" s="269"/>
      <c r="F321" s="272"/>
      <c r="K321"/>
      <c r="L321" s="271"/>
      <c r="M321"/>
    </row>
    <row r="322" spans="1:30">
      <c r="A322" s="97" t="s">
        <v>397</v>
      </c>
      <c r="B322" s="518"/>
      <c r="K322"/>
      <c r="L322" s="271"/>
      <c r="N322" s="630"/>
      <c r="O322" s="624"/>
      <c r="P322" s="624"/>
      <c r="Q322" s="624"/>
      <c r="R322" s="624"/>
      <c r="S322" s="624"/>
    </row>
    <row r="323" spans="1:30" ht="13.5" customHeight="1">
      <c r="B323" s="518"/>
      <c r="K323"/>
      <c r="L323" s="271"/>
      <c r="V323" s="1046"/>
      <c r="W323" s="1047"/>
    </row>
    <row r="324" spans="1:30" s="624" customFormat="1" ht="13.5" customHeight="1">
      <c r="B324" s="791"/>
      <c r="C324" s="630"/>
      <c r="D324" s="630"/>
      <c r="E324" s="630"/>
      <c r="F324" s="630"/>
      <c r="G324" s="630"/>
      <c r="H324" s="630"/>
      <c r="I324" s="630"/>
      <c r="J324" s="630"/>
      <c r="L324" s="1512"/>
      <c r="M324" s="630"/>
      <c r="N324" s="51"/>
      <c r="O324"/>
      <c r="P324"/>
      <c r="Q324"/>
      <c r="R324"/>
      <c r="S324"/>
      <c r="T324" s="1046"/>
      <c r="U324" s="1046"/>
      <c r="V324" s="1046"/>
      <c r="W324" s="1047"/>
      <c r="X324" s="1044"/>
      <c r="Y324" s="1046"/>
      <c r="Z324" s="1046"/>
      <c r="AA324" s="1046"/>
      <c r="AB324" s="1046"/>
      <c r="AC324" s="1046"/>
      <c r="AD324" s="1046"/>
    </row>
    <row r="325" spans="1:30" ht="13.5" customHeight="1">
      <c r="B325" s="518"/>
      <c r="K325"/>
      <c r="L325" s="1512"/>
      <c r="V325" s="1046"/>
      <c r="W325" s="1047"/>
    </row>
    <row r="326" spans="1:30" ht="13.5" customHeight="1">
      <c r="A326" s="1464" t="s">
        <v>401</v>
      </c>
      <c r="B326" s="1464"/>
      <c r="C326" s="1464"/>
      <c r="D326" s="1464"/>
      <c r="E326" s="1464"/>
      <c r="K326"/>
      <c r="L326" s="1512"/>
      <c r="V326" s="1046"/>
      <c r="W326" s="1047"/>
    </row>
    <row r="327" spans="1:30" ht="39" thickBot="1">
      <c r="A327" s="96" t="s">
        <v>391</v>
      </c>
      <c r="B327" s="173" t="s">
        <v>393</v>
      </c>
      <c r="C327" s="173" t="s">
        <v>402</v>
      </c>
      <c r="D327" s="173" t="s">
        <v>395</v>
      </c>
      <c r="E327" s="173" t="s">
        <v>403</v>
      </c>
      <c r="K327"/>
      <c r="L327" s="1512"/>
      <c r="V327" s="1046"/>
      <c r="W327" s="1047"/>
    </row>
    <row r="328" spans="1:30">
      <c r="A328" s="1" t="s">
        <v>183</v>
      </c>
      <c r="B328" s="270">
        <v>0.45</v>
      </c>
      <c r="C328" s="518">
        <v>79</v>
      </c>
      <c r="D328" s="38">
        <v>30</v>
      </c>
      <c r="E328" s="274">
        <f>1-(D328/C328)</f>
        <v>0.620253164556962</v>
      </c>
      <c r="K328"/>
      <c r="L328" s="1512"/>
      <c r="V328" s="1046"/>
      <c r="W328" s="1047"/>
    </row>
    <row r="329" spans="1:30">
      <c r="A329" s="1" t="s">
        <v>239</v>
      </c>
      <c r="B329" s="270">
        <v>0.55000000000000004</v>
      </c>
      <c r="C329" s="518">
        <v>110</v>
      </c>
      <c r="D329" s="38">
        <v>21</v>
      </c>
      <c r="E329" s="274">
        <f>1-(D329/C329)</f>
        <v>0.80909090909090908</v>
      </c>
      <c r="K329"/>
      <c r="L329" s="1512"/>
      <c r="V329" s="1046"/>
      <c r="W329" s="1047"/>
    </row>
    <row r="330" spans="1:30">
      <c r="A330" s="891"/>
      <c r="B330" s="891"/>
      <c r="C330" s="351"/>
      <c r="D330" s="892" t="s">
        <v>1241</v>
      </c>
      <c r="E330" s="893">
        <f>SUMPRODUCT(B328:B329,E328:E329)</f>
        <v>0.72411392405063291</v>
      </c>
      <c r="K330"/>
      <c r="L330" s="1512"/>
      <c r="V330" s="1046"/>
      <c r="W330" s="1047"/>
    </row>
    <row r="331" spans="1:30">
      <c r="B331" s="518"/>
      <c r="K331"/>
      <c r="L331" s="1512"/>
    </row>
    <row r="332" spans="1:30">
      <c r="A332" s="97" t="s">
        <v>397</v>
      </c>
      <c r="B332" s="518"/>
      <c r="K332"/>
    </row>
    <row r="333" spans="1:30">
      <c r="K333"/>
    </row>
    <row r="334" spans="1:30">
      <c r="K334"/>
    </row>
    <row r="335" spans="1:30">
      <c r="K335"/>
    </row>
  </sheetData>
  <mergeCells count="111">
    <mergeCell ref="B62:B63"/>
    <mergeCell ref="D62:D63"/>
    <mergeCell ref="H62:I63"/>
    <mergeCell ref="H64:I64"/>
    <mergeCell ref="C87:C88"/>
    <mergeCell ref="B86:C86"/>
    <mergeCell ref="H67:I67"/>
    <mergeCell ref="G62:G63"/>
    <mergeCell ref="E79:F79"/>
    <mergeCell ref="E80:F80"/>
    <mergeCell ref="E81:F81"/>
    <mergeCell ref="H81:I81"/>
    <mergeCell ref="E78:F78"/>
    <mergeCell ref="H65:I65"/>
    <mergeCell ref="E62:F63"/>
    <mergeCell ref="AE6:AK6"/>
    <mergeCell ref="N6:T6"/>
    <mergeCell ref="I86:I88"/>
    <mergeCell ref="H86:H88"/>
    <mergeCell ref="H80:I80"/>
    <mergeCell ref="H69:I69"/>
    <mergeCell ref="H66:I66"/>
    <mergeCell ref="H68:I68"/>
    <mergeCell ref="H74:I74"/>
    <mergeCell ref="H75:I75"/>
    <mergeCell ref="H70:I70"/>
    <mergeCell ref="H71:I71"/>
    <mergeCell ref="H72:I72"/>
    <mergeCell ref="H79:I79"/>
    <mergeCell ref="A85:J85"/>
    <mergeCell ref="J86:J88"/>
    <mergeCell ref="E64:F64"/>
    <mergeCell ref="E65:F65"/>
    <mergeCell ref="V6:AB6"/>
    <mergeCell ref="V7:AB7"/>
    <mergeCell ref="V25:AB25"/>
    <mergeCell ref="A62:A63"/>
    <mergeCell ref="E66:F66"/>
    <mergeCell ref="E67:F67"/>
    <mergeCell ref="A189:C189"/>
    <mergeCell ref="H78:I78"/>
    <mergeCell ref="B126:F126"/>
    <mergeCell ref="A125:F125"/>
    <mergeCell ref="A116:E116"/>
    <mergeCell ref="A151:G151"/>
    <mergeCell ref="B87:B88"/>
    <mergeCell ref="E69:F69"/>
    <mergeCell ref="E70:F70"/>
    <mergeCell ref="E71:F71"/>
    <mergeCell ref="E72:F72"/>
    <mergeCell ref="D86:E86"/>
    <mergeCell ref="F86:G86"/>
    <mergeCell ref="G87:G88"/>
    <mergeCell ref="F87:F88"/>
    <mergeCell ref="E87:E88"/>
    <mergeCell ref="D87:D88"/>
    <mergeCell ref="A162:G162"/>
    <mergeCell ref="A175:C175"/>
    <mergeCell ref="A140:G140"/>
    <mergeCell ref="C38:C39"/>
    <mergeCell ref="D38:D39"/>
    <mergeCell ref="E38:E39"/>
    <mergeCell ref="B38:B39"/>
    <mergeCell ref="A8:G8"/>
    <mergeCell ref="A7:G7"/>
    <mergeCell ref="A6:G6"/>
    <mergeCell ref="A5:G5"/>
    <mergeCell ref="A36:J36"/>
    <mergeCell ref="A33:J33"/>
    <mergeCell ref="E10:G10"/>
    <mergeCell ref="J38:J39"/>
    <mergeCell ref="A35:J35"/>
    <mergeCell ref="F38:F39"/>
    <mergeCell ref="G38:G39"/>
    <mergeCell ref="H38:H39"/>
    <mergeCell ref="A34:J34"/>
    <mergeCell ref="A1:AL1"/>
    <mergeCell ref="A2:AL2"/>
    <mergeCell ref="A3:AL3"/>
    <mergeCell ref="N4:AL4"/>
    <mergeCell ref="N25:T25"/>
    <mergeCell ref="E77:F77"/>
    <mergeCell ref="E68:F68"/>
    <mergeCell ref="E74:F74"/>
    <mergeCell ref="E75:F75"/>
    <mergeCell ref="E76:F76"/>
    <mergeCell ref="H76:I76"/>
    <mergeCell ref="H77:I77"/>
    <mergeCell ref="E73:F73"/>
    <mergeCell ref="H73:I73"/>
    <mergeCell ref="A61:I61"/>
    <mergeCell ref="B10:D10"/>
    <mergeCell ref="A23:H23"/>
    <mergeCell ref="A9:G9"/>
    <mergeCell ref="A37:J37"/>
    <mergeCell ref="A17:D17"/>
    <mergeCell ref="I38:I39"/>
    <mergeCell ref="A4:G4"/>
    <mergeCell ref="A32:I32"/>
    <mergeCell ref="A38:A39"/>
    <mergeCell ref="A326:E326"/>
    <mergeCell ref="L324:L331"/>
    <mergeCell ref="A275:B275"/>
    <mergeCell ref="A286:B286"/>
    <mergeCell ref="A313:E313"/>
    <mergeCell ref="A299:E299"/>
    <mergeCell ref="A201:G201"/>
    <mergeCell ref="A214:C214"/>
    <mergeCell ref="A236:D236"/>
    <mergeCell ref="A249:D249"/>
    <mergeCell ref="A262:D262"/>
  </mergeCells>
  <conditionalFormatting sqref="B203:F208">
    <cfRule type="colorScale" priority="1">
      <colorScale>
        <cfvo type="min"/>
        <cfvo type="max"/>
        <color rgb="FFFCFCFF"/>
        <color rgb="FF63BE7B"/>
      </colorScale>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zoomScaleNormal="100" workbookViewId="0">
      <selection activeCell="A34" sqref="A34:I35"/>
    </sheetView>
  </sheetViews>
  <sheetFormatPr defaultRowHeight="12.75"/>
  <cols>
    <col min="1" max="1" width="35.85546875" customWidth="1"/>
    <col min="2" max="2" width="17.7109375" style="172" customWidth="1"/>
    <col min="3" max="3" width="15.7109375" style="51" customWidth="1"/>
    <col min="4" max="4" width="17.28515625" style="51" customWidth="1"/>
    <col min="5" max="6" width="17.7109375" style="51" customWidth="1"/>
    <col min="7" max="7" width="17.42578125" style="51" customWidth="1"/>
    <col min="8" max="9" width="15.28515625" style="51" customWidth="1"/>
    <col min="10" max="10" width="0.5703125" style="141" customWidth="1"/>
    <col min="11" max="11" width="11.7109375" style="51" customWidth="1"/>
    <col min="12" max="12" width="12.7109375" style="51" customWidth="1"/>
    <col min="13" max="16" width="12.7109375" customWidth="1"/>
    <col min="17" max="17" width="5.7109375" customWidth="1"/>
    <col min="18" max="18" width="12.85546875" customWidth="1"/>
  </cols>
  <sheetData>
    <row r="1" spans="1:37" ht="13.3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c r="S1" s="1442"/>
      <c r="T1" s="1442"/>
      <c r="U1" s="1442"/>
      <c r="V1" s="1442"/>
      <c r="W1" s="1442"/>
      <c r="X1" s="1442"/>
      <c r="Y1" s="1442"/>
      <c r="Z1" s="1442"/>
      <c r="AA1" s="1442"/>
      <c r="AB1" s="1442"/>
      <c r="AC1" s="1442"/>
      <c r="AD1" s="1442"/>
      <c r="AE1" s="1442"/>
      <c r="AF1" s="1442"/>
      <c r="AG1" s="1442"/>
    </row>
    <row r="2" spans="1:37" ht="35.25" customHeight="1">
      <c r="A2" s="1444"/>
      <c r="B2" s="1444"/>
      <c r="C2" s="1444"/>
      <c r="D2" s="1444"/>
      <c r="E2" s="1444"/>
      <c r="F2" s="1444"/>
      <c r="G2" s="1444"/>
      <c r="H2" s="1444"/>
      <c r="I2" s="1444"/>
      <c r="J2" s="1444"/>
      <c r="K2" s="1444"/>
      <c r="L2" s="1444"/>
      <c r="M2" s="1444"/>
      <c r="N2" s="1444"/>
      <c r="O2" s="1444"/>
      <c r="P2" s="1444"/>
      <c r="Q2" s="1444"/>
      <c r="R2" s="1444"/>
      <c r="S2" s="1444"/>
      <c r="T2" s="1444"/>
      <c r="U2" s="1444"/>
      <c r="V2" s="1444"/>
      <c r="W2" s="1444"/>
      <c r="X2" s="1444"/>
      <c r="Y2" s="1444"/>
      <c r="Z2" s="1444"/>
      <c r="AA2" s="1444"/>
      <c r="AB2" s="1444"/>
      <c r="AC2" s="1444"/>
      <c r="AD2" s="1444"/>
      <c r="AE2" s="1444"/>
      <c r="AF2" s="1444"/>
      <c r="AG2" s="1444"/>
    </row>
    <row r="3" spans="1:37" ht="5.25" customHeight="1">
      <c r="A3" s="1497"/>
      <c r="B3" s="1497"/>
      <c r="C3" s="1497"/>
      <c r="D3" s="1497"/>
      <c r="E3" s="1497"/>
      <c r="F3" s="1497"/>
      <c r="G3" s="1497"/>
      <c r="H3" s="1497"/>
      <c r="I3" s="1497"/>
      <c r="J3" s="1497"/>
      <c r="K3" s="1497"/>
      <c r="L3" s="1497"/>
      <c r="M3" s="1497"/>
      <c r="N3" s="1497"/>
      <c r="O3" s="1497"/>
      <c r="P3" s="1497"/>
      <c r="Q3" s="1497"/>
      <c r="R3" s="1497"/>
      <c r="S3" s="1497"/>
      <c r="T3" s="1497"/>
      <c r="U3" s="1497"/>
      <c r="V3" s="1497"/>
      <c r="W3" s="1497"/>
      <c r="X3" s="1497"/>
      <c r="Y3" s="1497"/>
      <c r="Z3" s="1497"/>
      <c r="AA3" s="1497"/>
      <c r="AB3" s="1497"/>
      <c r="AC3" s="1497"/>
      <c r="AD3" s="1497"/>
      <c r="AE3" s="1497"/>
      <c r="AF3" s="1497"/>
      <c r="AG3" s="1497"/>
    </row>
    <row r="4" spans="1:37" s="28" customFormat="1" ht="30" customHeight="1">
      <c r="A4" s="1441" t="s">
        <v>176</v>
      </c>
      <c r="B4" s="1441"/>
      <c r="C4" s="1441"/>
      <c r="D4" s="1441"/>
      <c r="E4" s="1441"/>
      <c r="F4" s="1441"/>
      <c r="G4" s="1441"/>
      <c r="H4" s="531"/>
      <c r="I4" s="531"/>
      <c r="J4" s="123"/>
      <c r="K4" s="531"/>
      <c r="L4" s="1441" t="s">
        <v>177</v>
      </c>
      <c r="M4" s="1441"/>
      <c r="N4" s="1441"/>
      <c r="O4" s="1441"/>
      <c r="P4" s="1441"/>
      <c r="Q4" s="1441"/>
      <c r="R4" s="1441"/>
      <c r="S4" s="1441"/>
      <c r="T4" s="1441"/>
      <c r="U4" s="1441"/>
      <c r="V4" s="1441"/>
      <c r="W4" s="1441"/>
      <c r="X4" s="1441"/>
      <c r="Y4" s="1441"/>
      <c r="Z4" s="1441"/>
      <c r="AA4" s="1441"/>
      <c r="AB4" s="1441"/>
      <c r="AC4" s="1441"/>
      <c r="AD4" s="1441"/>
      <c r="AE4" s="1441"/>
      <c r="AF4" s="1441"/>
      <c r="AG4" s="1441"/>
    </row>
    <row r="5" spans="1:37" s="28" customFormat="1" ht="15.75">
      <c r="A5" s="1450" t="s">
        <v>1093</v>
      </c>
      <c r="B5" s="1450"/>
      <c r="C5" s="1450"/>
      <c r="D5" s="1450"/>
      <c r="E5" s="1450"/>
      <c r="F5" s="1450"/>
      <c r="G5" s="1450"/>
      <c r="H5" s="531"/>
      <c r="I5" s="531"/>
      <c r="J5" s="123"/>
      <c r="K5" s="531"/>
      <c r="L5" s="1471"/>
      <c r="M5" s="1471"/>
      <c r="N5" s="1471"/>
      <c r="O5" s="1471"/>
      <c r="P5" s="1471"/>
      <c r="Q5" s="1471"/>
      <c r="R5" s="1471"/>
      <c r="AK5" s="375"/>
    </row>
    <row r="6" spans="1:37" ht="12.75" customHeight="1">
      <c r="A6" s="1450"/>
      <c r="B6" s="1450"/>
      <c r="C6" s="1450"/>
      <c r="D6" s="1450"/>
      <c r="E6" s="1450"/>
      <c r="F6" s="1450"/>
      <c r="G6" s="1450"/>
      <c r="H6" s="531"/>
      <c r="I6" s="531"/>
      <c r="J6" s="123"/>
      <c r="K6" s="524"/>
      <c r="L6" s="1464"/>
      <c r="M6" s="1464"/>
      <c r="N6" s="1464"/>
      <c r="O6" s="1464"/>
      <c r="P6" s="1464"/>
      <c r="Q6" s="1464"/>
      <c r="R6" s="1464"/>
      <c r="AK6" s="375"/>
    </row>
    <row r="7" spans="1:37" s="624" customFormat="1" ht="12.75" customHeight="1">
      <c r="A7" s="1467" t="s">
        <v>1091</v>
      </c>
      <c r="B7" s="1467"/>
      <c r="C7" s="1467"/>
      <c r="D7" s="1467"/>
      <c r="E7" s="1467"/>
      <c r="F7" s="1467"/>
      <c r="G7" s="1467"/>
      <c r="H7" s="806"/>
      <c r="I7" s="806"/>
      <c r="J7" s="637"/>
      <c r="K7" s="799"/>
      <c r="L7" s="1464"/>
      <c r="M7" s="1464"/>
      <c r="N7" s="1464"/>
      <c r="O7" s="1464"/>
      <c r="P7" s="1464"/>
      <c r="Q7" s="1464"/>
      <c r="R7" s="1464"/>
      <c r="AK7" s="375"/>
    </row>
    <row r="8" spans="1:37" s="624" customFormat="1" ht="12.75" customHeight="1">
      <c r="A8" s="1450"/>
      <c r="B8" s="1450"/>
      <c r="C8" s="1450"/>
      <c r="D8" s="1450"/>
      <c r="E8" s="1450"/>
      <c r="F8" s="1450"/>
      <c r="G8" s="1450"/>
      <c r="H8" s="806"/>
      <c r="I8" s="806"/>
      <c r="J8" s="637"/>
      <c r="K8" s="799"/>
      <c r="L8" s="1464"/>
      <c r="M8" s="1464"/>
      <c r="N8" s="1464"/>
      <c r="O8" s="1464"/>
      <c r="P8" s="1464"/>
      <c r="Q8" s="1464"/>
      <c r="R8" s="1464"/>
      <c r="AK8" s="375"/>
    </row>
    <row r="9" spans="1:37" ht="12.75" customHeight="1">
      <c r="A9" s="1464" t="s">
        <v>79</v>
      </c>
      <c r="B9" s="1464"/>
      <c r="C9" s="1464"/>
      <c r="D9" s="1464"/>
      <c r="E9" s="1464"/>
      <c r="F9" s="1464"/>
      <c r="G9" s="1464"/>
      <c r="H9" s="531"/>
      <c r="I9" s="531"/>
      <c r="J9" s="123"/>
      <c r="K9" s="524"/>
      <c r="L9" s="1464" t="s">
        <v>80</v>
      </c>
      <c r="M9" s="1464"/>
      <c r="N9" s="1464"/>
      <c r="O9" s="1464"/>
      <c r="P9" s="1464"/>
      <c r="Q9" s="1464"/>
      <c r="R9" s="1464"/>
      <c r="T9" s="1535" t="s">
        <v>178</v>
      </c>
      <c r="U9" s="1535"/>
      <c r="V9" s="1535"/>
      <c r="W9" s="1535"/>
      <c r="X9" s="1535"/>
      <c r="Y9" s="1535"/>
      <c r="Z9" s="1535"/>
      <c r="AA9" s="1535"/>
      <c r="AB9" s="1535"/>
      <c r="AC9" s="1535"/>
      <c r="AD9" s="1535"/>
      <c r="AE9" s="1535"/>
      <c r="AF9" s="1535"/>
      <c r="AG9" s="1535"/>
      <c r="AK9" s="375"/>
    </row>
    <row r="10" spans="1:37" ht="13.5" thickBot="1">
      <c r="A10" s="233"/>
      <c r="B10" s="1465" t="s">
        <v>11</v>
      </c>
      <c r="C10" s="1465"/>
      <c r="D10" s="1465"/>
      <c r="E10" s="1466" t="s">
        <v>12</v>
      </c>
      <c r="F10" s="1465"/>
      <c r="G10" s="1465"/>
      <c r="H10" s="804"/>
      <c r="I10" s="531"/>
      <c r="J10" s="124"/>
      <c r="K10" s="45"/>
      <c r="L10"/>
      <c r="AK10" s="375"/>
    </row>
    <row r="11" spans="1:37" ht="28.5" customHeight="1" thickBot="1">
      <c r="A11" s="232"/>
      <c r="B11" s="240" t="s">
        <v>13</v>
      </c>
      <c r="C11" s="240" t="s">
        <v>14</v>
      </c>
      <c r="D11" s="1257" t="s">
        <v>15</v>
      </c>
      <c r="E11" s="1250" t="s">
        <v>1244</v>
      </c>
      <c r="F11" s="240" t="s">
        <v>14</v>
      </c>
      <c r="G11" s="240" t="s">
        <v>16</v>
      </c>
      <c r="H11" s="804"/>
      <c r="I11" s="531"/>
      <c r="J11" s="125"/>
      <c r="K11" s="70"/>
      <c r="L11" s="53"/>
      <c r="AK11" s="375"/>
    </row>
    <row r="12" spans="1:37" ht="13.35" customHeight="1">
      <c r="A12" s="230" t="s">
        <v>1130</v>
      </c>
      <c r="B12" s="82">
        <v>2309218.7511999998</v>
      </c>
      <c r="C12" s="82">
        <f>SUM(C40:C48)</f>
        <v>1780321.8099999998</v>
      </c>
      <c r="D12" s="229">
        <f>C12/B12</f>
        <v>0.77096282414770989</v>
      </c>
      <c r="E12" s="84">
        <f>'MEEIA Targets'!E17</f>
        <v>10014278.224600077</v>
      </c>
      <c r="F12" s="82">
        <f>C12</f>
        <v>1780321.8099999998</v>
      </c>
      <c r="G12" s="228">
        <f>F12/E12</f>
        <v>0.17777834508598322</v>
      </c>
      <c r="H12" s="804"/>
      <c r="I12" s="531"/>
      <c r="J12" s="126"/>
      <c r="K12" s="69"/>
      <c r="L12" s="53"/>
      <c r="AK12" s="375"/>
    </row>
    <row r="13" spans="1:37" ht="13.35" customHeight="1">
      <c r="A13" s="230" t="s">
        <v>1131</v>
      </c>
      <c r="B13" s="82">
        <v>233.6951</v>
      </c>
      <c r="C13" s="82">
        <f>SUM(F40:F48)</f>
        <v>189.01</v>
      </c>
      <c r="D13" s="226">
        <f>C13/B13</f>
        <v>0.80878888774304636</v>
      </c>
      <c r="E13" s="84">
        <f>'MEEIA Targets'!K17</f>
        <v>1356.5947632074835</v>
      </c>
      <c r="F13" s="82">
        <f>C13</f>
        <v>189.01</v>
      </c>
      <c r="G13" s="163">
        <f>F13/E13</f>
        <v>0.1393267946524514</v>
      </c>
      <c r="H13" s="804"/>
      <c r="I13" s="531"/>
      <c r="J13" s="125"/>
      <c r="K13" s="70"/>
      <c r="L13" s="53"/>
      <c r="AK13" s="375"/>
    </row>
    <row r="14" spans="1:37" s="5" customFormat="1" ht="13.5" customHeight="1">
      <c r="A14" s="162"/>
      <c r="B14" s="82"/>
      <c r="C14" s="82"/>
      <c r="D14" s="163"/>
      <c r="E14" s="526"/>
      <c r="F14" s="526"/>
      <c r="G14" s="526"/>
      <c r="H14" s="526"/>
      <c r="I14" s="531"/>
      <c r="J14" s="124"/>
      <c r="K14" s="7"/>
      <c r="L14" s="37"/>
      <c r="V14"/>
      <c r="W14"/>
      <c r="AJ14"/>
      <c r="AK14" s="375"/>
    </row>
    <row r="15" spans="1:37" s="627" customFormat="1" ht="13.5" customHeight="1">
      <c r="A15" s="97" t="s">
        <v>1138</v>
      </c>
      <c r="B15" s="635"/>
      <c r="C15" s="635"/>
      <c r="D15" s="163"/>
      <c r="E15" s="804"/>
      <c r="F15" s="804"/>
      <c r="G15" s="804"/>
      <c r="H15" s="804"/>
      <c r="I15" s="806"/>
      <c r="J15" s="766"/>
      <c r="K15" s="757"/>
      <c r="L15" s="37"/>
      <c r="V15" s="624"/>
      <c r="W15" s="624"/>
      <c r="AJ15" s="624"/>
      <c r="AK15" s="375"/>
    </row>
    <row r="16" spans="1:37" s="627" customFormat="1" ht="13.5" customHeight="1">
      <c r="A16" s="162"/>
      <c r="B16" s="635"/>
      <c r="C16" s="635"/>
      <c r="D16" s="163"/>
      <c r="E16" s="804"/>
      <c r="F16" s="804"/>
      <c r="G16" s="804"/>
      <c r="H16" s="804"/>
      <c r="I16" s="806"/>
      <c r="J16" s="766"/>
      <c r="K16" s="757"/>
      <c r="L16" s="37"/>
      <c r="V16" s="624"/>
      <c r="W16" s="624"/>
      <c r="AJ16" s="624"/>
      <c r="AK16" s="375"/>
    </row>
    <row r="17" spans="1:37" s="5" customFormat="1" ht="13.5" customHeight="1">
      <c r="A17" s="1464" t="s">
        <v>81</v>
      </c>
      <c r="B17" s="1464"/>
      <c r="C17" s="1464"/>
      <c r="D17" s="1464"/>
      <c r="E17" s="526"/>
      <c r="F17" s="526"/>
      <c r="G17" s="526"/>
      <c r="H17" s="531"/>
      <c r="I17" s="531"/>
      <c r="J17" s="127"/>
      <c r="K17" s="36"/>
      <c r="L17" s="36"/>
      <c r="V17"/>
      <c r="W17"/>
      <c r="AJ17"/>
      <c r="AK17" s="375"/>
    </row>
    <row r="18" spans="1:37" s="5" customFormat="1" ht="26.25" thickBot="1">
      <c r="A18" s="833" t="s">
        <v>38</v>
      </c>
      <c r="B18" s="828" t="s">
        <v>39</v>
      </c>
      <c r="C18" s="828" t="s">
        <v>40</v>
      </c>
      <c r="D18" s="828" t="s">
        <v>41</v>
      </c>
      <c r="E18" s="526"/>
      <c r="F18" s="531"/>
      <c r="G18" s="531"/>
      <c r="H18" s="531"/>
      <c r="I18" s="531"/>
      <c r="J18" s="127"/>
      <c r="K18" s="36"/>
      <c r="L18" s="36"/>
      <c r="V18"/>
      <c r="W18"/>
      <c r="AJ18"/>
      <c r="AK18" s="375"/>
    </row>
    <row r="19" spans="1:37" s="5" customFormat="1" ht="26.25" customHeight="1" thickTop="1">
      <c r="A19" s="1506" t="s">
        <v>1173</v>
      </c>
      <c r="B19" s="1506"/>
      <c r="C19" s="1506"/>
      <c r="D19" s="1146">
        <v>1</v>
      </c>
      <c r="E19" s="526"/>
      <c r="F19" s="531"/>
      <c r="G19" s="531"/>
      <c r="H19" s="531"/>
      <c r="I19" s="531"/>
      <c r="J19" s="128"/>
      <c r="K19" s="44"/>
      <c r="L19" s="44"/>
      <c r="V19"/>
      <c r="W19"/>
      <c r="AJ19"/>
      <c r="AK19" s="375"/>
    </row>
    <row r="20" spans="1:37" s="5" customFormat="1" ht="13.5" customHeight="1">
      <c r="A20" s="166"/>
      <c r="B20" s="166"/>
      <c r="C20" s="166"/>
      <c r="D20" s="166"/>
      <c r="E20" s="531"/>
      <c r="F20" s="531"/>
      <c r="G20" s="531"/>
      <c r="H20" s="531"/>
      <c r="I20" s="531"/>
      <c r="J20" s="124"/>
      <c r="K20"/>
      <c r="L20"/>
      <c r="M20"/>
      <c r="N20"/>
      <c r="O20"/>
      <c r="P20"/>
      <c r="Q20"/>
      <c r="R20"/>
      <c r="S20"/>
      <c r="V20"/>
      <c r="W20"/>
      <c r="AJ20"/>
      <c r="AK20" s="375"/>
    </row>
    <row r="21" spans="1:37" s="627" customFormat="1" ht="13.5" customHeight="1">
      <c r="A21" s="166"/>
      <c r="B21" s="166"/>
      <c r="C21" s="166"/>
      <c r="D21" s="166"/>
      <c r="E21" s="806"/>
      <c r="F21" s="806"/>
      <c r="G21" s="806"/>
      <c r="H21" s="806"/>
      <c r="I21" s="806"/>
      <c r="J21" s="766"/>
      <c r="K21" s="624"/>
      <c r="L21" s="624"/>
      <c r="M21" s="624"/>
      <c r="N21" s="624"/>
      <c r="O21" s="624"/>
      <c r="P21" s="624"/>
      <c r="Q21" s="624"/>
      <c r="R21" s="624"/>
      <c r="S21" s="624"/>
      <c r="V21" s="624"/>
      <c r="W21" s="624"/>
      <c r="AJ21" s="624"/>
      <c r="AK21" s="375"/>
    </row>
    <row r="22" spans="1:37" s="5" customFormat="1" ht="13.5" customHeight="1">
      <c r="A22" s="166"/>
      <c r="B22" s="166"/>
      <c r="C22" s="166"/>
      <c r="D22" s="166"/>
      <c r="E22" s="531"/>
      <c r="F22" s="531"/>
      <c r="G22" s="531"/>
      <c r="H22" s="531"/>
      <c r="I22" s="531"/>
      <c r="J22" s="271"/>
      <c r="K22"/>
      <c r="L22"/>
      <c r="M22"/>
      <c r="N22"/>
      <c r="O22"/>
      <c r="P22"/>
      <c r="Q22"/>
      <c r="R22"/>
      <c r="S22"/>
      <c r="V22"/>
      <c r="W22"/>
      <c r="AJ22"/>
      <c r="AK22" s="375"/>
    </row>
    <row r="23" spans="1:37" s="5" customFormat="1" ht="13.5" customHeight="1">
      <c r="A23" s="1531" t="s">
        <v>1170</v>
      </c>
      <c r="B23" s="1532"/>
      <c r="C23" s="1532"/>
      <c r="D23" s="1532"/>
      <c r="E23" s="531"/>
      <c r="F23" s="531"/>
      <c r="G23" s="531"/>
      <c r="H23" s="531"/>
      <c r="I23" s="531"/>
      <c r="J23" s="271"/>
      <c r="K23"/>
      <c r="L23"/>
      <c r="M23"/>
      <c r="N23"/>
      <c r="O23"/>
      <c r="P23"/>
      <c r="Q23"/>
      <c r="R23"/>
      <c r="S23"/>
      <c r="V23"/>
      <c r="W23"/>
      <c r="AJ23"/>
      <c r="AK23" s="375"/>
    </row>
    <row r="24" spans="1:37" ht="12.75" customHeight="1">
      <c r="A24" s="261"/>
      <c r="B24" s="1533" t="s">
        <v>11</v>
      </c>
      <c r="C24" s="1533"/>
      <c r="D24" s="1533"/>
      <c r="E24" s="1533"/>
      <c r="F24" s="531"/>
      <c r="G24" s="531"/>
      <c r="H24" s="531"/>
      <c r="I24" s="531"/>
      <c r="J24" s="123"/>
      <c r="K24"/>
      <c r="L24"/>
    </row>
    <row r="25" spans="1:37" ht="39" thickBot="1">
      <c r="A25" s="160" t="s">
        <v>82</v>
      </c>
      <c r="B25" s="173" t="s">
        <v>113</v>
      </c>
      <c r="C25" s="173" t="s">
        <v>116</v>
      </c>
      <c r="D25" s="173" t="s">
        <v>180</v>
      </c>
      <c r="E25" s="1236" t="s">
        <v>1323</v>
      </c>
      <c r="F25" s="531"/>
      <c r="G25" s="531"/>
      <c r="H25" s="531"/>
      <c r="I25" s="531"/>
      <c r="J25" s="124"/>
      <c r="K25"/>
      <c r="L25"/>
    </row>
    <row r="26" spans="1:37" ht="13.35" customHeight="1">
      <c r="A26" s="259" t="s">
        <v>88</v>
      </c>
      <c r="B26" s="635">
        <v>1700776.43</v>
      </c>
      <c r="C26" s="413">
        <v>167.35</v>
      </c>
      <c r="D26" s="258">
        <f>B26/SUM(B$26:B$30)</f>
        <v>0.95531966212333252</v>
      </c>
      <c r="E26" s="258">
        <f t="shared" ref="E26:E30" si="0">C26/SUM(C$26:C$30)</f>
        <v>0.88540288873604578</v>
      </c>
      <c r="F26" s="531"/>
      <c r="G26" s="531"/>
      <c r="H26" s="531"/>
      <c r="I26" s="531"/>
      <c r="J26" s="125"/>
      <c r="K26" s="70"/>
      <c r="L26" s="53"/>
    </row>
    <row r="27" spans="1:37" ht="13.35" customHeight="1">
      <c r="A27" s="260" t="s">
        <v>181</v>
      </c>
      <c r="B27" s="635">
        <v>22898.09</v>
      </c>
      <c r="C27" s="413">
        <v>16.29</v>
      </c>
      <c r="D27" s="258">
        <f>B27/SUM(B$26:B$30)</f>
        <v>1.2861770198726037E-2</v>
      </c>
      <c r="E27" s="258">
        <f t="shared" si="0"/>
        <v>8.6185916089095815E-2</v>
      </c>
      <c r="F27" s="531"/>
      <c r="G27" s="531"/>
      <c r="H27" s="531"/>
      <c r="I27" s="531"/>
      <c r="J27" s="125"/>
      <c r="K27" s="70"/>
      <c r="L27" s="53"/>
    </row>
    <row r="28" spans="1:37" ht="13.35" customHeight="1">
      <c r="A28" s="259" t="s">
        <v>182</v>
      </c>
      <c r="B28" s="635">
        <v>7725</v>
      </c>
      <c r="C28" s="413">
        <v>0.87</v>
      </c>
      <c r="D28" s="258">
        <f>B28/SUM(B$26:B$30)</f>
        <v>4.3391031647250335E-3</v>
      </c>
      <c r="E28" s="258">
        <f t="shared" si="0"/>
        <v>4.6029310618485794E-3</v>
      </c>
      <c r="F28" s="531"/>
      <c r="G28" s="531"/>
      <c r="H28" s="531"/>
      <c r="I28" s="531"/>
      <c r="J28" s="126"/>
      <c r="K28" s="69"/>
      <c r="L28" s="53"/>
    </row>
    <row r="29" spans="1:37" ht="13.35" customHeight="1">
      <c r="A29" s="259" t="s">
        <v>183</v>
      </c>
      <c r="B29" s="635">
        <v>0</v>
      </c>
      <c r="C29" s="413">
        <v>0</v>
      </c>
      <c r="D29" s="258">
        <f>B29/SUM(B$26:B$30)</f>
        <v>0</v>
      </c>
      <c r="E29" s="258">
        <f t="shared" si="0"/>
        <v>0</v>
      </c>
      <c r="F29" s="531"/>
      <c r="G29" s="531"/>
      <c r="H29" s="531"/>
      <c r="I29" s="531"/>
      <c r="J29" s="125"/>
      <c r="K29" s="70"/>
      <c r="L29" s="1538" t="s">
        <v>167</v>
      </c>
      <c r="M29" s="1538"/>
      <c r="N29" s="1538"/>
      <c r="O29" s="1538"/>
      <c r="P29" s="1538"/>
      <c r="Q29" s="1538"/>
      <c r="R29" s="1538"/>
    </row>
    <row r="30" spans="1:37" s="5" customFormat="1" ht="13.35" customHeight="1">
      <c r="A30" s="259" t="s">
        <v>184</v>
      </c>
      <c r="B30" s="635">
        <v>48922.29</v>
      </c>
      <c r="C30" s="413">
        <v>4.5</v>
      </c>
      <c r="D30" s="258">
        <f>B30/SUM(B$26:B$30)</f>
        <v>2.7479464513216294E-2</v>
      </c>
      <c r="E30" s="258">
        <f t="shared" si="0"/>
        <v>2.3808264113009896E-2</v>
      </c>
      <c r="F30" s="531"/>
      <c r="G30" s="531"/>
      <c r="H30" s="531"/>
      <c r="I30" s="531"/>
      <c r="J30" s="124"/>
      <c r="K30" s="7"/>
      <c r="L30" s="37"/>
    </row>
    <row r="31" spans="1:37" s="5" customFormat="1" ht="13.5" customHeight="1">
      <c r="A31" s="166"/>
      <c r="B31" s="166"/>
      <c r="C31" s="166"/>
      <c r="D31" s="166"/>
      <c r="E31" s="531"/>
      <c r="F31" s="1156"/>
      <c r="G31" s="531"/>
      <c r="H31" s="531"/>
      <c r="I31" s="531"/>
      <c r="J31" s="127"/>
      <c r="K31" s="36"/>
      <c r="L31" s="796"/>
      <c r="M31" s="796"/>
      <c r="N31" s="796"/>
      <c r="O31" s="796"/>
      <c r="P31" s="796"/>
      <c r="Q31" s="796"/>
      <c r="T31" s="804"/>
      <c r="U31" s="804"/>
      <c r="V31" s="804"/>
      <c r="W31" s="804"/>
      <c r="X31" s="804"/>
      <c r="Y31" s="804"/>
      <c r="Z31" s="804"/>
      <c r="AA31" s="804"/>
      <c r="AB31" s="804"/>
      <c r="AC31" s="804"/>
      <c r="AD31" s="804"/>
      <c r="AE31" s="804"/>
      <c r="AF31" s="804"/>
      <c r="AG31" s="804"/>
      <c r="AJ31" s="376"/>
      <c r="AK31" s="377"/>
    </row>
    <row r="32" spans="1:37" s="5" customFormat="1" ht="13.5" customHeight="1">
      <c r="A32" s="97" t="s">
        <v>1138</v>
      </c>
      <c r="B32" s="152"/>
      <c r="C32" s="166"/>
      <c r="D32" s="166"/>
      <c r="E32" s="531"/>
      <c r="F32" s="531"/>
      <c r="G32" s="531"/>
      <c r="H32" s="531"/>
      <c r="I32" s="531"/>
      <c r="J32" s="127"/>
      <c r="K32" s="36"/>
      <c r="L32" s="36"/>
      <c r="AJ32" s="376"/>
      <c r="AK32" s="377"/>
    </row>
    <row r="33" spans="1:37" s="5" customFormat="1" ht="13.5" customHeight="1">
      <c r="A33" s="166"/>
      <c r="B33" s="152"/>
      <c r="C33" s="166"/>
      <c r="D33" s="166"/>
      <c r="E33" s="531"/>
      <c r="F33" s="531"/>
      <c r="G33" s="531"/>
      <c r="H33" s="531"/>
      <c r="I33" s="531"/>
      <c r="J33" s="129"/>
      <c r="K33" s="46"/>
      <c r="L33" s="47"/>
      <c r="P33" s="19"/>
      <c r="Q33" s="29"/>
      <c r="R33" s="30"/>
      <c r="S33" s="20"/>
      <c r="AJ33" s="376"/>
      <c r="AK33" s="377"/>
    </row>
    <row r="34" spans="1:37" s="5" customFormat="1" ht="5.25" customHeight="1">
      <c r="A34" s="1497"/>
      <c r="B34" s="1497"/>
      <c r="C34" s="1497"/>
      <c r="D34" s="1497"/>
      <c r="E34" s="1497"/>
      <c r="F34" s="1497"/>
      <c r="G34" s="1497"/>
      <c r="H34" s="1497"/>
      <c r="I34" s="1497"/>
      <c r="J34" s="129"/>
      <c r="K34" s="46"/>
      <c r="L34" s="47"/>
      <c r="P34" s="19"/>
      <c r="Q34" s="29"/>
      <c r="R34" s="30"/>
      <c r="S34" s="20"/>
      <c r="AJ34" s="376"/>
      <c r="AK34" s="377"/>
    </row>
    <row r="35" spans="1:37" s="5" customFormat="1">
      <c r="A35" s="1496"/>
      <c r="B35" s="1496"/>
      <c r="C35" s="1496"/>
      <c r="D35" s="1496"/>
      <c r="E35" s="1496"/>
      <c r="F35" s="1496"/>
      <c r="G35" s="1496"/>
      <c r="H35" s="167"/>
      <c r="I35" s="167"/>
      <c r="J35" s="130"/>
      <c r="K35" s="41"/>
      <c r="L35" s="39"/>
      <c r="P35" s="21"/>
      <c r="AJ35" s="376"/>
      <c r="AK35" s="377"/>
    </row>
    <row r="36" spans="1:37" s="5" customFormat="1" ht="15.75">
      <c r="A36" s="1115" t="s">
        <v>1174</v>
      </c>
      <c r="B36" s="1115"/>
      <c r="C36" s="1115"/>
      <c r="D36" s="1115"/>
      <c r="E36" s="1115"/>
      <c r="F36" s="1115"/>
      <c r="G36" s="1115"/>
      <c r="H36" s="531"/>
      <c r="I36" s="531"/>
      <c r="J36" s="128"/>
      <c r="K36" s="44"/>
      <c r="L36" s="44"/>
      <c r="AJ36" s="376"/>
      <c r="AK36" s="377"/>
    </row>
    <row r="37" spans="1:37" s="5" customFormat="1" ht="12.75" customHeight="1">
      <c r="A37" s="1534"/>
      <c r="B37" s="1534"/>
      <c r="C37" s="1534"/>
      <c r="D37" s="1534"/>
      <c r="E37" s="1534"/>
      <c r="F37" s="1534"/>
      <c r="G37" s="1534"/>
      <c r="H37" s="49"/>
      <c r="I37" s="49"/>
      <c r="J37" s="127"/>
      <c r="K37" s="36"/>
      <c r="L37" s="36"/>
      <c r="T37" s="1508" t="s">
        <v>185</v>
      </c>
      <c r="U37" s="1508"/>
      <c r="V37" s="1508"/>
      <c r="W37" s="1508"/>
      <c r="X37" s="1508"/>
      <c r="Y37" s="1508"/>
      <c r="Z37" s="1508"/>
      <c r="AA37" s="1508"/>
      <c r="AB37" s="1508"/>
      <c r="AC37" s="1508"/>
      <c r="AD37" s="1508"/>
      <c r="AE37" s="1508"/>
      <c r="AF37" s="1508"/>
      <c r="AG37" s="1508"/>
      <c r="AJ37" s="376"/>
      <c r="AK37" s="377"/>
    </row>
    <row r="38" spans="1:37" s="5" customFormat="1">
      <c r="A38" s="1464" t="s">
        <v>158</v>
      </c>
      <c r="B38" s="1464"/>
      <c r="C38" s="1464"/>
      <c r="D38" s="1464"/>
      <c r="E38" s="1464"/>
      <c r="F38" s="1464"/>
      <c r="G38" s="1464"/>
      <c r="H38" s="524"/>
      <c r="I38" s="379"/>
      <c r="J38" s="127"/>
      <c r="K38" s="36"/>
      <c r="L38" s="36"/>
      <c r="AJ38" s="376"/>
      <c r="AK38" s="377"/>
    </row>
    <row r="39" spans="1:37" s="5" customFormat="1" ht="27" customHeight="1" thickBot="1">
      <c r="A39" s="845" t="s">
        <v>1317</v>
      </c>
      <c r="B39" s="845" t="s">
        <v>112</v>
      </c>
      <c r="C39" s="845" t="s">
        <v>113</v>
      </c>
      <c r="D39" s="845" t="s">
        <v>114</v>
      </c>
      <c r="E39" s="845" t="s">
        <v>115</v>
      </c>
      <c r="F39" s="845" t="s">
        <v>116</v>
      </c>
      <c r="G39" s="845" t="s">
        <v>117</v>
      </c>
      <c r="H39" s="845" t="s">
        <v>128</v>
      </c>
      <c r="J39" s="127"/>
      <c r="K39" s="36"/>
      <c r="AJ39" s="376"/>
      <c r="AK39" s="377"/>
    </row>
    <row r="40" spans="1:37" s="5" customFormat="1" ht="38.25">
      <c r="A40" s="263" t="s">
        <v>186</v>
      </c>
      <c r="B40" s="426">
        <v>66147.100000000006</v>
      </c>
      <c r="C40" s="426">
        <v>62018.89</v>
      </c>
      <c r="D40" s="652">
        <f>IFERROR(C40/B40, "NA")</f>
        <v>0.93759046125982837</v>
      </c>
      <c r="E40" s="1362">
        <v>6.69</v>
      </c>
      <c r="F40" s="1362">
        <v>6.1</v>
      </c>
      <c r="G40" s="652">
        <f>IFERROR(F40/E40, "NA")</f>
        <v>0.91180866965620322</v>
      </c>
      <c r="H40" s="876" t="s">
        <v>1232</v>
      </c>
      <c r="I40" s="101"/>
      <c r="J40" s="127"/>
      <c r="K40" s="36"/>
      <c r="L40" s="36"/>
      <c r="AJ40" s="376"/>
      <c r="AK40" s="377"/>
    </row>
    <row r="41" spans="1:37" s="5" customFormat="1" ht="51">
      <c r="A41" s="263" t="s">
        <v>187</v>
      </c>
      <c r="B41" s="426">
        <v>28082.81</v>
      </c>
      <c r="C41" s="426">
        <v>46949.62</v>
      </c>
      <c r="D41" s="652">
        <f>IFERROR(C41/B41, "NA")</f>
        <v>1.6718277123977265</v>
      </c>
      <c r="E41" s="1362">
        <v>2.0499999999999998</v>
      </c>
      <c r="F41" s="1362">
        <v>4.32</v>
      </c>
      <c r="G41" s="652">
        <f>IFERROR(F41/E41, "NA")</f>
        <v>2.1073170731707322</v>
      </c>
      <c r="H41" s="876" t="s">
        <v>1233</v>
      </c>
      <c r="I41" s="101"/>
      <c r="J41" s="127"/>
      <c r="K41" s="36"/>
      <c r="L41" s="36"/>
      <c r="AJ41" s="376"/>
      <c r="AK41" s="377"/>
    </row>
    <row r="42" spans="1:37" s="5" customFormat="1" ht="51">
      <c r="A42" s="263" t="s">
        <v>189</v>
      </c>
      <c r="B42" s="426">
        <v>7020.14</v>
      </c>
      <c r="C42" s="1357">
        <v>8179.25</v>
      </c>
      <c r="D42" s="652">
        <f t="shared" ref="D42:D48" si="1">IFERROR(C42/B42, "NA")</f>
        <v>1.1651120917816453</v>
      </c>
      <c r="E42" s="1363">
        <v>0.89</v>
      </c>
      <c r="F42" s="1363">
        <v>12.85</v>
      </c>
      <c r="G42" s="652">
        <f t="shared" ref="G42:G48" si="2">IFERROR(F42/E42, "NA")</f>
        <v>14.438202247191011</v>
      </c>
      <c r="H42" s="876" t="s">
        <v>1233</v>
      </c>
      <c r="I42" s="104"/>
      <c r="J42" s="127"/>
      <c r="K42" s="36"/>
      <c r="L42" s="36"/>
    </row>
    <row r="43" spans="1:37" s="5" customFormat="1" ht="38.25">
      <c r="A43" s="263" t="s">
        <v>188</v>
      </c>
      <c r="B43" s="426">
        <v>6554.9499999999953</v>
      </c>
      <c r="C43" s="1357">
        <v>14718.84</v>
      </c>
      <c r="D43" s="652">
        <f t="shared" si="1"/>
        <v>2.2454541987353087</v>
      </c>
      <c r="E43" s="1364">
        <v>0.83</v>
      </c>
      <c r="F43" s="1364">
        <v>3.44</v>
      </c>
      <c r="G43" s="652">
        <f t="shared" si="2"/>
        <v>4.1445783132530121</v>
      </c>
      <c r="H43" s="876" t="s">
        <v>1234</v>
      </c>
      <c r="I43" s="106"/>
      <c r="J43" s="127"/>
      <c r="K43" s="36"/>
      <c r="L43" s="523"/>
    </row>
    <row r="44" spans="1:37" s="5" customFormat="1" ht="38.25">
      <c r="A44" s="263" t="s">
        <v>190</v>
      </c>
      <c r="B44" s="426">
        <v>2104102.9900000002</v>
      </c>
      <c r="C44" s="1357">
        <v>1631356.64</v>
      </c>
      <c r="D44" s="652">
        <f t="shared" si="1"/>
        <v>0.77532166807101</v>
      </c>
      <c r="E44" s="1362">
        <v>213.46</v>
      </c>
      <c r="F44" s="1362">
        <v>160.51</v>
      </c>
      <c r="G44" s="652">
        <f t="shared" si="2"/>
        <v>0.75194415815609472</v>
      </c>
      <c r="H44" s="876" t="s">
        <v>1235</v>
      </c>
      <c r="I44" s="101"/>
      <c r="J44" s="127"/>
      <c r="K44" s="36"/>
      <c r="L44" s="798"/>
    </row>
    <row r="45" spans="1:37" s="5" customFormat="1">
      <c r="A45" s="263" t="s">
        <v>191</v>
      </c>
      <c r="B45" s="426">
        <v>5529.75</v>
      </c>
      <c r="C45" s="1357">
        <v>7725</v>
      </c>
      <c r="D45" s="652">
        <f t="shared" si="1"/>
        <v>1.3969890139698902</v>
      </c>
      <c r="E45" s="1362">
        <v>0.39</v>
      </c>
      <c r="F45" s="1362">
        <v>0.87</v>
      </c>
      <c r="G45" s="652">
        <f t="shared" si="2"/>
        <v>2.2307692307692308</v>
      </c>
      <c r="H45" s="876" t="s">
        <v>1236</v>
      </c>
      <c r="I45" s="101"/>
      <c r="J45" s="127"/>
      <c r="K45" s="36"/>
      <c r="L45" s="1286"/>
      <c r="M45" s="1286"/>
      <c r="N45" s="1286"/>
      <c r="O45" s="1286"/>
      <c r="P45" s="1286"/>
      <c r="Q45" s="1286"/>
      <c r="R45" s="1286"/>
    </row>
    <row r="46" spans="1:37" s="5" customFormat="1" ht="25.5">
      <c r="A46" s="263" t="s">
        <v>192</v>
      </c>
      <c r="B46" s="426">
        <v>1179.95</v>
      </c>
      <c r="C46" s="1357">
        <v>1972.67</v>
      </c>
      <c r="D46" s="652">
        <f t="shared" si="1"/>
        <v>1.6718250773337853</v>
      </c>
      <c r="E46" s="1363">
        <v>0.09</v>
      </c>
      <c r="F46" s="1363">
        <v>0.18</v>
      </c>
      <c r="G46" s="652">
        <f t="shared" si="2"/>
        <v>2</v>
      </c>
      <c r="H46" s="876" t="s">
        <v>1237</v>
      </c>
      <c r="I46" s="104"/>
      <c r="J46" s="127"/>
      <c r="K46" s="36"/>
      <c r="L46" s="36"/>
    </row>
    <row r="47" spans="1:37" s="5" customFormat="1" ht="38.25">
      <c r="A47" s="263" t="s">
        <v>193</v>
      </c>
      <c r="B47" s="426">
        <v>2612.4499999999998</v>
      </c>
      <c r="C47" s="1357">
        <v>4495.75</v>
      </c>
      <c r="D47" s="652">
        <f t="shared" si="1"/>
        <v>1.7208941797929149</v>
      </c>
      <c r="E47" s="1362">
        <v>0.08</v>
      </c>
      <c r="F47" s="1362">
        <v>0.45</v>
      </c>
      <c r="G47" s="652">
        <f t="shared" si="2"/>
        <v>5.625</v>
      </c>
      <c r="H47" s="876" t="s">
        <v>1238</v>
      </c>
      <c r="I47" s="101"/>
      <c r="J47" s="127"/>
      <c r="K47" s="36"/>
      <c r="L47" s="36"/>
    </row>
    <row r="48" spans="1:37" s="5" customFormat="1" ht="38.25">
      <c r="A48" s="1318" t="s">
        <v>194</v>
      </c>
      <c r="B48" s="846">
        <v>2830.15</v>
      </c>
      <c r="C48" s="1358">
        <v>2905.15</v>
      </c>
      <c r="D48" s="616">
        <f t="shared" si="1"/>
        <v>1.0265003621716164</v>
      </c>
      <c r="E48" s="1365">
        <v>0.08</v>
      </c>
      <c r="F48" s="1365">
        <v>0.28999999999999998</v>
      </c>
      <c r="G48" s="616">
        <f t="shared" si="2"/>
        <v>3.6249999999999996</v>
      </c>
      <c r="H48" s="1319" t="s">
        <v>1239</v>
      </c>
      <c r="I48" s="104"/>
      <c r="J48" s="127"/>
      <c r="K48" s="36"/>
      <c r="L48" s="36"/>
    </row>
    <row r="49" spans="1:18" s="627" customFormat="1">
      <c r="A49" s="1359" t="s">
        <v>72</v>
      </c>
      <c r="B49" s="1360">
        <f>SUM(B40:B48)</f>
        <v>2224060.2900000005</v>
      </c>
      <c r="C49" s="1360">
        <f>SUM(C40:C48)</f>
        <v>1780321.8099999998</v>
      </c>
      <c r="D49" s="459">
        <f>C49/B49</f>
        <v>0.80048271083514533</v>
      </c>
      <c r="E49" s="1360">
        <f>SUM(E40:E48)</f>
        <v>224.56000000000003</v>
      </c>
      <c r="F49" s="1360">
        <f>SUM(F40:F48)</f>
        <v>189.01</v>
      </c>
      <c r="G49" s="459">
        <f>F49/E49</f>
        <v>0.84169041681510492</v>
      </c>
      <c r="H49" s="1361"/>
      <c r="I49" s="104"/>
      <c r="J49" s="127"/>
      <c r="K49" s="629"/>
      <c r="L49" s="629"/>
    </row>
    <row r="50" spans="1:18" s="5" customFormat="1">
      <c r="A50" s="378"/>
      <c r="B50" s="517"/>
      <c r="C50" s="50"/>
      <c r="D50" s="50"/>
      <c r="E50" s="50"/>
      <c r="F50" s="50"/>
      <c r="G50" s="50"/>
      <c r="H50" s="50"/>
      <c r="I50" s="50"/>
      <c r="J50" s="127"/>
      <c r="K50" s="36"/>
      <c r="L50" s="36"/>
    </row>
    <row r="51" spans="1:18" s="5" customFormat="1">
      <c r="A51" s="97" t="s">
        <v>1138</v>
      </c>
      <c r="B51" s="52"/>
      <c r="C51" s="52"/>
      <c r="D51" s="52"/>
      <c r="E51" s="52"/>
      <c r="F51" s="52"/>
      <c r="G51" s="52"/>
      <c r="H51" s="52"/>
      <c r="I51" s="52"/>
      <c r="J51" s="127"/>
      <c r="K51" s="36"/>
      <c r="L51" s="36"/>
    </row>
    <row r="52" spans="1:18" s="627" customFormat="1">
      <c r="A52" s="97" t="s">
        <v>1390</v>
      </c>
      <c r="B52" s="52"/>
      <c r="C52" s="52"/>
      <c r="D52" s="52"/>
      <c r="E52" s="52"/>
      <c r="F52" s="52"/>
      <c r="G52" s="52"/>
      <c r="H52" s="52"/>
      <c r="I52" s="52"/>
      <c r="J52" s="127"/>
      <c r="K52" s="629"/>
      <c r="L52" s="629"/>
    </row>
    <row r="53" spans="1:18" s="5" customFormat="1">
      <c r="B53" s="8"/>
      <c r="C53" s="36"/>
      <c r="D53" s="36"/>
      <c r="E53" s="36"/>
      <c r="F53" s="36"/>
      <c r="G53" s="36"/>
      <c r="H53" s="36"/>
      <c r="I53" s="36"/>
      <c r="J53" s="127"/>
      <c r="K53" s="36"/>
      <c r="L53" s="36"/>
    </row>
    <row r="54" spans="1:18" s="5" customFormat="1">
      <c r="A54" s="1509" t="s">
        <v>195</v>
      </c>
      <c r="B54" s="1509"/>
      <c r="C54" s="1509"/>
      <c r="D54" s="36"/>
      <c r="E54" s="36"/>
      <c r="F54" s="36"/>
      <c r="G54" s="36"/>
      <c r="H54" s="36"/>
      <c r="I54" s="36"/>
      <c r="J54" s="127"/>
      <c r="K54" s="36"/>
      <c r="L54" s="523"/>
    </row>
    <row r="55" spans="1:18" ht="39" thickBot="1">
      <c r="A55" s="96" t="s">
        <v>82</v>
      </c>
      <c r="B55" s="96" t="s">
        <v>196</v>
      </c>
      <c r="C55" s="252"/>
      <c r="D55" s="252"/>
    </row>
    <row r="56" spans="1:18">
      <c r="A56" s="262" t="s">
        <v>88</v>
      </c>
      <c r="B56" s="635">
        <v>76538</v>
      </c>
      <c r="C56" s="252"/>
      <c r="D56" s="36"/>
      <c r="E56" s="195"/>
    </row>
    <row r="57" spans="1:18">
      <c r="A57" s="260" t="s">
        <v>181</v>
      </c>
      <c r="B57" s="635">
        <v>382</v>
      </c>
      <c r="C57" s="252"/>
      <c r="D57" s="36"/>
      <c r="E57" s="36"/>
      <c r="L57" s="1509" t="s">
        <v>195</v>
      </c>
      <c r="M57" s="1509"/>
      <c r="N57" s="1509"/>
      <c r="O57" s="1509"/>
      <c r="P57" s="1509"/>
      <c r="Q57" s="1509"/>
      <c r="R57" s="1509"/>
    </row>
    <row r="58" spans="1:18">
      <c r="A58" s="259" t="s">
        <v>182</v>
      </c>
      <c r="B58" s="635">
        <v>75</v>
      </c>
      <c r="C58" s="252"/>
      <c r="D58" s="36"/>
      <c r="E58" s="36"/>
    </row>
    <row r="59" spans="1:18">
      <c r="A59" s="259" t="s">
        <v>183</v>
      </c>
      <c r="B59" s="635">
        <v>0</v>
      </c>
      <c r="C59" s="252"/>
      <c r="D59" s="36"/>
      <c r="E59" s="36"/>
    </row>
    <row r="60" spans="1:18">
      <c r="A60" s="257" t="s">
        <v>184</v>
      </c>
      <c r="B60" s="650">
        <v>162</v>
      </c>
      <c r="C60" s="252"/>
      <c r="D60" s="36"/>
      <c r="E60" s="36"/>
    </row>
    <row r="61" spans="1:18">
      <c r="A61" s="539"/>
      <c r="B61" s="99"/>
      <c r="C61" s="99"/>
      <c r="D61" s="36"/>
      <c r="E61" s="36"/>
    </row>
    <row r="62" spans="1:18" s="624" customFormat="1">
      <c r="A62" s="97" t="s">
        <v>1138</v>
      </c>
      <c r="B62" s="99"/>
      <c r="C62" s="99"/>
      <c r="D62" s="629"/>
      <c r="E62" s="629"/>
      <c r="F62" s="630"/>
      <c r="G62" s="630"/>
      <c r="H62" s="630"/>
      <c r="I62" s="630"/>
      <c r="J62" s="141"/>
      <c r="K62" s="630"/>
      <c r="L62" s="630"/>
    </row>
    <row r="63" spans="1:18">
      <c r="A63" s="539"/>
      <c r="B63" s="99"/>
      <c r="C63" s="99"/>
      <c r="D63" s="36"/>
      <c r="E63" s="36"/>
    </row>
    <row r="64" spans="1:18">
      <c r="A64" s="1532" t="s">
        <v>179</v>
      </c>
      <c r="B64" s="1532"/>
      <c r="C64" s="1532"/>
      <c r="D64" s="1532"/>
      <c r="E64" s="1532"/>
      <c r="F64" s="1532"/>
      <c r="G64" s="1532"/>
    </row>
    <row r="65" spans="1:12" ht="13.5" thickBot="1">
      <c r="A65" s="261"/>
      <c r="B65" s="1536" t="s">
        <v>11</v>
      </c>
      <c r="C65" s="1536"/>
      <c r="D65" s="1537"/>
      <c r="E65" s="1536" t="s">
        <v>11</v>
      </c>
      <c r="F65" s="1536"/>
      <c r="G65" s="1536"/>
      <c r="H65" s="252"/>
    </row>
    <row r="66" spans="1:12" ht="13.5" thickBot="1">
      <c r="A66" s="160" t="s">
        <v>197</v>
      </c>
      <c r="B66" s="807" t="s">
        <v>112</v>
      </c>
      <c r="C66" s="807" t="s">
        <v>113</v>
      </c>
      <c r="D66" s="231" t="s">
        <v>15</v>
      </c>
      <c r="E66" s="807" t="s">
        <v>115</v>
      </c>
      <c r="F66" s="807" t="s">
        <v>116</v>
      </c>
      <c r="G66" s="807" t="s">
        <v>15</v>
      </c>
      <c r="H66" s="252"/>
    </row>
    <row r="67" spans="1:12">
      <c r="A67" s="259" t="s">
        <v>88</v>
      </c>
      <c r="B67" s="635">
        <f>SUM(B40,B47,B48,B44)</f>
        <v>2175692.6900000004</v>
      </c>
      <c r="C67" s="635">
        <f>SUM(C40,C47,C48,C44)</f>
        <v>1700776.43</v>
      </c>
      <c r="D67" s="615">
        <f>IFERROR(C67/B67, "NA")</f>
        <v>0.78171721485169843</v>
      </c>
      <c r="E67" s="242">
        <f>SUM(E40,E47,E48,E44)</f>
        <v>220.31</v>
      </c>
      <c r="F67" s="242">
        <f>SUM(F40,F47,F48,F44)</f>
        <v>167.35</v>
      </c>
      <c r="G67" s="615">
        <f>IFERROR(F67/E67, "NA")</f>
        <v>0.7596114565839045</v>
      </c>
      <c r="H67" s="252"/>
    </row>
    <row r="68" spans="1:12">
      <c r="A68" s="260" t="s">
        <v>181</v>
      </c>
      <c r="B68" s="635">
        <f>SUM(B42:B43)</f>
        <v>13575.089999999997</v>
      </c>
      <c r="C68" s="635">
        <f>SUM(C42:C43)</f>
        <v>22898.09</v>
      </c>
      <c r="D68" s="615">
        <f>IFERROR(C68/B68, "NA")</f>
        <v>1.6867726107156569</v>
      </c>
      <c r="E68" s="242">
        <f>SUM(E42:E43)</f>
        <v>1.72</v>
      </c>
      <c r="F68" s="242">
        <f>SUM(F42:F43)</f>
        <v>16.29</v>
      </c>
      <c r="G68" s="615">
        <f>IFERROR(F68/E68, "NA")</f>
        <v>9.470930232558139</v>
      </c>
      <c r="H68" s="252"/>
    </row>
    <row r="69" spans="1:12">
      <c r="A69" s="259" t="s">
        <v>182</v>
      </c>
      <c r="B69" s="635">
        <f>B45</f>
        <v>5529.75</v>
      </c>
      <c r="C69" s="635">
        <f>C45</f>
        <v>7725</v>
      </c>
      <c r="D69" s="615">
        <f>IFERROR(C69/B69, "NA")</f>
        <v>1.3969890139698902</v>
      </c>
      <c r="E69" s="242">
        <f>E45</f>
        <v>0.39</v>
      </c>
      <c r="F69" s="242">
        <f>F45</f>
        <v>0.87</v>
      </c>
      <c r="G69" s="615">
        <f>IFERROR(F69/E69, "NA")</f>
        <v>2.2307692307692308</v>
      </c>
      <c r="H69" s="252"/>
    </row>
    <row r="70" spans="1:12">
      <c r="A70" s="259" t="s">
        <v>183</v>
      </c>
      <c r="B70" s="635">
        <f>0</f>
        <v>0</v>
      </c>
      <c r="C70" s="635">
        <f>0</f>
        <v>0</v>
      </c>
      <c r="D70" s="615" t="str">
        <f>IFERROR(C70/B70, "NA")</f>
        <v>NA</v>
      </c>
      <c r="E70" s="242">
        <f>0</f>
        <v>0</v>
      </c>
      <c r="F70" s="242">
        <f>0</f>
        <v>0</v>
      </c>
      <c r="G70" s="615" t="s">
        <v>407</v>
      </c>
      <c r="H70" s="252"/>
    </row>
    <row r="71" spans="1:12">
      <c r="A71" s="257" t="s">
        <v>184</v>
      </c>
      <c r="B71" s="650">
        <f>SUM(B46,B41)</f>
        <v>29262.760000000002</v>
      </c>
      <c r="C71" s="650">
        <f>SUM(C46,C41)</f>
        <v>48922.29</v>
      </c>
      <c r="D71" s="593">
        <f>IFERROR(C71/B71, "NA")</f>
        <v>1.6718276061451482</v>
      </c>
      <c r="E71" s="1368">
        <f>SUM(E46,E41)</f>
        <v>2.1399999999999997</v>
      </c>
      <c r="F71" s="1368">
        <f>SUM(F46,F41)</f>
        <v>4.5</v>
      </c>
      <c r="G71" s="593">
        <f>IFERROR(F71/E71, "NA")</f>
        <v>2.1028037383177574</v>
      </c>
      <c r="H71" s="252"/>
    </row>
    <row r="72" spans="1:12" s="624" customFormat="1">
      <c r="A72" s="1366" t="s">
        <v>72</v>
      </c>
      <c r="B72" s="1367">
        <f>SUM(B67:B71)</f>
        <v>2224060.29</v>
      </c>
      <c r="C72" s="1367">
        <f>SUM(C67:C71)</f>
        <v>1780321.81</v>
      </c>
      <c r="D72" s="880">
        <f>C72/B72</f>
        <v>0.80048271083514555</v>
      </c>
      <c r="E72" s="1367">
        <f>SUM(E67:E71)</f>
        <v>224.55999999999997</v>
      </c>
      <c r="F72" s="1367">
        <f>SUM(F67:F71)</f>
        <v>189.01</v>
      </c>
      <c r="G72" s="880">
        <f>F72/E72</f>
        <v>0.84169041681510515</v>
      </c>
      <c r="H72" s="252"/>
      <c r="I72" s="630"/>
      <c r="J72" s="141"/>
      <c r="K72" s="630"/>
      <c r="L72" s="630"/>
    </row>
    <row r="73" spans="1:12">
      <c r="A73" s="5"/>
      <c r="B73" s="256"/>
      <c r="C73" s="255"/>
      <c r="D73" s="91"/>
      <c r="E73" s="36"/>
      <c r="F73" s="252"/>
      <c r="G73" s="252"/>
    </row>
    <row r="74" spans="1:12">
      <c r="A74" s="97" t="s">
        <v>1138</v>
      </c>
      <c r="B74" s="256"/>
      <c r="C74" s="255"/>
      <c r="D74" s="91"/>
      <c r="E74" s="36"/>
    </row>
    <row r="75" spans="1:12">
      <c r="A75" s="5"/>
      <c r="B75" s="8"/>
      <c r="C75" s="36"/>
      <c r="D75" s="36"/>
      <c r="E75" s="36"/>
    </row>
    <row r="76" spans="1:12">
      <c r="A76" s="52"/>
      <c r="B76" s="8"/>
      <c r="C76" s="36"/>
      <c r="D76" s="36"/>
      <c r="E76" s="36"/>
    </row>
    <row r="77" spans="1:12">
      <c r="A77" s="5"/>
      <c r="B77" s="8"/>
      <c r="C77" s="36"/>
      <c r="D77" s="36"/>
      <c r="E77" s="36"/>
    </row>
    <row r="78" spans="1:12">
      <c r="A78" s="254"/>
      <c r="B78" s="253"/>
      <c r="C78" s="252"/>
      <c r="D78" s="252"/>
      <c r="E78" s="252"/>
    </row>
  </sheetData>
  <mergeCells count="33">
    <mergeCell ref="B65:D65"/>
    <mergeCell ref="E65:G65"/>
    <mergeCell ref="A64:G64"/>
    <mergeCell ref="A54:C54"/>
    <mergeCell ref="A1:AG1"/>
    <mergeCell ref="L29:R29"/>
    <mergeCell ref="L57:R57"/>
    <mergeCell ref="L6:R6"/>
    <mergeCell ref="L7:R7"/>
    <mergeCell ref="L8:R8"/>
    <mergeCell ref="L9:R9"/>
    <mergeCell ref="E10:G10"/>
    <mergeCell ref="A8:G8"/>
    <mergeCell ref="A7:G7"/>
    <mergeCell ref="A6:G6"/>
    <mergeCell ref="A5:G5"/>
    <mergeCell ref="A37:G37"/>
    <mergeCell ref="A35:G35"/>
    <mergeCell ref="T9:AG9"/>
    <mergeCell ref="A38:G38"/>
    <mergeCell ref="L4:AG4"/>
    <mergeCell ref="T37:AG37"/>
    <mergeCell ref="A3:AG3"/>
    <mergeCell ref="A2:AG2"/>
    <mergeCell ref="A34:I34"/>
    <mergeCell ref="A4:G4"/>
    <mergeCell ref="L5:R5"/>
    <mergeCell ref="B10:D10"/>
    <mergeCell ref="A23:D23"/>
    <mergeCell ref="A17:D17"/>
    <mergeCell ref="A9:G9"/>
    <mergeCell ref="A19:C19"/>
    <mergeCell ref="B24:E24"/>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10"/>
  <sheetViews>
    <sheetView topLeftCell="A7" zoomScaleNormal="100" workbookViewId="0">
      <selection activeCell="F24" sqref="F24"/>
    </sheetView>
  </sheetViews>
  <sheetFormatPr defaultRowHeight="12.75"/>
  <cols>
    <col min="1" max="1" width="35.85546875" customWidth="1"/>
    <col min="2" max="2" width="17.7109375" style="172" customWidth="1"/>
    <col min="3" max="3" width="15.7109375" style="51" customWidth="1"/>
    <col min="4" max="4" width="17.28515625" style="51" customWidth="1"/>
    <col min="5" max="6" width="17.7109375" style="51" customWidth="1"/>
    <col min="7" max="7" width="17.42578125" style="51" customWidth="1"/>
    <col min="8" max="9" width="15.28515625" style="51" customWidth="1"/>
    <col min="10" max="11" width="15.28515625" style="141" customWidth="1"/>
    <col min="12" max="12" width="0.5703125" style="51" customWidth="1"/>
    <col min="13" max="13" width="13.140625" style="195" customWidth="1"/>
    <col min="14" max="14" width="12.7109375" style="51" customWidth="1"/>
    <col min="15" max="18" width="12.7109375" customWidth="1"/>
    <col min="19" max="19" width="9.28515625" customWidth="1"/>
    <col min="31" max="31" width="8.85546875" customWidth="1"/>
  </cols>
  <sheetData>
    <row r="1" spans="1:32">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c r="S1" s="1442"/>
      <c r="T1" s="1442"/>
    </row>
    <row r="2" spans="1:32" ht="35.25" customHeight="1">
      <c r="A2" s="1444"/>
      <c r="B2" s="1444"/>
      <c r="C2" s="1444"/>
      <c r="D2" s="1444"/>
      <c r="E2" s="1444"/>
      <c r="F2" s="1444"/>
      <c r="G2" s="1444"/>
      <c r="H2" s="1444"/>
      <c r="I2" s="1444"/>
      <c r="J2" s="1444"/>
      <c r="K2" s="1444"/>
      <c r="L2" s="1444"/>
      <c r="M2" s="1444"/>
      <c r="N2" s="1444"/>
      <c r="O2" s="1444"/>
      <c r="P2" s="1444"/>
      <c r="Q2" s="1444"/>
      <c r="R2" s="1444"/>
      <c r="S2" s="1444"/>
      <c r="T2" s="1444"/>
    </row>
    <row r="3" spans="1:32" ht="5.25" customHeight="1">
      <c r="A3" s="1443"/>
      <c r="B3" s="1443"/>
      <c r="C3" s="1443"/>
      <c r="D3" s="1443"/>
      <c r="E3" s="1443"/>
      <c r="F3" s="1443"/>
      <c r="G3" s="1443"/>
      <c r="H3" s="1443"/>
      <c r="I3" s="1443"/>
      <c r="J3" s="1443"/>
      <c r="K3" s="1443"/>
      <c r="L3" s="1443"/>
      <c r="M3" s="1443"/>
      <c r="N3" s="1443"/>
      <c r="O3" s="1443"/>
      <c r="P3" s="1443"/>
      <c r="Q3" s="1443"/>
      <c r="R3" s="1443"/>
      <c r="S3" s="1443"/>
      <c r="T3" s="1443"/>
    </row>
    <row r="4" spans="1:32" s="28" customFormat="1" ht="30" customHeight="1">
      <c r="A4" s="1441" t="s">
        <v>404</v>
      </c>
      <c r="B4" s="1441"/>
      <c r="C4" s="1441"/>
      <c r="D4" s="1441"/>
      <c r="E4" s="1441"/>
      <c r="F4" s="1441"/>
      <c r="G4" s="1441"/>
      <c r="H4" s="531"/>
      <c r="I4" s="531"/>
      <c r="J4" s="531"/>
      <c r="K4" s="806"/>
      <c r="L4" s="123"/>
      <c r="M4" s="806"/>
      <c r="N4" s="1441" t="s">
        <v>405</v>
      </c>
      <c r="O4" s="1441"/>
      <c r="P4" s="1441"/>
      <c r="Q4" s="1441"/>
      <c r="R4" s="1441"/>
      <c r="S4" s="1441"/>
      <c r="T4" s="1441"/>
      <c r="AA4" s="799"/>
      <c r="AB4" s="799"/>
      <c r="AC4" s="799"/>
      <c r="AD4" s="799"/>
      <c r="AE4" s="799"/>
      <c r="AF4" s="799"/>
    </row>
    <row r="5" spans="1:32" s="28" customFormat="1" ht="15.75">
      <c r="A5" s="1450" t="s">
        <v>1093</v>
      </c>
      <c r="B5" s="1450"/>
      <c r="C5" s="1450"/>
      <c r="D5" s="1450"/>
      <c r="E5" s="1450"/>
      <c r="F5" s="1450"/>
      <c r="G5" s="1450"/>
      <c r="H5" s="531"/>
      <c r="I5" s="531"/>
      <c r="J5" s="531"/>
      <c r="K5" s="806"/>
      <c r="L5" s="123"/>
      <c r="M5" s="806"/>
    </row>
    <row r="6" spans="1:32" ht="13.5" customHeight="1">
      <c r="A6" s="1450"/>
      <c r="B6" s="1450"/>
      <c r="C6" s="1450"/>
      <c r="D6" s="1450"/>
      <c r="E6" s="1450"/>
      <c r="F6" s="1450"/>
      <c r="G6" s="1450"/>
      <c r="H6" s="531"/>
      <c r="I6" s="531"/>
      <c r="J6" s="531"/>
      <c r="K6" s="806"/>
      <c r="L6" s="123"/>
      <c r="M6" s="806"/>
      <c r="N6" s="28"/>
      <c r="O6" s="28"/>
      <c r="P6" s="28"/>
      <c r="Q6" s="28"/>
      <c r="R6" s="28"/>
      <c r="S6" s="28"/>
      <c r="T6" s="28"/>
      <c r="U6" s="28"/>
      <c r="V6" s="28"/>
      <c r="W6" s="28"/>
      <c r="X6" s="28"/>
      <c r="Y6" s="28"/>
      <c r="Z6" s="28"/>
      <c r="AA6" s="28"/>
      <c r="AB6" s="28"/>
      <c r="AC6" s="28"/>
      <c r="AD6" s="28"/>
      <c r="AE6" s="28"/>
      <c r="AF6" s="28"/>
    </row>
    <row r="7" spans="1:32" s="624" customFormat="1" ht="13.5" customHeight="1">
      <c r="A7" s="1467" t="s">
        <v>1091</v>
      </c>
      <c r="B7" s="1467"/>
      <c r="C7" s="1467"/>
      <c r="D7" s="1467"/>
      <c r="E7" s="1467"/>
      <c r="F7" s="1467"/>
      <c r="G7" s="1467"/>
      <c r="H7" s="806"/>
      <c r="I7" s="806"/>
      <c r="J7" s="806"/>
      <c r="K7" s="806"/>
      <c r="L7" s="637"/>
      <c r="M7" s="806"/>
      <c r="N7" s="1027" t="s">
        <v>80</v>
      </c>
      <c r="O7" s="1027"/>
      <c r="P7" s="1027"/>
      <c r="Q7" s="1027"/>
      <c r="R7" s="1027"/>
      <c r="S7" s="1027"/>
      <c r="T7" s="1027"/>
      <c r="U7" s="1027"/>
      <c r="V7" s="1464" t="s">
        <v>406</v>
      </c>
      <c r="W7" s="1464"/>
      <c r="X7" s="1464"/>
      <c r="Y7" s="1464"/>
      <c r="Z7" s="1464"/>
      <c r="AA7" s="1464"/>
      <c r="AB7" s="1464"/>
      <c r="AC7" s="1029"/>
      <c r="AD7" s="1029"/>
      <c r="AE7"/>
      <c r="AF7"/>
    </row>
    <row r="8" spans="1:32" s="624" customFormat="1" ht="13.5" customHeight="1">
      <c r="A8" s="1450"/>
      <c r="B8" s="1450"/>
      <c r="C8" s="1450"/>
      <c r="D8" s="1450"/>
      <c r="E8" s="1450"/>
      <c r="F8" s="1450"/>
      <c r="G8" s="1450"/>
      <c r="H8" s="806"/>
      <c r="I8" s="806"/>
      <c r="J8" s="806"/>
      <c r="K8" s="806"/>
      <c r="L8" s="637"/>
      <c r="M8" s="806"/>
    </row>
    <row r="9" spans="1:32" ht="13.5" customHeight="1">
      <c r="A9" s="1464" t="s">
        <v>79</v>
      </c>
      <c r="B9" s="1464"/>
      <c r="C9" s="1464"/>
      <c r="D9" s="1464"/>
      <c r="E9" s="1464"/>
      <c r="F9" s="1464"/>
      <c r="G9" s="1464"/>
      <c r="H9" s="531"/>
      <c r="I9" s="531"/>
      <c r="J9" s="531"/>
      <c r="K9" s="806"/>
      <c r="L9" s="123"/>
      <c r="M9" s="806"/>
      <c r="N9" s="624"/>
      <c r="O9" s="624"/>
      <c r="P9" s="624"/>
      <c r="Q9" s="624"/>
      <c r="R9" s="624"/>
      <c r="S9" s="624"/>
      <c r="T9" s="624"/>
      <c r="U9" s="624"/>
      <c r="V9" s="624"/>
      <c r="W9" s="624"/>
      <c r="X9" s="630"/>
      <c r="Y9" s="799"/>
      <c r="Z9" s="799"/>
      <c r="AA9" s="799"/>
      <c r="AB9" s="799"/>
      <c r="AC9" s="799"/>
      <c r="AD9" s="624"/>
      <c r="AE9" s="624"/>
      <c r="AF9" s="624"/>
    </row>
    <row r="10" spans="1:32" ht="13.5" thickBot="1">
      <c r="A10" s="233"/>
      <c r="B10" s="1465" t="s">
        <v>11</v>
      </c>
      <c r="C10" s="1465"/>
      <c r="D10" s="1465"/>
      <c r="E10" s="1544" t="s">
        <v>12</v>
      </c>
      <c r="F10" s="1479"/>
      <c r="G10" s="1479"/>
      <c r="H10" s="804"/>
      <c r="I10" s="531"/>
      <c r="J10" s="7"/>
      <c r="K10" s="757"/>
      <c r="L10" s="123"/>
      <c r="M10" s="806"/>
      <c r="N10" s="624"/>
      <c r="O10" s="624"/>
      <c r="P10" s="624"/>
      <c r="Q10" s="624"/>
      <c r="R10" s="624"/>
      <c r="S10" s="624"/>
      <c r="T10" s="624"/>
      <c r="U10" s="624"/>
      <c r="V10" s="624"/>
      <c r="W10" s="624"/>
      <c r="X10" s="630"/>
      <c r="Y10" s="799"/>
      <c r="Z10" s="799"/>
      <c r="AA10" s="799"/>
      <c r="AB10" s="799"/>
      <c r="AC10" s="799"/>
      <c r="AD10" s="624"/>
    </row>
    <row r="11" spans="1:32" ht="28.5" customHeight="1" thickBot="1">
      <c r="A11" s="232"/>
      <c r="B11" s="240" t="s">
        <v>13</v>
      </c>
      <c r="C11" s="240" t="s">
        <v>14</v>
      </c>
      <c r="D11" s="1257" t="s">
        <v>15</v>
      </c>
      <c r="E11" s="1250" t="s">
        <v>1244</v>
      </c>
      <c r="F11" s="240" t="s">
        <v>14</v>
      </c>
      <c r="G11" s="240" t="s">
        <v>16</v>
      </c>
      <c r="H11" s="804"/>
      <c r="I11" s="531"/>
      <c r="J11" s="70"/>
      <c r="K11" s="762"/>
      <c r="L11" s="123"/>
      <c r="M11" s="806"/>
      <c r="N11" s="624"/>
      <c r="O11" s="624"/>
      <c r="P11" s="624"/>
      <c r="Q11" s="624"/>
      <c r="R11" s="624"/>
      <c r="S11" s="624"/>
      <c r="T11" s="624"/>
      <c r="U11" s="624"/>
      <c r="V11" s="624"/>
      <c r="W11" s="624"/>
      <c r="X11" s="51"/>
      <c r="Y11" s="524"/>
      <c r="Z11" s="524"/>
      <c r="AA11" s="524"/>
      <c r="AB11" s="524"/>
      <c r="AC11" s="524"/>
    </row>
    <row r="12" spans="1:32">
      <c r="A12" s="230" t="s">
        <v>1130</v>
      </c>
      <c r="B12" s="82">
        <v>12708826.762399999</v>
      </c>
      <c r="C12" s="82">
        <f>C35</f>
        <v>11128338</v>
      </c>
      <c r="D12" s="229">
        <f>D35</f>
        <v>0.8756384833942582</v>
      </c>
      <c r="E12" s="84">
        <f>'MEEIA Targets'!E12</f>
        <v>25288144.799999941</v>
      </c>
      <c r="F12" s="82">
        <f>(C33*E22)+(C34*E23)</f>
        <v>9327485.0759999994</v>
      </c>
      <c r="G12" s="228">
        <f>F12/E12</f>
        <v>0.36884813614322631</v>
      </c>
      <c r="H12" s="804"/>
      <c r="I12" s="531"/>
      <c r="J12" s="69"/>
      <c r="K12" s="69"/>
      <c r="L12" s="123"/>
      <c r="M12" s="806"/>
      <c r="N12" s="624"/>
      <c r="O12" s="624"/>
      <c r="P12" s="624"/>
      <c r="Q12" s="624"/>
      <c r="R12" s="624"/>
      <c r="S12" s="624"/>
      <c r="T12" s="624"/>
      <c r="U12" s="624"/>
      <c r="V12" s="624"/>
      <c r="W12" s="624"/>
    </row>
    <row r="13" spans="1:32">
      <c r="A13" s="227" t="s">
        <v>1131</v>
      </c>
      <c r="B13" s="82">
        <v>1272.8042</v>
      </c>
      <c r="C13" s="82">
        <f>C47</f>
        <v>1296</v>
      </c>
      <c r="D13" s="226">
        <f>D47</f>
        <v>1.0188679245283019</v>
      </c>
      <c r="E13" s="84">
        <f>'MEEIA Targets'!K12</f>
        <v>2557.9124999999999</v>
      </c>
      <c r="F13" s="82">
        <f>(C45*E22)+(C46*E23)</f>
        <v>1086.24</v>
      </c>
      <c r="G13" s="163">
        <f>F13/E13</f>
        <v>0.42465877937576052</v>
      </c>
      <c r="H13" s="804"/>
      <c r="I13" s="531"/>
      <c r="J13" s="70"/>
      <c r="K13" s="762"/>
      <c r="L13" s="123"/>
      <c r="M13" s="806"/>
      <c r="N13" s="624"/>
      <c r="O13" s="624"/>
      <c r="P13" s="624"/>
      <c r="Q13" s="624"/>
      <c r="R13" s="624"/>
      <c r="S13" s="624"/>
      <c r="T13" s="624"/>
      <c r="U13" s="624"/>
      <c r="V13" s="624"/>
      <c r="W13" s="624"/>
      <c r="X13" s="53"/>
    </row>
    <row r="14" spans="1:32">
      <c r="A14" s="162"/>
      <c r="B14" s="82"/>
      <c r="C14" s="82"/>
      <c r="D14" s="82"/>
      <c r="E14" s="163"/>
      <c r="F14" s="82"/>
      <c r="G14" s="163"/>
      <c r="H14" s="804"/>
      <c r="I14" s="587"/>
      <c r="J14" s="70"/>
      <c r="K14" s="762"/>
      <c r="L14" s="123"/>
      <c r="M14" s="806"/>
      <c r="N14" s="624"/>
      <c r="O14" s="624"/>
      <c r="P14" s="624"/>
      <c r="Q14" s="624"/>
      <c r="R14" s="624"/>
      <c r="S14" s="624"/>
      <c r="T14" s="624"/>
      <c r="U14" s="624"/>
      <c r="V14" s="624"/>
      <c r="W14" s="624"/>
      <c r="X14" s="53"/>
    </row>
    <row r="15" spans="1:32">
      <c r="A15" s="79" t="s">
        <v>143</v>
      </c>
      <c r="B15" s="82"/>
      <c r="C15" s="82"/>
      <c r="D15" s="82"/>
      <c r="E15" s="163"/>
      <c r="F15" s="82"/>
      <c r="G15" s="163"/>
      <c r="H15" s="587"/>
      <c r="I15" s="587"/>
      <c r="J15" s="70"/>
      <c r="K15" s="762"/>
      <c r="L15" s="123"/>
      <c r="M15" s="806"/>
      <c r="N15" s="624"/>
      <c r="O15" s="624"/>
      <c r="P15" s="624"/>
      <c r="Q15" s="624"/>
      <c r="R15" s="624"/>
      <c r="S15" s="624"/>
      <c r="T15" s="624"/>
      <c r="U15" s="624"/>
      <c r="V15" s="624"/>
      <c r="W15" s="624"/>
      <c r="X15" s="53"/>
    </row>
    <row r="16" spans="1:32">
      <c r="A16" s="80" t="s">
        <v>1068</v>
      </c>
      <c r="B16" s="82"/>
      <c r="C16" s="82"/>
      <c r="D16" s="82"/>
      <c r="E16" s="163"/>
      <c r="F16" s="82"/>
      <c r="G16" s="163"/>
      <c r="H16" s="587"/>
      <c r="I16" s="587"/>
      <c r="J16" s="70"/>
      <c r="K16" s="762"/>
      <c r="L16" s="123"/>
      <c r="M16" s="806"/>
      <c r="N16" s="624"/>
      <c r="O16" s="624"/>
      <c r="P16" s="624"/>
      <c r="Q16" s="624"/>
      <c r="R16" s="624"/>
      <c r="S16" s="624"/>
      <c r="T16" s="624"/>
      <c r="U16" s="624"/>
      <c r="V16" s="624"/>
      <c r="W16" s="624"/>
      <c r="X16" s="53"/>
    </row>
    <row r="17" spans="1:32" ht="13.5" customHeight="1">
      <c r="A17" s="97" t="s">
        <v>1138</v>
      </c>
      <c r="B17" s="82"/>
      <c r="C17" s="82"/>
      <c r="D17" s="82"/>
      <c r="E17" s="163"/>
      <c r="F17" s="82"/>
      <c r="G17" s="163"/>
      <c r="H17" s="587"/>
      <c r="I17" s="587"/>
      <c r="J17" s="70"/>
      <c r="K17" s="762"/>
      <c r="L17" s="123"/>
      <c r="M17" s="806"/>
      <c r="N17" s="624"/>
      <c r="O17" s="624"/>
      <c r="P17" s="624"/>
      <c r="Q17" s="624"/>
      <c r="R17" s="624"/>
      <c r="S17" s="624"/>
      <c r="T17" s="624"/>
      <c r="U17" s="624"/>
      <c r="V17" s="624"/>
      <c r="W17" s="624"/>
      <c r="X17" s="53"/>
    </row>
    <row r="18" spans="1:32" s="624" customFormat="1" ht="13.5" customHeight="1">
      <c r="A18" s="97"/>
      <c r="B18" s="635"/>
      <c r="C18" s="635"/>
      <c r="D18" s="635"/>
      <c r="E18" s="163"/>
      <c r="F18" s="635"/>
      <c r="G18" s="163"/>
      <c r="H18" s="806"/>
      <c r="I18" s="806"/>
      <c r="J18" s="762"/>
      <c r="K18" s="762"/>
      <c r="L18" s="637"/>
      <c r="M18" s="806"/>
      <c r="X18" s="53"/>
      <c r="Y18"/>
      <c r="Z18"/>
      <c r="AA18"/>
      <c r="AB18"/>
      <c r="AC18"/>
      <c r="AD18"/>
      <c r="AE18"/>
      <c r="AF18"/>
    </row>
    <row r="19" spans="1:32" s="5" customFormat="1" ht="13.5" customHeight="1">
      <c r="A19" s="162"/>
      <c r="B19" s="82"/>
      <c r="C19" s="82"/>
      <c r="D19" s="163"/>
      <c r="E19" s="526"/>
      <c r="F19" s="526"/>
      <c r="G19" s="526"/>
      <c r="H19" s="531"/>
      <c r="I19" s="531"/>
      <c r="J19" s="7"/>
      <c r="K19" s="757"/>
      <c r="L19" s="123"/>
      <c r="M19" s="806"/>
      <c r="N19" s="624"/>
      <c r="O19" s="624"/>
      <c r="P19" s="624"/>
      <c r="Q19" s="624"/>
      <c r="R19" s="624"/>
      <c r="S19" s="624"/>
      <c r="T19" s="624"/>
      <c r="U19" s="624"/>
      <c r="V19" s="624"/>
      <c r="W19" s="624"/>
      <c r="X19" s="53"/>
      <c r="Y19"/>
      <c r="Z19"/>
      <c r="AA19"/>
      <c r="AB19"/>
      <c r="AC19"/>
      <c r="AD19"/>
      <c r="AE19" s="624"/>
      <c r="AF19" s="624"/>
    </row>
    <row r="20" spans="1:32" s="5" customFormat="1" ht="13.5" customHeight="1">
      <c r="A20" s="1464" t="s">
        <v>81</v>
      </c>
      <c r="B20" s="1464"/>
      <c r="C20" s="1464"/>
      <c r="D20" s="1464"/>
      <c r="E20" s="1464"/>
      <c r="F20" s="526"/>
      <c r="G20" s="526"/>
      <c r="H20" s="531"/>
      <c r="I20" s="531"/>
      <c r="J20" s="36"/>
      <c r="K20" s="629"/>
      <c r="L20" s="123"/>
      <c r="M20" s="806"/>
      <c r="N20" s="627"/>
      <c r="O20" s="624"/>
      <c r="P20" s="624"/>
      <c r="Q20" s="627"/>
      <c r="R20" s="627"/>
      <c r="S20" s="627"/>
      <c r="T20" s="627"/>
      <c r="U20" s="627"/>
      <c r="V20" s="627"/>
      <c r="W20" s="627"/>
      <c r="X20" s="53"/>
      <c r="Y20" s="624"/>
      <c r="Z20" s="624"/>
      <c r="AA20" s="624"/>
      <c r="AB20" s="624"/>
      <c r="AC20" s="624"/>
      <c r="AD20" s="624"/>
    </row>
    <row r="21" spans="1:32" s="5" customFormat="1" ht="26.25" thickBot="1">
      <c r="A21" s="96" t="s">
        <v>95</v>
      </c>
      <c r="B21" s="844" t="s">
        <v>38</v>
      </c>
      <c r="C21" s="844" t="s">
        <v>39</v>
      </c>
      <c r="D21" s="844" t="s">
        <v>40</v>
      </c>
      <c r="E21" s="844" t="s">
        <v>995</v>
      </c>
      <c r="F21" s="531"/>
      <c r="G21" s="531"/>
      <c r="H21" s="531"/>
      <c r="I21" s="531"/>
      <c r="J21" s="36"/>
      <c r="K21" s="629"/>
      <c r="L21" s="123"/>
      <c r="M21" s="806"/>
      <c r="N21" s="627"/>
      <c r="O21" s="624"/>
      <c r="P21" s="624"/>
      <c r="Q21" s="627"/>
      <c r="R21" s="627"/>
      <c r="S21" s="627"/>
      <c r="T21" s="627"/>
      <c r="U21" s="627"/>
      <c r="V21" s="627"/>
      <c r="W21" s="627"/>
      <c r="X21" s="37"/>
    </row>
    <row r="22" spans="1:32" s="5" customFormat="1">
      <c r="A22" s="71" t="s">
        <v>408</v>
      </c>
      <c r="B22" s="166">
        <v>0.14000000000000001</v>
      </c>
      <c r="C22" s="166" t="s">
        <v>407</v>
      </c>
      <c r="D22" s="166" t="s">
        <v>407</v>
      </c>
      <c r="E22" s="824">
        <v>0.85799999999999998</v>
      </c>
      <c r="F22" s="570"/>
      <c r="G22" s="570"/>
      <c r="H22" s="570"/>
      <c r="I22" s="570"/>
      <c r="J22" s="36"/>
      <c r="K22" s="629"/>
      <c r="L22" s="123"/>
      <c r="M22" s="806"/>
      <c r="N22" s="627"/>
      <c r="O22" s="624"/>
      <c r="P22" s="624"/>
      <c r="Q22" s="627"/>
      <c r="R22" s="627"/>
      <c r="S22" s="627"/>
      <c r="T22" s="627"/>
      <c r="U22" s="627"/>
      <c r="V22" s="627"/>
      <c r="W22" s="627"/>
      <c r="X22" s="36"/>
    </row>
    <row r="23" spans="1:32" s="5" customFormat="1">
      <c r="A23" s="72" t="s">
        <v>409</v>
      </c>
      <c r="B23" s="166">
        <v>0.24</v>
      </c>
      <c r="C23" s="166" t="s">
        <v>407</v>
      </c>
      <c r="D23" s="166" t="s">
        <v>407</v>
      </c>
      <c r="E23" s="824">
        <v>0.76200000000000001</v>
      </c>
      <c r="F23" s="570"/>
      <c r="G23" s="570"/>
      <c r="H23" s="570"/>
      <c r="I23" s="570"/>
      <c r="J23" s="36"/>
      <c r="K23" s="629"/>
      <c r="L23" s="123"/>
      <c r="M23" s="806"/>
      <c r="N23" s="627"/>
      <c r="O23" s="624"/>
      <c r="P23" s="624"/>
      <c r="Q23" s="627"/>
      <c r="R23" s="627"/>
      <c r="S23" s="627"/>
      <c r="T23" s="627"/>
      <c r="U23" s="627"/>
      <c r="V23" s="627"/>
      <c r="W23" s="627"/>
      <c r="X23" s="36"/>
    </row>
    <row r="24" spans="1:32" s="5" customFormat="1" ht="13.5" thickBot="1">
      <c r="A24" s="203" t="s">
        <v>72</v>
      </c>
      <c r="B24" s="216">
        <v>0.16</v>
      </c>
      <c r="C24" s="216" t="s">
        <v>407</v>
      </c>
      <c r="D24" s="216" t="s">
        <v>407</v>
      </c>
      <c r="E24" s="642">
        <v>0.84</v>
      </c>
      <c r="F24" s="570"/>
      <c r="G24" s="570"/>
      <c r="H24" s="570"/>
      <c r="I24" s="570"/>
      <c r="J24" s="36"/>
      <c r="K24" s="629"/>
      <c r="L24" s="123"/>
      <c r="M24" s="806"/>
      <c r="N24" s="627"/>
      <c r="O24" s="624"/>
      <c r="P24" s="624"/>
      <c r="Q24" s="627"/>
      <c r="R24" s="627"/>
      <c r="S24" s="627"/>
      <c r="T24" s="627"/>
      <c r="U24" s="627"/>
      <c r="V24" s="627"/>
      <c r="W24" s="627"/>
      <c r="X24" s="36"/>
    </row>
    <row r="25" spans="1:32" s="5" customFormat="1" ht="13.5" thickTop="1">
      <c r="B25" s="166"/>
      <c r="C25" s="166"/>
      <c r="D25" s="166"/>
      <c r="E25" s="166"/>
      <c r="F25" s="531"/>
      <c r="G25" s="531"/>
      <c r="H25" s="531"/>
      <c r="I25" s="531"/>
      <c r="J25" s="44"/>
      <c r="K25" s="44"/>
      <c r="L25" s="123"/>
      <c r="M25" s="806"/>
      <c r="N25" s="627"/>
      <c r="O25" s="624"/>
      <c r="P25" s="624"/>
      <c r="Q25" s="627"/>
      <c r="R25" s="627"/>
      <c r="S25" s="627"/>
      <c r="T25" s="627"/>
      <c r="U25" s="627"/>
      <c r="V25" s="627"/>
      <c r="W25" s="627"/>
      <c r="X25" s="36"/>
    </row>
    <row r="26" spans="1:32" s="5" customFormat="1">
      <c r="A26" s="79" t="s">
        <v>143</v>
      </c>
      <c r="B26" s="166"/>
      <c r="C26" s="166"/>
      <c r="D26" s="166"/>
      <c r="E26" s="166"/>
      <c r="F26" s="587"/>
      <c r="G26" s="587"/>
      <c r="H26" s="587"/>
      <c r="I26" s="587"/>
      <c r="J26" s="44"/>
      <c r="K26" s="44"/>
      <c r="L26" s="123"/>
      <c r="M26" s="806"/>
      <c r="N26" s="627"/>
      <c r="O26" s="624"/>
      <c r="P26" s="624"/>
      <c r="Q26" s="627"/>
      <c r="R26" s="627"/>
      <c r="S26" s="627"/>
      <c r="T26" s="627"/>
      <c r="U26" s="627"/>
      <c r="V26" s="627"/>
      <c r="W26" s="627"/>
      <c r="X26" s="36"/>
    </row>
    <row r="27" spans="1:32" s="5" customFormat="1">
      <c r="A27" s="80" t="s">
        <v>1319</v>
      </c>
      <c r="B27" s="166"/>
      <c r="C27" s="166"/>
      <c r="D27" s="166"/>
      <c r="E27" s="166"/>
      <c r="F27" s="587"/>
      <c r="G27" s="587"/>
      <c r="H27" s="587"/>
      <c r="I27" s="587"/>
      <c r="J27" s="44"/>
      <c r="K27" s="44"/>
      <c r="L27" s="123"/>
      <c r="M27" s="806"/>
      <c r="N27" s="1030" t="s">
        <v>167</v>
      </c>
      <c r="O27" s="1030"/>
      <c r="P27" s="1030"/>
      <c r="Q27" s="1030"/>
      <c r="R27" s="1030"/>
      <c r="S27" s="1030"/>
      <c r="T27" s="1030"/>
      <c r="U27" s="1030"/>
      <c r="V27" s="1030"/>
      <c r="W27" s="627"/>
      <c r="X27" s="44"/>
    </row>
    <row r="28" spans="1:32" s="5" customFormat="1" ht="13.5" customHeight="1">
      <c r="A28" s="97" t="s">
        <v>1138</v>
      </c>
      <c r="B28" s="166"/>
      <c r="C28" s="166"/>
      <c r="D28" s="166"/>
      <c r="E28" s="166"/>
      <c r="F28" s="570"/>
      <c r="G28" s="570"/>
      <c r="H28" s="570"/>
      <c r="I28" s="570"/>
      <c r="J28" s="44"/>
      <c r="K28" s="44"/>
      <c r="L28" s="123"/>
      <c r="M28" s="806"/>
      <c r="N28" s="627"/>
      <c r="O28" s="624"/>
      <c r="P28" s="624"/>
      <c r="Q28" s="627"/>
      <c r="R28" s="627"/>
      <c r="S28" s="627"/>
      <c r="T28" s="627"/>
      <c r="U28" s="627"/>
      <c r="V28" s="627"/>
      <c r="W28" s="627"/>
    </row>
    <row r="29" spans="1:32" s="5" customFormat="1" ht="13.5" customHeight="1">
      <c r="B29" s="166"/>
      <c r="C29" s="166"/>
      <c r="D29" s="166"/>
      <c r="E29" s="166"/>
      <c r="F29" s="570"/>
      <c r="G29" s="570"/>
      <c r="H29" s="570"/>
      <c r="I29" s="570"/>
      <c r="J29" s="44"/>
      <c r="K29" s="44"/>
      <c r="L29" s="123"/>
      <c r="M29" s="806"/>
      <c r="N29" s="627"/>
      <c r="O29" s="624"/>
      <c r="P29" s="624"/>
      <c r="Q29" s="627"/>
      <c r="R29" s="627"/>
      <c r="S29" s="627"/>
      <c r="T29" s="627"/>
      <c r="U29" s="627"/>
      <c r="V29" s="627"/>
      <c r="W29" s="627"/>
    </row>
    <row r="30" spans="1:32" s="5" customFormat="1" ht="13.5" customHeight="1">
      <c r="A30" s="378"/>
      <c r="B30" s="8"/>
      <c r="C30" s="36"/>
      <c r="D30" s="36"/>
      <c r="E30" s="36"/>
      <c r="F30" s="36"/>
      <c r="G30" s="36"/>
      <c r="H30" s="36"/>
      <c r="I30" s="36"/>
      <c r="J30" s="36"/>
      <c r="K30" s="629"/>
      <c r="L30" s="123"/>
      <c r="M30" s="806"/>
      <c r="N30" s="627"/>
      <c r="O30" s="624"/>
      <c r="P30" s="624"/>
      <c r="Q30" s="627"/>
      <c r="R30" s="627"/>
      <c r="S30" s="627"/>
      <c r="T30" s="627"/>
      <c r="U30" s="627"/>
      <c r="V30" s="627"/>
      <c r="W30" s="627"/>
    </row>
    <row r="31" spans="1:32" s="5" customFormat="1" ht="13.5" customHeight="1">
      <c r="A31" s="1464" t="s">
        <v>100</v>
      </c>
      <c r="B31" s="1464"/>
      <c r="C31" s="1464"/>
      <c r="D31" s="1464"/>
      <c r="E31" s="1464"/>
      <c r="F31" s="46"/>
      <c r="G31" s="46"/>
      <c r="H31" s="46"/>
      <c r="I31" s="46"/>
      <c r="J31" s="36"/>
      <c r="K31" s="629"/>
      <c r="L31" s="123"/>
      <c r="M31" s="806"/>
      <c r="N31" s="627"/>
      <c r="O31" s="624"/>
      <c r="P31" s="624"/>
      <c r="Q31" s="627"/>
      <c r="R31" s="627"/>
      <c r="S31" s="627"/>
      <c r="T31" s="627"/>
      <c r="U31" s="627"/>
      <c r="V31" s="627"/>
      <c r="W31" s="627"/>
    </row>
    <row r="32" spans="1:32" s="5" customFormat="1" ht="51.75" thickBot="1">
      <c r="A32" s="96" t="s">
        <v>95</v>
      </c>
      <c r="B32" s="533" t="s">
        <v>101</v>
      </c>
      <c r="C32" s="533" t="s">
        <v>102</v>
      </c>
      <c r="D32" s="533" t="s">
        <v>103</v>
      </c>
      <c r="E32" s="533" t="s">
        <v>104</v>
      </c>
      <c r="F32" s="46"/>
      <c r="G32" s="46"/>
      <c r="H32" s="46"/>
      <c r="I32" s="46"/>
      <c r="J32" s="44"/>
      <c r="K32" s="44"/>
      <c r="L32" s="123"/>
      <c r="M32" s="806"/>
      <c r="N32" s="627"/>
      <c r="O32" s="627"/>
      <c r="P32" s="627"/>
      <c r="Q32" s="627"/>
      <c r="R32" s="627"/>
      <c r="S32" s="627"/>
      <c r="T32" s="627"/>
      <c r="U32" s="627"/>
      <c r="V32" s="627"/>
      <c r="W32" s="627"/>
    </row>
    <row r="33" spans="1:32" s="5" customFormat="1">
      <c r="A33" s="71" t="s">
        <v>408</v>
      </c>
      <c r="B33" s="89" t="s">
        <v>407</v>
      </c>
      <c r="C33" s="86">
        <v>8830120</v>
      </c>
      <c r="D33" s="89" t="s">
        <v>407</v>
      </c>
      <c r="E33" s="89" t="s">
        <v>407</v>
      </c>
      <c r="F33" s="46"/>
      <c r="G33" s="46"/>
      <c r="H33" s="46"/>
      <c r="I33" s="46"/>
      <c r="J33" s="49"/>
      <c r="K33" s="49"/>
      <c r="L33" s="123"/>
      <c r="M33" s="806"/>
      <c r="N33" s="627"/>
      <c r="O33" s="627"/>
      <c r="P33" s="627"/>
      <c r="Q33" s="627"/>
      <c r="R33" s="627"/>
      <c r="S33" s="627"/>
      <c r="T33" s="627"/>
      <c r="U33" s="627"/>
      <c r="V33" s="627"/>
      <c r="W33" s="627"/>
    </row>
    <row r="34" spans="1:32" s="5" customFormat="1">
      <c r="A34" s="72" t="s">
        <v>409</v>
      </c>
      <c r="B34" s="85" t="s">
        <v>407</v>
      </c>
      <c r="C34" s="87">
        <v>2298218</v>
      </c>
      <c r="D34" s="89" t="s">
        <v>407</v>
      </c>
      <c r="E34" s="85" t="s">
        <v>407</v>
      </c>
      <c r="F34" s="41"/>
      <c r="G34" s="41"/>
      <c r="H34" s="41"/>
      <c r="I34" s="41"/>
      <c r="J34" s="38"/>
      <c r="K34" s="38"/>
      <c r="L34" s="123"/>
      <c r="M34" s="806"/>
      <c r="N34" s="627"/>
      <c r="O34" s="627"/>
      <c r="P34" s="627"/>
      <c r="Q34" s="627"/>
      <c r="R34" s="627"/>
      <c r="S34" s="627"/>
      <c r="T34" s="627"/>
      <c r="U34" s="627"/>
      <c r="V34" s="627"/>
      <c r="W34" s="627"/>
    </row>
    <row r="35" spans="1:32" s="113" customFormat="1" ht="12.75" customHeight="1" thickBot="1">
      <c r="A35" s="834" t="s">
        <v>72</v>
      </c>
      <c r="B35" s="847">
        <v>12708827</v>
      </c>
      <c r="C35" s="847">
        <f>SUM(C33:C34)</f>
        <v>11128338</v>
      </c>
      <c r="D35" s="589">
        <f>C35/B35</f>
        <v>0.8756384833942582</v>
      </c>
      <c r="E35" s="589" t="s">
        <v>407</v>
      </c>
      <c r="F35" s="176"/>
      <c r="G35" s="176"/>
      <c r="H35" s="176"/>
      <c r="I35" s="176"/>
      <c r="J35" s="463"/>
      <c r="K35" s="463"/>
      <c r="L35" s="415"/>
      <c r="M35" s="795"/>
      <c r="N35" s="627"/>
      <c r="O35" s="627"/>
      <c r="P35" s="627"/>
      <c r="Q35" s="627"/>
      <c r="R35" s="1030"/>
      <c r="S35" s="627"/>
      <c r="T35" s="627"/>
      <c r="U35" s="627"/>
      <c r="V35" s="627"/>
      <c r="W35" s="627"/>
      <c r="X35" s="5"/>
      <c r="Y35" s="5"/>
      <c r="Z35" s="5"/>
      <c r="AA35" s="5"/>
      <c r="AB35" s="5"/>
      <c r="AC35" s="5"/>
      <c r="AD35" s="5"/>
      <c r="AE35" s="5"/>
      <c r="AF35" s="5"/>
    </row>
    <row r="36" spans="1:32" s="5" customFormat="1" ht="13.5" thickTop="1">
      <c r="B36" s="8"/>
      <c r="C36" s="36"/>
      <c r="D36" s="36"/>
      <c r="E36" s="46"/>
      <c r="F36" s="46"/>
      <c r="G36" s="46"/>
      <c r="H36" s="46"/>
      <c r="I36" s="46"/>
      <c r="J36" s="49"/>
      <c r="K36" s="49"/>
      <c r="L36" s="123"/>
      <c r="M36" s="806"/>
      <c r="N36" s="1025"/>
      <c r="O36" s="1025"/>
      <c r="P36" s="1025"/>
      <c r="Q36" s="1025"/>
      <c r="R36" s="1025"/>
      <c r="S36" s="1025"/>
      <c r="T36" s="1025"/>
      <c r="U36" s="1025"/>
      <c r="V36" s="1025"/>
      <c r="W36" s="1025"/>
      <c r="X36" s="113"/>
      <c r="Y36" s="113"/>
      <c r="Z36" s="113"/>
      <c r="AA36" s="113"/>
      <c r="AB36" s="113"/>
      <c r="AC36" s="113"/>
      <c r="AD36" s="113"/>
      <c r="AE36" s="113"/>
      <c r="AF36" s="113"/>
    </row>
    <row r="37" spans="1:32" s="5" customFormat="1">
      <c r="A37" s="79" t="s">
        <v>143</v>
      </c>
      <c r="B37" s="8"/>
      <c r="C37" s="36"/>
      <c r="D37" s="36"/>
      <c r="E37" s="46"/>
      <c r="F37" s="46"/>
      <c r="G37" s="46"/>
      <c r="H37" s="46"/>
      <c r="I37" s="46"/>
      <c r="J37" s="49"/>
      <c r="K37" s="49"/>
      <c r="L37" s="123"/>
      <c r="M37" s="806"/>
      <c r="N37" s="627"/>
      <c r="O37" s="627"/>
      <c r="P37" s="627"/>
      <c r="Q37" s="627"/>
      <c r="R37" s="627"/>
      <c r="S37" s="627"/>
      <c r="T37" s="627"/>
      <c r="U37" s="627"/>
      <c r="V37" s="627"/>
      <c r="W37" s="627"/>
    </row>
    <row r="38" spans="1:32" s="5" customFormat="1">
      <c r="A38" s="80" t="s">
        <v>1069</v>
      </c>
      <c r="B38" s="6"/>
      <c r="C38" s="41"/>
      <c r="D38" s="41"/>
      <c r="E38" s="41"/>
      <c r="F38" s="41"/>
      <c r="G38" s="41"/>
      <c r="H38" s="41"/>
      <c r="I38" s="41"/>
      <c r="J38" s="41"/>
      <c r="K38" s="41"/>
      <c r="L38" s="123"/>
      <c r="M38" s="806"/>
      <c r="N38" s="627"/>
      <c r="O38" s="627"/>
      <c r="P38" s="627"/>
      <c r="Q38" s="627"/>
      <c r="R38" s="627"/>
      <c r="S38" s="627"/>
      <c r="T38" s="627"/>
      <c r="U38" s="627"/>
      <c r="V38" s="627"/>
      <c r="W38" s="627"/>
    </row>
    <row r="39" spans="1:32" s="627" customFormat="1">
      <c r="A39" s="97" t="s">
        <v>1219</v>
      </c>
      <c r="B39" s="6"/>
      <c r="C39" s="41"/>
      <c r="D39" s="41"/>
      <c r="E39" s="41"/>
      <c r="F39" s="41"/>
      <c r="G39" s="41"/>
      <c r="H39" s="41"/>
      <c r="I39" s="41"/>
      <c r="J39" s="41"/>
      <c r="K39" s="41"/>
      <c r="L39" s="637"/>
      <c r="M39" s="1127"/>
    </row>
    <row r="40" spans="1:32" s="5" customFormat="1" ht="13.5" customHeight="1">
      <c r="A40" s="97" t="s">
        <v>1138</v>
      </c>
      <c r="B40" s="78"/>
      <c r="C40" s="78"/>
      <c r="D40" s="78"/>
      <c r="E40" s="78"/>
      <c r="F40" s="46"/>
      <c r="G40" s="46"/>
      <c r="H40" s="46"/>
      <c r="I40" s="46"/>
      <c r="J40" s="36"/>
      <c r="K40" s="629"/>
      <c r="L40" s="123"/>
      <c r="M40" s="806"/>
      <c r="N40" s="627"/>
      <c r="O40" s="627"/>
      <c r="P40" s="627"/>
      <c r="Q40" s="627"/>
      <c r="R40" s="627"/>
      <c r="S40" s="627"/>
      <c r="T40" s="627"/>
      <c r="U40" s="627"/>
      <c r="V40" s="627"/>
      <c r="W40" s="627"/>
    </row>
    <row r="41" spans="1:32" s="5" customFormat="1" ht="13.5" customHeight="1">
      <c r="B41" s="6"/>
      <c r="C41" s="41"/>
      <c r="D41" s="41"/>
      <c r="E41" s="41"/>
      <c r="F41" s="41"/>
      <c r="G41" s="41"/>
      <c r="H41" s="41"/>
      <c r="I41" s="41"/>
      <c r="J41" s="49"/>
      <c r="K41" s="49"/>
      <c r="L41" s="123"/>
      <c r="M41" s="806"/>
      <c r="N41" s="627"/>
      <c r="O41" s="627"/>
      <c r="P41" s="627"/>
      <c r="Q41" s="627"/>
      <c r="R41" s="627"/>
      <c r="S41" s="627"/>
      <c r="T41" s="627"/>
      <c r="U41" s="627"/>
      <c r="V41" s="627"/>
      <c r="W41" s="627"/>
    </row>
    <row r="42" spans="1:32" s="5" customFormat="1" ht="13.5" customHeight="1">
      <c r="A42" s="378"/>
      <c r="B42" s="517"/>
      <c r="C42" s="42"/>
      <c r="D42" s="42"/>
      <c r="E42" s="42"/>
      <c r="F42" s="42"/>
      <c r="G42" s="42"/>
      <c r="H42" s="42"/>
      <c r="I42" s="42"/>
      <c r="J42" s="38"/>
      <c r="K42" s="38"/>
      <c r="L42" s="123"/>
      <c r="M42" s="806"/>
      <c r="N42" s="627"/>
      <c r="O42" s="627"/>
      <c r="P42" s="627"/>
      <c r="Q42" s="627"/>
      <c r="R42" s="627"/>
      <c r="S42" s="627"/>
      <c r="T42" s="627"/>
      <c r="U42" s="627"/>
      <c r="V42" s="627"/>
      <c r="W42" s="627"/>
    </row>
    <row r="43" spans="1:32" s="5" customFormat="1" ht="13.5" customHeight="1">
      <c r="A43" s="1464" t="s">
        <v>105</v>
      </c>
      <c r="B43" s="1464"/>
      <c r="C43" s="1464"/>
      <c r="D43" s="1464"/>
      <c r="E43" s="1464"/>
      <c r="F43" s="36"/>
      <c r="G43" s="36"/>
      <c r="H43" s="36"/>
      <c r="I43" s="36"/>
      <c r="J43" s="38"/>
      <c r="K43" s="38"/>
      <c r="L43" s="123"/>
      <c r="M43" s="806"/>
      <c r="N43" s="627"/>
      <c r="O43" s="627"/>
      <c r="P43" s="627"/>
      <c r="Q43" s="627"/>
      <c r="R43" s="627"/>
      <c r="S43" s="627"/>
      <c r="T43" s="627"/>
      <c r="U43" s="627"/>
      <c r="V43" s="627"/>
      <c r="W43" s="627"/>
    </row>
    <row r="44" spans="1:32" s="5" customFormat="1" ht="51.75" thickBot="1">
      <c r="A44" s="96" t="s">
        <v>95</v>
      </c>
      <c r="B44" s="533" t="s">
        <v>106</v>
      </c>
      <c r="C44" s="533" t="s">
        <v>107</v>
      </c>
      <c r="D44" s="533" t="s">
        <v>108</v>
      </c>
      <c r="E44" s="533" t="s">
        <v>104</v>
      </c>
      <c r="F44" s="36"/>
      <c r="G44" s="36"/>
      <c r="H44" s="36"/>
      <c r="I44" s="36"/>
      <c r="J44" s="38"/>
      <c r="K44" s="38"/>
      <c r="L44" s="123"/>
      <c r="M44" s="806"/>
      <c r="N44" s="627"/>
      <c r="O44" s="627"/>
      <c r="P44" s="627"/>
      <c r="Q44" s="627"/>
      <c r="R44" s="627"/>
      <c r="S44" s="627"/>
      <c r="T44" s="627"/>
      <c r="U44" s="627"/>
      <c r="V44" s="627"/>
      <c r="W44" s="627"/>
    </row>
    <row r="45" spans="1:32" s="12" customFormat="1">
      <c r="A45" s="71" t="s">
        <v>408</v>
      </c>
      <c r="B45" s="83" t="s">
        <v>407</v>
      </c>
      <c r="C45" s="86">
        <v>1028</v>
      </c>
      <c r="D45" s="89" t="s">
        <v>407</v>
      </c>
      <c r="E45" s="85" t="s">
        <v>407</v>
      </c>
      <c r="F45" s="36"/>
      <c r="G45" s="36"/>
      <c r="H45" s="36"/>
      <c r="I45" s="36"/>
      <c r="J45" s="88"/>
      <c r="K45" s="88"/>
      <c r="L45" s="123"/>
      <c r="M45" s="806"/>
      <c r="N45" s="627"/>
      <c r="O45" s="627"/>
      <c r="P45" s="627"/>
      <c r="Q45" s="627"/>
      <c r="R45" s="627"/>
      <c r="S45" s="627"/>
      <c r="T45" s="627"/>
      <c r="U45" s="627"/>
      <c r="V45" s="627"/>
      <c r="W45" s="627"/>
      <c r="X45" s="5"/>
      <c r="Y45" s="5"/>
      <c r="Z45" s="5"/>
      <c r="AA45" s="5"/>
      <c r="AB45" s="5"/>
      <c r="AC45" s="5"/>
      <c r="AD45" s="5"/>
      <c r="AE45" s="5"/>
      <c r="AF45" s="5"/>
    </row>
    <row r="46" spans="1:32" s="12" customFormat="1">
      <c r="A46" s="72" t="s">
        <v>409</v>
      </c>
      <c r="B46" s="84" t="s">
        <v>407</v>
      </c>
      <c r="C46" s="87">
        <v>268</v>
      </c>
      <c r="D46" s="89" t="s">
        <v>407</v>
      </c>
      <c r="E46" s="85" t="s">
        <v>407</v>
      </c>
      <c r="F46" s="49"/>
      <c r="G46" s="49"/>
      <c r="H46" s="49"/>
      <c r="I46" s="49"/>
      <c r="J46" s="94"/>
      <c r="K46" s="94"/>
      <c r="L46" s="123"/>
      <c r="M46" s="806"/>
      <c r="N46" s="94"/>
      <c r="O46" s="380"/>
      <c r="P46" s="380"/>
      <c r="Q46" s="380"/>
      <c r="R46" s="380"/>
      <c r="S46" s="380"/>
      <c r="T46" s="380"/>
      <c r="U46" s="380"/>
      <c r="V46" s="380"/>
      <c r="W46" s="380"/>
      <c r="X46" s="380"/>
      <c r="Y46" s="380"/>
      <c r="Z46" s="380"/>
      <c r="AA46" s="380"/>
    </row>
    <row r="47" spans="1:32" s="12" customFormat="1" ht="13.5" thickBot="1">
      <c r="A47" s="203" t="s">
        <v>72</v>
      </c>
      <c r="B47" s="202">
        <v>1272</v>
      </c>
      <c r="C47" s="202">
        <v>1296</v>
      </c>
      <c r="D47" s="217">
        <f>C47/B47</f>
        <v>1.0188679245283019</v>
      </c>
      <c r="E47" s="217" t="s">
        <v>407</v>
      </c>
      <c r="F47" s="38"/>
      <c r="G47" s="38"/>
      <c r="H47" s="38"/>
      <c r="I47" s="38"/>
      <c r="J47" s="95"/>
      <c r="K47" s="761"/>
      <c r="L47" s="123"/>
      <c r="M47" s="806"/>
      <c r="N47" s="93"/>
      <c r="O47" s="380"/>
      <c r="P47" s="380"/>
      <c r="Q47" s="380"/>
      <c r="R47" s="380"/>
      <c r="S47" s="380"/>
      <c r="T47" s="380"/>
      <c r="U47" s="380"/>
      <c r="V47" s="380"/>
      <c r="W47" s="380"/>
      <c r="X47" s="380"/>
      <c r="Y47" s="380"/>
      <c r="Z47" s="380"/>
      <c r="AA47" s="380"/>
    </row>
    <row r="48" spans="1:32" s="380" customFormat="1" ht="13.5" thickTop="1">
      <c r="A48" s="588"/>
      <c r="B48" s="200"/>
      <c r="C48" s="200"/>
      <c r="D48" s="210"/>
      <c r="E48" s="210"/>
      <c r="F48" s="38"/>
      <c r="G48" s="38"/>
      <c r="H48" s="38"/>
      <c r="I48" s="38"/>
      <c r="J48" s="95"/>
      <c r="K48" s="761"/>
      <c r="L48" s="123"/>
      <c r="M48" s="806"/>
      <c r="N48" s="93"/>
    </row>
    <row r="49" spans="1:27" s="12" customFormat="1" ht="15">
      <c r="A49" s="79" t="s">
        <v>143</v>
      </c>
      <c r="B49" s="8"/>
      <c r="C49" s="36"/>
      <c r="D49" s="36"/>
      <c r="E49" s="46"/>
      <c r="F49" s="40"/>
      <c r="G49" s="40"/>
      <c r="H49" s="40"/>
      <c r="I49" s="40"/>
      <c r="J49" s="92"/>
      <c r="K49" s="92"/>
      <c r="L49" s="123"/>
      <c r="M49" s="806"/>
      <c r="N49" s="93"/>
      <c r="O49" s="380"/>
      <c r="P49" s="380"/>
      <c r="Q49" s="380"/>
      <c r="R49" s="380"/>
      <c r="S49" s="380"/>
      <c r="T49" s="380"/>
      <c r="U49" s="380"/>
      <c r="V49" s="380"/>
      <c r="W49" s="380"/>
      <c r="X49" s="380"/>
      <c r="Y49" s="380"/>
      <c r="Z49" s="380"/>
      <c r="AA49" s="380"/>
    </row>
    <row r="50" spans="1:27" s="12" customFormat="1">
      <c r="A50" s="80" t="s">
        <v>1069</v>
      </c>
      <c r="B50" s="6"/>
      <c r="C50" s="49"/>
      <c r="D50" s="49"/>
      <c r="E50" s="49"/>
      <c r="F50" s="49"/>
      <c r="G50" s="49"/>
      <c r="H50" s="49"/>
      <c r="I50" s="49"/>
      <c r="J50" s="92"/>
      <c r="K50" s="92"/>
      <c r="L50" s="123"/>
      <c r="M50" s="806"/>
      <c r="N50" s="93"/>
      <c r="O50" s="380"/>
      <c r="P50" s="380"/>
      <c r="Q50" s="380"/>
      <c r="R50" s="380"/>
      <c r="S50" s="380"/>
      <c r="T50" s="380"/>
      <c r="U50" s="380"/>
      <c r="V50" s="380"/>
      <c r="W50" s="380"/>
      <c r="X50" s="380"/>
      <c r="Y50" s="380"/>
    </row>
    <row r="51" spans="1:27" s="380" customFormat="1">
      <c r="A51" s="97" t="s">
        <v>1220</v>
      </c>
      <c r="B51" s="6"/>
      <c r="C51" s="49"/>
      <c r="D51" s="49"/>
      <c r="E51" s="49"/>
      <c r="F51" s="49"/>
      <c r="G51" s="49"/>
      <c r="H51" s="49"/>
      <c r="I51" s="49"/>
      <c r="J51" s="92"/>
      <c r="K51" s="92"/>
      <c r="L51" s="637"/>
      <c r="M51" s="1127"/>
      <c r="N51" s="93"/>
    </row>
    <row r="52" spans="1:27" s="380" customFormat="1" ht="13.5" customHeight="1">
      <c r="A52" s="97" t="s">
        <v>1138</v>
      </c>
      <c r="B52" s="6"/>
      <c r="C52" s="49"/>
      <c r="D52" s="49"/>
      <c r="E52" s="49"/>
      <c r="F52" s="49"/>
      <c r="G52" s="49"/>
      <c r="H52" s="49"/>
      <c r="I52" s="49"/>
      <c r="J52" s="92"/>
      <c r="K52" s="92"/>
      <c r="L52" s="637"/>
      <c r="M52" s="806"/>
      <c r="N52" s="93"/>
    </row>
    <row r="53" spans="1:27" s="12" customFormat="1" ht="13.5" customHeight="1">
      <c r="A53" s="97"/>
      <c r="B53" s="97"/>
      <c r="C53" s="97"/>
      <c r="D53" s="97"/>
      <c r="E53" s="97"/>
      <c r="F53" s="41"/>
      <c r="G53" s="41"/>
      <c r="H53" s="41"/>
      <c r="I53" s="41"/>
      <c r="J53" s="92"/>
      <c r="K53" s="92"/>
      <c r="L53" s="123"/>
      <c r="M53" s="806"/>
      <c r="N53" s="93"/>
      <c r="O53" s="380"/>
      <c r="P53" s="380"/>
      <c r="Q53" s="380"/>
      <c r="R53" s="380"/>
      <c r="S53" s="380"/>
      <c r="T53" s="380"/>
      <c r="U53" s="380"/>
      <c r="V53" s="380"/>
      <c r="W53" s="380"/>
      <c r="X53" s="380"/>
      <c r="Y53" s="380"/>
    </row>
    <row r="54" spans="1:27" s="5" customFormat="1" ht="5.25" customHeight="1">
      <c r="A54" s="1497"/>
      <c r="B54" s="1497"/>
      <c r="C54" s="1497"/>
      <c r="D54" s="1497"/>
      <c r="E54" s="1497"/>
      <c r="F54" s="1497"/>
      <c r="G54" s="1497"/>
      <c r="H54" s="1497"/>
      <c r="I54" s="1497"/>
      <c r="J54" s="520"/>
      <c r="K54" s="792"/>
      <c r="L54" s="123"/>
      <c r="M54" s="806"/>
      <c r="N54"/>
      <c r="O54"/>
      <c r="P54"/>
      <c r="Q54"/>
      <c r="R54"/>
      <c r="S54"/>
      <c r="X54"/>
      <c r="Y54"/>
    </row>
    <row r="55" spans="1:27">
      <c r="A55" s="167"/>
      <c r="B55" s="167"/>
      <c r="C55" s="167"/>
      <c r="D55" s="167"/>
      <c r="E55" s="167"/>
      <c r="F55" s="167"/>
      <c r="G55" s="167"/>
      <c r="H55" s="167"/>
      <c r="I55" s="167"/>
      <c r="J55" s="531"/>
      <c r="K55" s="806"/>
      <c r="L55" s="123"/>
      <c r="M55" s="806"/>
      <c r="N55"/>
    </row>
    <row r="56" spans="1:27" ht="15.75">
      <c r="A56" s="1115" t="s">
        <v>1174</v>
      </c>
      <c r="B56" s="531"/>
      <c r="C56" s="531"/>
      <c r="D56" s="531"/>
      <c r="E56" s="531"/>
      <c r="F56" s="531"/>
      <c r="G56" s="531"/>
      <c r="H56" s="531"/>
      <c r="I56" s="531"/>
      <c r="J56" s="7"/>
      <c r="K56" s="757"/>
      <c r="L56" s="123"/>
      <c r="M56" s="806"/>
      <c r="N56"/>
    </row>
    <row r="57" spans="1:27" s="624" customFormat="1" ht="13.5" customHeight="1">
      <c r="A57" s="794"/>
      <c r="B57" s="806"/>
      <c r="C57" s="806"/>
      <c r="D57" s="806"/>
      <c r="E57" s="806"/>
      <c r="F57" s="806"/>
      <c r="G57" s="806"/>
      <c r="H57" s="806"/>
      <c r="I57" s="806"/>
      <c r="J57" s="757"/>
      <c r="K57" s="757"/>
      <c r="L57" s="637"/>
      <c r="M57" s="806"/>
    </row>
    <row r="58" spans="1:27" ht="13.5" customHeight="1">
      <c r="A58" s="1464" t="s">
        <v>1415</v>
      </c>
      <c r="B58" s="1464"/>
      <c r="C58" s="1464"/>
      <c r="D58" s="1464"/>
      <c r="E58" s="524"/>
      <c r="F58" s="524"/>
      <c r="G58" s="524"/>
      <c r="H58" s="524"/>
      <c r="I58" s="524"/>
      <c r="J58" s="70"/>
      <c r="K58" s="762"/>
      <c r="L58" s="123"/>
      <c r="M58" s="806"/>
      <c r="N58" s="53"/>
    </row>
    <row r="59" spans="1:27" ht="26.25" thickBot="1">
      <c r="A59" s="96" t="s">
        <v>95</v>
      </c>
      <c r="B59" s="572" t="s">
        <v>921</v>
      </c>
      <c r="C59" s="572" t="s">
        <v>410</v>
      </c>
      <c r="D59" s="572" t="s">
        <v>411</v>
      </c>
      <c r="E59" s="7"/>
      <c r="F59" s="7"/>
      <c r="G59" s="7"/>
      <c r="H59" s="7"/>
      <c r="I59" s="7"/>
      <c r="J59" s="69"/>
      <c r="K59" s="69"/>
      <c r="L59" s="123"/>
      <c r="M59" s="806"/>
      <c r="N59" s="53"/>
    </row>
    <row r="60" spans="1:27">
      <c r="A60" s="71" t="s">
        <v>408</v>
      </c>
      <c r="B60" s="81">
        <v>2275984</v>
      </c>
      <c r="C60" s="81">
        <v>35503</v>
      </c>
      <c r="D60" s="81">
        <v>80496</v>
      </c>
      <c r="E60" s="33"/>
      <c r="F60" s="70"/>
      <c r="G60" s="70"/>
      <c r="H60" s="70"/>
      <c r="I60" s="70"/>
      <c r="J60" s="70"/>
      <c r="K60" s="762"/>
      <c r="L60" s="123"/>
      <c r="M60" s="806"/>
      <c r="N60" s="53"/>
    </row>
    <row r="61" spans="1:27" s="5" customFormat="1">
      <c r="A61" s="72" t="s">
        <v>409</v>
      </c>
      <c r="B61" s="83">
        <v>754502</v>
      </c>
      <c r="C61" s="81">
        <v>15797</v>
      </c>
      <c r="D61" s="635">
        <v>25991</v>
      </c>
      <c r="E61" s="34"/>
      <c r="F61" s="69"/>
      <c r="G61" s="69"/>
      <c r="H61" s="69"/>
      <c r="I61" s="69"/>
      <c r="J61" s="7"/>
      <c r="K61" s="757"/>
      <c r="L61" s="123"/>
      <c r="M61" s="806"/>
      <c r="N61" s="37"/>
    </row>
    <row r="62" spans="1:27" s="5" customFormat="1" ht="13.5" thickBot="1">
      <c r="A62" s="203" t="s">
        <v>72</v>
      </c>
      <c r="B62" s="202">
        <f>SUM(B60:B61)</f>
        <v>3030486</v>
      </c>
      <c r="C62" s="202">
        <f>SUM(C60:C61)</f>
        <v>51300</v>
      </c>
      <c r="D62" s="202">
        <f>SUM(D60:D61)</f>
        <v>106487</v>
      </c>
      <c r="E62" s="36"/>
      <c r="F62" s="36"/>
      <c r="G62" s="36"/>
      <c r="H62" s="36"/>
      <c r="I62" s="36"/>
      <c r="J62" s="46"/>
      <c r="K62" s="760"/>
      <c r="L62" s="123"/>
      <c r="M62" s="806"/>
      <c r="N62" s="47"/>
      <c r="R62" s="19"/>
      <c r="S62" s="29"/>
      <c r="T62" s="30"/>
      <c r="U62" s="20"/>
    </row>
    <row r="63" spans="1:27" s="5" customFormat="1" ht="13.5" thickTop="1">
      <c r="B63" s="8"/>
      <c r="C63" s="36"/>
      <c r="D63" s="36"/>
      <c r="E63" s="36"/>
      <c r="F63" s="36"/>
      <c r="G63" s="36"/>
      <c r="H63" s="36"/>
      <c r="I63" s="36"/>
      <c r="J63" s="46"/>
      <c r="K63" s="760"/>
      <c r="L63" s="123"/>
      <c r="M63" s="806"/>
      <c r="N63" s="47"/>
      <c r="R63" s="19"/>
      <c r="S63" s="29"/>
      <c r="T63" s="30"/>
      <c r="U63" s="20"/>
    </row>
    <row r="64" spans="1:27" s="5" customFormat="1">
      <c r="A64" s="1383" t="s">
        <v>143</v>
      </c>
      <c r="B64" s="8"/>
      <c r="C64" s="36"/>
      <c r="D64" s="36"/>
      <c r="E64" s="36"/>
      <c r="F64" s="36"/>
      <c r="G64" s="36"/>
      <c r="H64" s="36"/>
      <c r="I64" s="36"/>
      <c r="J64" s="46"/>
      <c r="K64" s="760"/>
      <c r="L64" s="123"/>
      <c r="M64" s="806"/>
      <c r="N64" s="47"/>
      <c r="R64" s="19"/>
      <c r="S64" s="29"/>
      <c r="T64" s="30"/>
      <c r="U64" s="20"/>
    </row>
    <row r="65" spans="1:21" s="5" customFormat="1">
      <c r="A65" s="80" t="s">
        <v>1416</v>
      </c>
      <c r="B65" s="8"/>
      <c r="C65" s="36"/>
      <c r="D65" s="36"/>
      <c r="E65" s="36"/>
      <c r="F65" s="36"/>
      <c r="G65" s="36"/>
      <c r="H65" s="36"/>
      <c r="I65" s="36"/>
      <c r="J65" s="46"/>
      <c r="K65" s="760"/>
      <c r="L65" s="123"/>
      <c r="M65" s="806"/>
      <c r="N65" s="47"/>
      <c r="R65" s="19"/>
      <c r="S65" s="29"/>
      <c r="T65" s="30"/>
      <c r="U65" s="20"/>
    </row>
    <row r="66" spans="1:21" s="5" customFormat="1">
      <c r="A66" s="97" t="s">
        <v>1417</v>
      </c>
      <c r="B66" s="78"/>
      <c r="C66" s="78"/>
      <c r="D66" s="78"/>
      <c r="E66" s="78"/>
      <c r="F66" s="44"/>
      <c r="G66" s="44"/>
      <c r="H66" s="44"/>
      <c r="I66" s="44"/>
      <c r="J66" s="41"/>
      <c r="K66" s="41"/>
      <c r="L66" s="123"/>
      <c r="M66" s="806"/>
      <c r="N66" s="39"/>
      <c r="R66" s="21"/>
    </row>
    <row r="67" spans="1:21" s="5" customFormat="1" ht="13.5" customHeight="1">
      <c r="B67" s="8"/>
      <c r="C67" s="7"/>
      <c r="D67" s="7"/>
      <c r="E67" s="7"/>
      <c r="F67" s="7"/>
      <c r="G67" s="7"/>
      <c r="H67" s="7"/>
      <c r="I67" s="7"/>
      <c r="J67" s="44"/>
      <c r="K67" s="44"/>
      <c r="L67" s="123"/>
      <c r="M67" s="806"/>
      <c r="N67" s="44"/>
    </row>
    <row r="68" spans="1:21" s="5" customFormat="1" ht="13.5" customHeight="1">
      <c r="B68" s="8"/>
      <c r="C68" s="7"/>
      <c r="D68" s="7"/>
      <c r="E68" s="7"/>
      <c r="F68" s="7"/>
      <c r="G68" s="7"/>
      <c r="H68" s="7"/>
      <c r="I68" s="7"/>
      <c r="J68" s="36"/>
      <c r="K68" s="629"/>
      <c r="L68" s="123"/>
      <c r="M68" s="806"/>
      <c r="N68" s="48"/>
      <c r="R68" s="21"/>
    </row>
    <row r="69" spans="1:21" s="5" customFormat="1" ht="13.5" customHeight="1">
      <c r="A69" s="1464" t="s">
        <v>1418</v>
      </c>
      <c r="B69" s="1464"/>
      <c r="C69" s="1464"/>
      <c r="D69" s="1464"/>
      <c r="E69" s="524"/>
      <c r="F69" s="524"/>
      <c r="G69" s="524"/>
      <c r="H69" s="524"/>
      <c r="I69" s="524"/>
      <c r="J69" s="36"/>
      <c r="K69" s="629"/>
      <c r="L69" s="123"/>
      <c r="M69" s="806"/>
      <c r="N69" s="48"/>
      <c r="R69" s="21"/>
    </row>
    <row r="70" spans="1:21" s="5" customFormat="1" ht="26.25" thickBot="1">
      <c r="A70" s="96" t="s">
        <v>95</v>
      </c>
      <c r="B70" s="572" t="s">
        <v>921</v>
      </c>
      <c r="C70" s="572" t="s">
        <v>410</v>
      </c>
      <c r="D70" s="572" t="s">
        <v>411</v>
      </c>
      <c r="E70" s="7"/>
      <c r="F70" s="7"/>
      <c r="G70" s="7"/>
      <c r="H70" s="7"/>
      <c r="I70" s="7"/>
      <c r="J70" s="46"/>
      <c r="K70" s="760"/>
      <c r="L70" s="123"/>
      <c r="M70" s="806"/>
      <c r="N70" s="47"/>
      <c r="P70" s="380"/>
      <c r="R70" s="19"/>
      <c r="S70" s="29"/>
      <c r="T70" s="30"/>
      <c r="U70" s="20"/>
    </row>
    <row r="71" spans="1:21" s="5" customFormat="1">
      <c r="A71" s="71" t="s">
        <v>408</v>
      </c>
      <c r="B71" s="83">
        <v>7252831</v>
      </c>
      <c r="C71" s="81">
        <v>95427</v>
      </c>
      <c r="D71" s="81">
        <v>256515</v>
      </c>
      <c r="E71" s="35"/>
      <c r="F71" s="70"/>
      <c r="G71" s="70"/>
      <c r="H71" s="70"/>
      <c r="I71" s="70"/>
      <c r="J71" s="46"/>
      <c r="K71" s="760"/>
      <c r="L71" s="123"/>
      <c r="M71" s="806"/>
      <c r="N71" s="47"/>
      <c r="R71" s="19"/>
      <c r="S71" s="29"/>
      <c r="T71" s="30"/>
      <c r="U71" s="20"/>
    </row>
    <row r="72" spans="1:21" s="5" customFormat="1">
      <c r="A72" s="72" t="s">
        <v>409</v>
      </c>
      <c r="B72" s="644">
        <v>1887635</v>
      </c>
      <c r="C72" s="81">
        <v>36274</v>
      </c>
      <c r="D72" s="635">
        <v>65025</v>
      </c>
      <c r="E72" s="7"/>
      <c r="F72" s="7"/>
      <c r="G72" s="7"/>
      <c r="H72" s="7"/>
      <c r="I72" s="7"/>
      <c r="J72" s="46"/>
      <c r="K72" s="760"/>
      <c r="L72" s="123"/>
      <c r="M72" s="806"/>
      <c r="N72" s="47"/>
      <c r="R72" s="19"/>
      <c r="S72" s="29"/>
      <c r="T72" s="30"/>
      <c r="U72" s="20"/>
    </row>
    <row r="73" spans="1:21" s="5" customFormat="1" ht="13.5" thickBot="1">
      <c r="A73" s="203" t="s">
        <v>72</v>
      </c>
      <c r="B73" s="202">
        <f>SUM(B71:B72)</f>
        <v>9140466</v>
      </c>
      <c r="C73" s="202">
        <f>SUM(C71:C72)</f>
        <v>131701</v>
      </c>
      <c r="D73" s="202">
        <f>SUM(D71:D72)</f>
        <v>321540</v>
      </c>
      <c r="E73" s="36"/>
      <c r="F73" s="36"/>
      <c r="G73" s="36"/>
      <c r="H73" s="36"/>
      <c r="I73" s="36"/>
      <c r="J73" s="41"/>
      <c r="K73" s="41"/>
      <c r="L73" s="123"/>
      <c r="M73" s="806"/>
      <c r="N73" s="39"/>
      <c r="R73" s="21"/>
    </row>
    <row r="74" spans="1:21" s="5" customFormat="1" ht="13.5" thickTop="1">
      <c r="B74" s="8"/>
      <c r="C74" s="36"/>
      <c r="D74" s="36"/>
      <c r="E74" s="36"/>
      <c r="F74" s="36"/>
      <c r="G74" s="36"/>
      <c r="H74" s="36"/>
      <c r="I74" s="36"/>
      <c r="J74" s="36"/>
      <c r="K74" s="629"/>
      <c r="L74" s="123"/>
      <c r="M74" s="806"/>
      <c r="N74" s="48"/>
      <c r="R74" s="21"/>
    </row>
    <row r="75" spans="1:21" s="5" customFormat="1">
      <c r="A75" s="1383" t="s">
        <v>143</v>
      </c>
      <c r="B75" s="8"/>
      <c r="C75" s="36"/>
      <c r="D75" s="36"/>
      <c r="E75" s="36"/>
      <c r="F75" s="36"/>
      <c r="G75" s="36"/>
      <c r="H75" s="36"/>
      <c r="I75" s="36"/>
      <c r="J75" s="36"/>
      <c r="K75" s="629"/>
      <c r="L75" s="123"/>
      <c r="M75" s="806"/>
      <c r="N75" s="48"/>
      <c r="R75" s="21"/>
    </row>
    <row r="76" spans="1:21" s="5" customFormat="1">
      <c r="A76" s="80" t="s">
        <v>1416</v>
      </c>
      <c r="B76" s="8"/>
      <c r="C76" s="36"/>
      <c r="D76" s="36"/>
      <c r="E76" s="36"/>
      <c r="F76" s="36"/>
      <c r="G76" s="36"/>
      <c r="H76" s="36"/>
      <c r="I76" s="36"/>
      <c r="J76" s="36"/>
      <c r="K76" s="629"/>
      <c r="L76" s="123"/>
      <c r="M76" s="806"/>
      <c r="N76" s="48"/>
      <c r="R76" s="21"/>
    </row>
    <row r="77" spans="1:21" s="5" customFormat="1">
      <c r="A77" s="97" t="s">
        <v>1417</v>
      </c>
      <c r="B77" s="78"/>
      <c r="C77" s="78"/>
      <c r="D77" s="78"/>
      <c r="E77" s="78"/>
      <c r="F77" s="44"/>
      <c r="G77" s="44"/>
      <c r="H77" s="44"/>
      <c r="I77" s="44"/>
      <c r="J77" s="41"/>
      <c r="K77" s="41"/>
      <c r="L77" s="123"/>
      <c r="M77" s="806"/>
      <c r="N77" s="39"/>
      <c r="R77" s="19"/>
      <c r="S77" s="29"/>
      <c r="T77" s="30"/>
      <c r="U77" s="20"/>
    </row>
    <row r="78" spans="1:21" s="627" customFormat="1">
      <c r="A78" s="97"/>
      <c r="B78" s="78"/>
      <c r="C78" s="78"/>
      <c r="D78" s="78"/>
      <c r="E78" s="78"/>
      <c r="F78" s="44"/>
      <c r="G78" s="44"/>
      <c r="H78" s="44"/>
      <c r="I78" s="44"/>
      <c r="J78" s="41"/>
      <c r="K78" s="41"/>
      <c r="L78" s="637"/>
      <c r="M78" s="1380"/>
      <c r="N78" s="39"/>
      <c r="R78" s="19"/>
      <c r="S78" s="29"/>
      <c r="T78" s="30"/>
      <c r="U78" s="20"/>
    </row>
    <row r="79" spans="1:21" s="174" customFormat="1" ht="13.5" customHeight="1">
      <c r="A79" s="378"/>
      <c r="B79" s="8"/>
      <c r="C79" s="36"/>
      <c r="D79" s="36"/>
      <c r="E79" s="36"/>
      <c r="F79" s="36"/>
      <c r="G79" s="36"/>
      <c r="H79" s="36"/>
      <c r="I79" s="36"/>
      <c r="J79" s="42"/>
      <c r="K79" s="42"/>
      <c r="L79" s="123"/>
      <c r="M79" s="806"/>
      <c r="N79" s="43"/>
      <c r="O79" s="378"/>
      <c r="P79" s="378"/>
      <c r="Q79" s="378"/>
      <c r="R79" s="378"/>
      <c r="S79" s="378"/>
      <c r="T79" s="378"/>
      <c r="U79" s="378"/>
    </row>
    <row r="80" spans="1:21" s="378" customFormat="1" ht="13.5" customHeight="1">
      <c r="A80" s="1464" t="s">
        <v>1419</v>
      </c>
      <c r="B80" s="1464"/>
      <c r="C80" s="1464"/>
      <c r="D80" s="1464"/>
      <c r="E80" s="629"/>
      <c r="F80" s="629"/>
      <c r="G80" s="629"/>
      <c r="H80" s="629"/>
      <c r="I80" s="629"/>
      <c r="J80" s="42"/>
      <c r="K80" s="42"/>
      <c r="L80" s="637"/>
      <c r="M80" s="806"/>
      <c r="N80" s="43"/>
    </row>
    <row r="81" spans="1:21" s="12" customFormat="1" ht="26.25" thickBot="1">
      <c r="A81" s="96" t="s">
        <v>95</v>
      </c>
      <c r="B81" s="1381" t="s">
        <v>921</v>
      </c>
      <c r="C81" s="1381" t="s">
        <v>410</v>
      </c>
      <c r="D81" s="1381" t="s">
        <v>411</v>
      </c>
      <c r="E81" s="629"/>
      <c r="F81" s="629"/>
      <c r="G81" s="629"/>
      <c r="H81" s="629"/>
      <c r="I81" s="629"/>
      <c r="J81" s="42"/>
      <c r="K81" s="42"/>
      <c r="L81" s="123"/>
      <c r="M81" s="806"/>
      <c r="N81" s="93"/>
      <c r="O81" s="380"/>
      <c r="P81" s="380"/>
      <c r="Q81" s="380"/>
      <c r="R81" s="380"/>
      <c r="S81" s="380"/>
      <c r="T81" s="380"/>
      <c r="U81" s="380"/>
    </row>
    <row r="82" spans="1:21" s="5" customFormat="1" ht="13.5" customHeight="1">
      <c r="A82" s="71" t="s">
        <v>408</v>
      </c>
      <c r="B82" s="81">
        <v>494944</v>
      </c>
      <c r="C82" s="81">
        <v>1691</v>
      </c>
      <c r="D82" s="81">
        <v>3833</v>
      </c>
      <c r="E82" s="629"/>
      <c r="F82" s="629"/>
      <c r="G82" s="629"/>
      <c r="H82" s="629"/>
      <c r="I82" s="629"/>
      <c r="J82" s="42"/>
      <c r="K82" s="42"/>
      <c r="L82" s="123"/>
      <c r="M82" s="806"/>
      <c r="N82" s="36"/>
    </row>
    <row r="83" spans="1:21" s="5" customFormat="1">
      <c r="A83" s="72" t="s">
        <v>409</v>
      </c>
      <c r="B83" s="83">
        <v>164127</v>
      </c>
      <c r="C83" s="81">
        <v>752</v>
      </c>
      <c r="D83" s="635">
        <v>1238</v>
      </c>
      <c r="E83" s="629"/>
      <c r="F83" s="629"/>
      <c r="G83" s="629"/>
      <c r="H83" s="629"/>
      <c r="I83" s="629"/>
      <c r="J83" s="42"/>
      <c r="K83" s="42"/>
      <c r="L83" s="123"/>
      <c r="M83" s="806"/>
      <c r="N83" s="36"/>
      <c r="O83" s="36"/>
    </row>
    <row r="84" spans="1:21" s="5" customFormat="1" ht="13.5" thickBot="1">
      <c r="A84" s="1139" t="s">
        <v>72</v>
      </c>
      <c r="B84" s="1407">
        <f>SUM(B82:B83)</f>
        <v>659071</v>
      </c>
      <c r="C84" s="1407">
        <f>SUM(C82:C83)</f>
        <v>2443</v>
      </c>
      <c r="D84" s="1407">
        <f>SUM(D82:D83)</f>
        <v>5071</v>
      </c>
      <c r="E84" s="629"/>
      <c r="F84" s="629"/>
      <c r="G84" s="629"/>
      <c r="H84" s="629"/>
      <c r="I84" s="629"/>
      <c r="J84" s="42"/>
      <c r="K84" s="42"/>
      <c r="L84" s="123"/>
      <c r="M84" s="806"/>
      <c r="N84" s="36"/>
      <c r="O84" s="36"/>
    </row>
    <row r="85" spans="1:21" s="5" customFormat="1" ht="13.5" thickTop="1">
      <c r="A85" s="627"/>
      <c r="B85" s="8"/>
      <c r="C85" s="629"/>
      <c r="D85" s="629"/>
      <c r="E85" s="629"/>
      <c r="F85" s="629"/>
      <c r="G85" s="629"/>
      <c r="H85" s="629"/>
      <c r="I85" s="629"/>
      <c r="J85" s="42"/>
      <c r="K85" s="42"/>
      <c r="L85" s="123"/>
      <c r="M85" s="806"/>
      <c r="N85" s="36"/>
      <c r="O85" s="36"/>
    </row>
    <row r="86" spans="1:21" s="5" customFormat="1">
      <c r="A86" s="1383" t="s">
        <v>143</v>
      </c>
      <c r="B86" s="8"/>
      <c r="C86" s="629"/>
      <c r="D86" s="629"/>
      <c r="E86" s="629"/>
      <c r="F86" s="629"/>
      <c r="G86" s="629"/>
      <c r="H86" s="629"/>
      <c r="I86" s="629"/>
      <c r="J86" s="42"/>
      <c r="K86" s="42"/>
      <c r="L86" s="123"/>
      <c r="M86" s="806"/>
      <c r="N86" s="36"/>
      <c r="O86" s="36"/>
    </row>
    <row r="87" spans="1:21" s="5" customFormat="1">
      <c r="A87" s="80" t="s">
        <v>1420</v>
      </c>
      <c r="B87" s="8"/>
      <c r="C87" s="629"/>
      <c r="D87" s="629"/>
      <c r="E87" s="629"/>
      <c r="F87" s="629"/>
      <c r="G87" s="629"/>
      <c r="H87" s="629"/>
      <c r="I87" s="629"/>
      <c r="J87" s="42"/>
      <c r="K87" s="42"/>
      <c r="L87" s="123"/>
      <c r="M87" s="806"/>
      <c r="N87" s="36"/>
    </row>
    <row r="88" spans="1:21" s="5" customFormat="1">
      <c r="A88" s="97" t="s">
        <v>1421</v>
      </c>
      <c r="B88" s="78"/>
      <c r="C88" s="78"/>
      <c r="D88" s="78"/>
      <c r="E88" s="629"/>
      <c r="F88" s="629"/>
      <c r="G88" s="629"/>
      <c r="H88" s="629"/>
      <c r="I88" s="629"/>
      <c r="J88" s="42"/>
      <c r="K88" s="42"/>
      <c r="L88" s="123"/>
      <c r="M88" s="806"/>
      <c r="N88" s="36"/>
    </row>
    <row r="89" spans="1:21" s="5" customFormat="1">
      <c r="A89" s="627"/>
      <c r="B89" s="8"/>
      <c r="C89" s="757"/>
      <c r="D89" s="757"/>
      <c r="E89" s="629"/>
      <c r="F89" s="629"/>
      <c r="G89" s="629"/>
      <c r="H89" s="629"/>
      <c r="I89" s="629"/>
      <c r="J89" s="42"/>
      <c r="K89" s="42"/>
      <c r="L89" s="123"/>
      <c r="M89" s="806"/>
      <c r="N89" s="36"/>
    </row>
    <row r="90" spans="1:21" s="5" customFormat="1" ht="13.5" customHeight="1">
      <c r="A90" s="627"/>
      <c r="B90" s="8"/>
      <c r="C90" s="757"/>
      <c r="D90" s="757"/>
      <c r="E90" s="629"/>
      <c r="F90" s="629"/>
      <c r="G90" s="629"/>
      <c r="H90" s="629"/>
      <c r="I90" s="629"/>
      <c r="J90" s="42"/>
      <c r="K90" s="42"/>
      <c r="L90" s="123"/>
      <c r="M90" s="806"/>
      <c r="N90" s="36"/>
    </row>
    <row r="91" spans="1:21" s="5" customFormat="1" ht="13.5" customHeight="1">
      <c r="A91" s="1464" t="s">
        <v>1422</v>
      </c>
      <c r="B91" s="1464"/>
      <c r="C91" s="1464"/>
      <c r="D91" s="1464"/>
      <c r="E91" s="629"/>
      <c r="F91" s="629"/>
      <c r="G91" s="629"/>
      <c r="H91" s="629"/>
      <c r="I91" s="629"/>
      <c r="J91" s="42"/>
      <c r="K91" s="42"/>
      <c r="L91" s="123"/>
      <c r="M91" s="806"/>
      <c r="N91" s="36"/>
    </row>
    <row r="92" spans="1:21" s="5" customFormat="1" ht="26.25" thickBot="1">
      <c r="A92" s="96" t="s">
        <v>95</v>
      </c>
      <c r="B92" s="1381" t="s">
        <v>921</v>
      </c>
      <c r="C92" s="1381" t="s">
        <v>410</v>
      </c>
      <c r="D92" s="1381" t="s">
        <v>411</v>
      </c>
      <c r="E92" s="629"/>
      <c r="F92" s="629"/>
      <c r="G92" s="629"/>
      <c r="H92" s="629"/>
      <c r="I92" s="629"/>
      <c r="J92" s="42"/>
      <c r="K92" s="42"/>
      <c r="L92" s="123"/>
      <c r="M92" s="806"/>
      <c r="N92" s="36"/>
    </row>
    <row r="93" spans="1:21" s="5" customFormat="1" ht="27" customHeight="1">
      <c r="A93" s="71" t="s">
        <v>408</v>
      </c>
      <c r="B93" s="83">
        <v>1577289</v>
      </c>
      <c r="C93" s="81">
        <v>4544</v>
      </c>
      <c r="D93" s="81">
        <v>12215</v>
      </c>
      <c r="E93" s="629"/>
      <c r="F93" s="629"/>
      <c r="G93" s="629"/>
      <c r="H93" s="629"/>
      <c r="I93" s="629"/>
      <c r="J93" s="42"/>
      <c r="K93" s="42"/>
      <c r="L93" s="123"/>
      <c r="M93" s="806"/>
      <c r="N93" s="36"/>
    </row>
    <row r="94" spans="1:21" s="5" customFormat="1">
      <c r="A94" s="72" t="s">
        <v>409</v>
      </c>
      <c r="B94" s="644">
        <v>410583</v>
      </c>
      <c r="C94" s="81">
        <v>1728</v>
      </c>
      <c r="D94" s="635">
        <v>3097</v>
      </c>
      <c r="E94" s="629"/>
      <c r="F94" s="629"/>
      <c r="G94" s="629"/>
      <c r="H94" s="629"/>
      <c r="I94" s="629"/>
      <c r="J94" s="42"/>
      <c r="K94" s="42"/>
      <c r="L94" s="123"/>
      <c r="M94" s="806"/>
    </row>
    <row r="95" spans="1:21" s="5" customFormat="1" ht="13.5" thickBot="1">
      <c r="A95" s="1139" t="s">
        <v>72</v>
      </c>
      <c r="B95" s="1407">
        <f>SUM(B93:B94)</f>
        <v>1987872</v>
      </c>
      <c r="C95" s="1407">
        <f>SUM(C93:C94)</f>
        <v>6272</v>
      </c>
      <c r="D95" s="1407">
        <f>SUM(D93:D94)</f>
        <v>15312</v>
      </c>
      <c r="E95" s="629"/>
      <c r="F95" s="629"/>
      <c r="G95" s="629"/>
      <c r="H95" s="629"/>
      <c r="I95" s="629"/>
      <c r="J95" s="42"/>
      <c r="K95" s="42"/>
      <c r="L95" s="123"/>
      <c r="M95" s="806"/>
    </row>
    <row r="96" spans="1:21" s="5" customFormat="1" ht="13.5" thickTop="1">
      <c r="A96" s="627"/>
      <c r="B96" s="8"/>
      <c r="C96" s="629"/>
      <c r="D96" s="629"/>
      <c r="E96" s="629"/>
      <c r="F96" s="629"/>
      <c r="G96" s="629"/>
      <c r="H96" s="629"/>
      <c r="I96" s="629"/>
      <c r="J96" s="42"/>
      <c r="K96" s="42"/>
      <c r="L96" s="123"/>
      <c r="M96" s="806"/>
    </row>
    <row r="97" spans="1:22" s="5" customFormat="1">
      <c r="A97" s="1383" t="s">
        <v>143</v>
      </c>
      <c r="B97" s="8"/>
      <c r="C97" s="629"/>
      <c r="D97" s="629"/>
      <c r="E97" s="629"/>
      <c r="F97" s="629"/>
      <c r="G97" s="629"/>
      <c r="H97" s="629"/>
      <c r="I97" s="629"/>
      <c r="J97" s="42"/>
      <c r="K97" s="42"/>
      <c r="L97" s="123"/>
      <c r="M97" s="806"/>
    </row>
    <row r="98" spans="1:22" s="5" customFormat="1">
      <c r="A98" s="80" t="s">
        <v>1420</v>
      </c>
      <c r="B98" s="8"/>
      <c r="C98" s="629"/>
      <c r="D98" s="629"/>
      <c r="E98" s="629"/>
      <c r="F98" s="629"/>
      <c r="G98" s="629"/>
      <c r="H98" s="629"/>
      <c r="I98" s="629"/>
      <c r="J98" s="42"/>
      <c r="K98" s="42"/>
      <c r="L98" s="123"/>
      <c r="M98" s="806"/>
    </row>
    <row r="99" spans="1:22" s="5" customFormat="1">
      <c r="A99" s="97" t="s">
        <v>1421</v>
      </c>
      <c r="B99" s="78"/>
      <c r="C99" s="78"/>
      <c r="D99" s="78"/>
      <c r="E99" s="629"/>
      <c r="F99" s="629"/>
      <c r="G99" s="629"/>
      <c r="H99" s="629"/>
      <c r="I99" s="629"/>
      <c r="J99" s="42"/>
      <c r="K99" s="42"/>
      <c r="L99" s="123"/>
      <c r="M99" s="806"/>
    </row>
    <row r="100" spans="1:22" s="5" customFormat="1">
      <c r="A100" s="1382"/>
      <c r="B100" s="8"/>
      <c r="C100" s="629"/>
      <c r="D100" s="629"/>
      <c r="E100" s="629"/>
      <c r="F100" s="629"/>
      <c r="G100" s="629"/>
      <c r="H100" s="629"/>
      <c r="I100" s="629"/>
      <c r="J100" s="42"/>
      <c r="K100" s="42"/>
      <c r="L100" s="123"/>
      <c r="M100" s="806"/>
      <c r="N100" s="36"/>
      <c r="O100" s="36"/>
    </row>
    <row r="101" spans="1:22" s="5" customFormat="1">
      <c r="A101" s="1382"/>
      <c r="B101" s="8"/>
      <c r="C101" s="629"/>
      <c r="D101" s="629"/>
      <c r="E101" s="629"/>
      <c r="F101" s="629"/>
      <c r="G101" s="629"/>
      <c r="H101" s="629"/>
      <c r="I101" s="629"/>
      <c r="J101" s="42"/>
      <c r="K101" s="42"/>
      <c r="L101" s="123"/>
      <c r="M101" s="806"/>
      <c r="N101" s="36"/>
      <c r="O101" s="36"/>
    </row>
    <row r="102" spans="1:22" s="5" customFormat="1">
      <c r="A102" s="1464" t="s">
        <v>1423</v>
      </c>
      <c r="B102" s="1464"/>
      <c r="C102" s="1464"/>
      <c r="D102" s="1464"/>
      <c r="E102" s="629"/>
      <c r="F102" s="629"/>
      <c r="G102" s="629"/>
      <c r="H102" s="629"/>
      <c r="I102" s="629"/>
      <c r="J102" s="42"/>
      <c r="K102" s="42"/>
      <c r="L102" s="123"/>
      <c r="M102" s="806"/>
      <c r="N102" s="36"/>
    </row>
    <row r="103" spans="1:22" s="5" customFormat="1" ht="26.25" thickBot="1">
      <c r="A103" s="96" t="s">
        <v>95</v>
      </c>
      <c r="B103" s="1381" t="s">
        <v>1424</v>
      </c>
      <c r="C103" s="1381" t="s">
        <v>410</v>
      </c>
      <c r="D103" s="1381" t="s">
        <v>411</v>
      </c>
      <c r="E103" s="629"/>
      <c r="F103" s="629"/>
      <c r="G103" s="629"/>
      <c r="H103" s="629"/>
      <c r="I103" s="629"/>
      <c r="J103" s="42"/>
      <c r="K103" s="42"/>
      <c r="L103" s="123"/>
      <c r="M103" s="806"/>
      <c r="N103" s="36"/>
    </row>
    <row r="104" spans="1:22" s="5" customFormat="1" ht="13.5" customHeight="1">
      <c r="A104" s="71" t="s">
        <v>408</v>
      </c>
      <c r="B104" s="81">
        <v>325128</v>
      </c>
      <c r="C104" s="81">
        <v>5072</v>
      </c>
      <c r="D104" s="81">
        <v>11499</v>
      </c>
      <c r="E104" s="629"/>
      <c r="F104" s="629"/>
      <c r="G104" s="629"/>
      <c r="H104" s="629"/>
      <c r="I104" s="629"/>
      <c r="J104" s="42"/>
      <c r="K104" s="42"/>
      <c r="L104" s="123"/>
      <c r="M104" s="806"/>
      <c r="N104" s="36"/>
    </row>
    <row r="105" spans="1:22" s="627" customFormat="1" ht="13.5" customHeight="1">
      <c r="A105" s="73" t="s">
        <v>409</v>
      </c>
      <c r="B105" s="83">
        <v>107786</v>
      </c>
      <c r="C105" s="81">
        <v>2257</v>
      </c>
      <c r="D105" s="83">
        <v>3713</v>
      </c>
      <c r="E105" s="629"/>
      <c r="F105" s="629"/>
      <c r="G105" s="629"/>
      <c r="H105" s="629"/>
      <c r="I105" s="629"/>
      <c r="J105" s="42"/>
      <c r="K105" s="42"/>
      <c r="L105" s="637"/>
      <c r="M105" s="806"/>
      <c r="N105" s="629"/>
    </row>
    <row r="106" spans="1:22" s="5" customFormat="1" ht="13.5" customHeight="1" thickBot="1">
      <c r="A106" s="1139" t="s">
        <v>72</v>
      </c>
      <c r="B106" s="1407">
        <f>SUM(B104:B105)</f>
        <v>432914</v>
      </c>
      <c r="C106" s="1407">
        <f>SUM(C104:C105)</f>
        <v>7329</v>
      </c>
      <c r="D106" s="1407">
        <f>SUM(D104:D105)</f>
        <v>15212</v>
      </c>
      <c r="E106" s="629"/>
      <c r="F106" s="629"/>
      <c r="G106" s="629"/>
      <c r="H106" s="629"/>
      <c r="I106" s="629"/>
      <c r="J106" s="42"/>
      <c r="K106" s="42"/>
      <c r="L106" s="123"/>
      <c r="M106" s="806"/>
      <c r="N106" s="36"/>
    </row>
    <row r="107" spans="1:22" ht="13.5" customHeight="1" thickTop="1">
      <c r="A107" s="380"/>
      <c r="B107" s="6"/>
      <c r="C107" s="94"/>
      <c r="D107" s="94"/>
      <c r="E107" s="629"/>
      <c r="F107" s="629"/>
      <c r="G107" s="629"/>
      <c r="H107" s="629"/>
      <c r="I107" s="629"/>
      <c r="J107" s="42"/>
      <c r="K107" s="42"/>
      <c r="L107" s="123"/>
      <c r="M107" s="806"/>
      <c r="O107" s="1464"/>
      <c r="P107" s="1464"/>
      <c r="Q107" s="1464"/>
      <c r="R107" s="1464"/>
      <c r="S107" s="1464"/>
      <c r="T107" s="1464"/>
    </row>
    <row r="108" spans="1:22" ht="37.5" customHeight="1">
      <c r="A108" s="1383" t="s">
        <v>143</v>
      </c>
      <c r="B108" s="6"/>
      <c r="C108" s="94"/>
      <c r="D108" s="94"/>
      <c r="E108" s="629"/>
      <c r="F108" s="629"/>
      <c r="G108" s="629"/>
      <c r="H108" s="629"/>
      <c r="I108" s="629"/>
      <c r="J108" s="42"/>
      <c r="K108" s="42"/>
      <c r="L108" s="123"/>
      <c r="M108" s="806"/>
      <c r="O108" s="191"/>
    </row>
    <row r="109" spans="1:22">
      <c r="A109" s="80" t="s">
        <v>1425</v>
      </c>
      <c r="B109" s="6"/>
      <c r="C109" s="94"/>
      <c r="D109" s="94"/>
      <c r="E109" s="629"/>
      <c r="F109" s="629"/>
      <c r="G109" s="629"/>
      <c r="H109" s="629"/>
      <c r="I109" s="629"/>
      <c r="J109" s="42"/>
      <c r="K109" s="42"/>
      <c r="L109" s="123"/>
      <c r="M109" s="806"/>
      <c r="O109" s="51"/>
      <c r="V109" s="1"/>
    </row>
    <row r="110" spans="1:22">
      <c r="A110" s="97" t="s">
        <v>1421</v>
      </c>
      <c r="B110" s="78"/>
      <c r="C110" s="78"/>
      <c r="D110" s="78"/>
      <c r="E110" s="629"/>
      <c r="F110" s="629"/>
      <c r="G110" s="629"/>
      <c r="H110" s="629"/>
      <c r="I110" s="629"/>
      <c r="J110" s="42"/>
      <c r="K110" s="42"/>
      <c r="L110" s="123"/>
      <c r="M110" s="806"/>
      <c r="O110" s="51"/>
      <c r="V110" s="1"/>
    </row>
    <row r="111" spans="1:22">
      <c r="A111" s="300"/>
      <c r="B111" s="1408"/>
      <c r="C111" s="1409"/>
      <c r="D111" s="1409"/>
      <c r="E111" s="629"/>
      <c r="F111" s="629"/>
      <c r="G111" s="629"/>
      <c r="H111" s="629"/>
      <c r="I111" s="629"/>
      <c r="J111" s="42"/>
      <c r="K111" s="42"/>
      <c r="L111" s="123"/>
      <c r="M111" s="806"/>
      <c r="O111" s="51"/>
    </row>
    <row r="112" spans="1:22">
      <c r="A112" s="300"/>
      <c r="B112" s="1408"/>
      <c r="C112" s="1409"/>
      <c r="D112" s="1409"/>
      <c r="E112" s="629"/>
      <c r="F112" s="629"/>
      <c r="G112" s="629"/>
      <c r="H112" s="629"/>
      <c r="I112" s="629"/>
      <c r="J112" s="42"/>
      <c r="K112" s="42"/>
      <c r="L112" s="123"/>
      <c r="M112" s="806"/>
      <c r="O112" s="51"/>
    </row>
    <row r="113" spans="1:22">
      <c r="A113" s="1464" t="s">
        <v>1426</v>
      </c>
      <c r="B113" s="1464"/>
      <c r="C113" s="1464"/>
      <c r="D113" s="1464"/>
      <c r="E113" s="629"/>
      <c r="F113" s="629"/>
      <c r="G113" s="629"/>
      <c r="H113" s="629"/>
      <c r="I113" s="629"/>
      <c r="J113" s="42"/>
      <c r="K113" s="42"/>
      <c r="L113" s="123"/>
      <c r="M113" s="806"/>
      <c r="O113" s="51"/>
    </row>
    <row r="114" spans="1:22" ht="26.25" thickBot="1">
      <c r="A114" s="96" t="s">
        <v>95</v>
      </c>
      <c r="B114" s="1381" t="s">
        <v>1424</v>
      </c>
      <c r="C114" s="1381" t="s">
        <v>410</v>
      </c>
      <c r="D114" s="1381" t="s">
        <v>411</v>
      </c>
      <c r="E114" s="629"/>
      <c r="F114" s="629"/>
      <c r="G114" s="629"/>
      <c r="H114" s="629"/>
      <c r="I114" s="629"/>
      <c r="J114" s="42"/>
      <c r="K114" s="42"/>
      <c r="L114" s="123"/>
      <c r="M114" s="806"/>
      <c r="O114" s="51"/>
      <c r="V114" s="196"/>
    </row>
    <row r="115" spans="1:22">
      <c r="A115" s="71" t="s">
        <v>408</v>
      </c>
      <c r="B115" s="83">
        <v>1036119</v>
      </c>
      <c r="C115" s="81">
        <v>13632</v>
      </c>
      <c r="D115" s="81">
        <v>36645</v>
      </c>
      <c r="E115" s="629"/>
      <c r="F115" s="629"/>
      <c r="G115" s="629"/>
      <c r="H115" s="629"/>
      <c r="I115" s="629"/>
      <c r="J115" s="42"/>
      <c r="K115" s="42"/>
      <c r="L115" s="123"/>
      <c r="M115" s="806"/>
      <c r="O115" s="51"/>
    </row>
    <row r="116" spans="1:22">
      <c r="A116" s="73" t="s">
        <v>409</v>
      </c>
      <c r="B116" s="644">
        <v>269654</v>
      </c>
      <c r="C116" s="81">
        <v>5182</v>
      </c>
      <c r="D116" s="83">
        <v>9289</v>
      </c>
      <c r="E116" s="629"/>
      <c r="F116" s="629"/>
      <c r="G116" s="629"/>
      <c r="H116" s="629"/>
      <c r="I116" s="629"/>
      <c r="J116" s="42"/>
      <c r="K116" s="42"/>
      <c r="L116" s="123"/>
      <c r="M116" s="806"/>
      <c r="O116" s="51"/>
    </row>
    <row r="117" spans="1:22" ht="13.5" thickBot="1">
      <c r="A117" s="1139" t="s">
        <v>72</v>
      </c>
      <c r="B117" s="1407">
        <f>SUM(B115:B116)</f>
        <v>1305773</v>
      </c>
      <c r="C117" s="1407">
        <f>SUM(C115:C116)</f>
        <v>18814</v>
      </c>
      <c r="D117" s="1407">
        <f>SUM(D115:D116)</f>
        <v>45934</v>
      </c>
      <c r="E117" s="629"/>
      <c r="F117" s="629"/>
      <c r="G117" s="629"/>
      <c r="H117" s="629"/>
      <c r="I117" s="629"/>
      <c r="J117" s="42"/>
      <c r="K117" s="42"/>
      <c r="L117" s="123"/>
      <c r="M117" s="806"/>
      <c r="O117" s="51"/>
    </row>
    <row r="118" spans="1:22" ht="13.5" thickTop="1">
      <c r="A118" s="627"/>
      <c r="B118" s="8"/>
      <c r="C118" s="629"/>
      <c r="D118" s="629"/>
      <c r="E118" s="629"/>
      <c r="F118" s="629"/>
      <c r="G118" s="629"/>
      <c r="H118" s="629"/>
      <c r="I118" s="629"/>
      <c r="J118" s="42"/>
      <c r="K118" s="42"/>
      <c r="L118" s="123"/>
      <c r="M118" s="806"/>
      <c r="O118" s="51"/>
    </row>
    <row r="119" spans="1:22">
      <c r="A119" s="1383" t="s">
        <v>143</v>
      </c>
      <c r="B119" s="8"/>
      <c r="C119" s="629"/>
      <c r="D119" s="629"/>
      <c r="E119" s="629"/>
      <c r="F119" s="629"/>
      <c r="G119" s="629"/>
      <c r="H119" s="629"/>
      <c r="I119" s="629"/>
      <c r="J119" s="42"/>
      <c r="K119" s="42"/>
      <c r="L119" s="123"/>
      <c r="M119" s="806"/>
      <c r="O119" s="51"/>
    </row>
    <row r="120" spans="1:22">
      <c r="A120" s="80" t="s">
        <v>1425</v>
      </c>
      <c r="B120" s="8"/>
      <c r="C120" s="629"/>
      <c r="D120" s="629"/>
      <c r="E120" s="629"/>
      <c r="F120" s="629"/>
      <c r="G120" s="629"/>
      <c r="H120" s="629"/>
      <c r="I120" s="629"/>
      <c r="J120" s="42"/>
      <c r="K120" s="42"/>
      <c r="L120" s="123"/>
      <c r="M120" s="806"/>
      <c r="O120" s="51"/>
    </row>
    <row r="121" spans="1:22">
      <c r="A121" s="97" t="s">
        <v>1421</v>
      </c>
      <c r="B121" s="78"/>
      <c r="C121" s="78"/>
      <c r="D121" s="78"/>
      <c r="E121" s="629"/>
      <c r="F121" s="629"/>
      <c r="G121" s="629"/>
      <c r="H121" s="629"/>
      <c r="I121" s="629"/>
      <c r="J121" s="42"/>
      <c r="K121" s="42"/>
      <c r="L121" s="123"/>
      <c r="M121" s="806"/>
      <c r="O121" s="51"/>
    </row>
    <row r="122" spans="1:22">
      <c r="A122" s="1382"/>
      <c r="B122" s="8"/>
      <c r="C122" s="629"/>
      <c r="D122" s="629"/>
      <c r="E122" s="629"/>
      <c r="F122" s="629"/>
      <c r="G122" s="629"/>
      <c r="H122" s="629"/>
      <c r="I122" s="629"/>
      <c r="J122" s="42"/>
      <c r="K122" s="42"/>
      <c r="L122" s="123"/>
      <c r="M122" s="806"/>
      <c r="O122" s="51"/>
    </row>
    <row r="123" spans="1:22" s="624" customFormat="1">
      <c r="A123" s="1382"/>
      <c r="B123" s="8"/>
      <c r="C123" s="629"/>
      <c r="D123" s="629"/>
      <c r="E123" s="629"/>
      <c r="F123" s="629"/>
      <c r="G123" s="629"/>
      <c r="H123" s="629"/>
      <c r="I123" s="629"/>
      <c r="J123" s="42"/>
      <c r="K123" s="42"/>
      <c r="L123" s="637"/>
      <c r="M123" s="1380"/>
      <c r="N123" s="630"/>
      <c r="O123" s="630"/>
    </row>
    <row r="124" spans="1:22">
      <c r="A124" s="1382"/>
      <c r="B124" s="8"/>
      <c r="C124" s="629"/>
      <c r="D124" s="629"/>
      <c r="E124" s="629"/>
      <c r="F124" s="629"/>
      <c r="G124" s="629"/>
      <c r="H124" s="629"/>
      <c r="I124" s="629"/>
      <c r="J124" s="42"/>
      <c r="K124" s="42"/>
      <c r="L124" s="123"/>
      <c r="M124" s="806"/>
      <c r="O124" s="51"/>
    </row>
    <row r="125" spans="1:22" ht="18" customHeight="1">
      <c r="A125" s="1468" t="s">
        <v>412</v>
      </c>
      <c r="B125" s="1468"/>
      <c r="C125" s="1468"/>
      <c r="D125" s="1468"/>
      <c r="E125" s="1468"/>
      <c r="F125" s="1468"/>
      <c r="G125" s="1468"/>
      <c r="H125" s="1468"/>
      <c r="I125" s="1468"/>
      <c r="J125" s="36"/>
      <c r="K125" s="629"/>
      <c r="L125" s="123"/>
      <c r="M125" s="806"/>
      <c r="O125" s="51"/>
    </row>
    <row r="126" spans="1:22" ht="39" thickBot="1">
      <c r="A126" s="535" t="s">
        <v>413</v>
      </c>
      <c r="B126" s="533" t="s">
        <v>148</v>
      </c>
      <c r="C126" s="529" t="s">
        <v>149</v>
      </c>
      <c r="D126" s="529" t="s">
        <v>39</v>
      </c>
      <c r="E126" s="529" t="s">
        <v>150</v>
      </c>
      <c r="F126" s="569" t="s">
        <v>151</v>
      </c>
      <c r="G126" s="5"/>
      <c r="H126" s="5"/>
      <c r="I126" s="36"/>
      <c r="J126" s="36"/>
      <c r="K126" s="629"/>
      <c r="L126" s="123"/>
      <c r="M126" s="806"/>
      <c r="O126" s="51"/>
    </row>
    <row r="127" spans="1:22">
      <c r="A127" s="853" t="s">
        <v>996</v>
      </c>
      <c r="B127" s="98">
        <v>2016</v>
      </c>
      <c r="C127" s="894">
        <v>0.14000000000000001</v>
      </c>
      <c r="D127" s="176" t="s">
        <v>414</v>
      </c>
      <c r="E127" s="176" t="s">
        <v>414</v>
      </c>
      <c r="F127" s="146">
        <v>1</v>
      </c>
      <c r="G127" s="5"/>
      <c r="H127" s="5"/>
      <c r="I127" s="36"/>
      <c r="J127" s="36"/>
      <c r="K127" s="629"/>
      <c r="L127" s="123"/>
      <c r="M127" s="806"/>
      <c r="O127" s="51"/>
    </row>
    <row r="128" spans="1:22">
      <c r="A128" s="853" t="s">
        <v>997</v>
      </c>
      <c r="B128" s="98">
        <v>2016</v>
      </c>
      <c r="C128" s="894">
        <v>0.24</v>
      </c>
      <c r="D128" s="176" t="s">
        <v>414</v>
      </c>
      <c r="E128" s="176" t="s">
        <v>414</v>
      </c>
      <c r="F128" s="146">
        <v>1</v>
      </c>
      <c r="G128" s="5"/>
      <c r="H128" s="5"/>
      <c r="I128" s="36"/>
      <c r="J128" s="36"/>
      <c r="K128" s="629"/>
      <c r="L128" s="123"/>
      <c r="M128" s="806"/>
      <c r="O128" s="51"/>
    </row>
    <row r="129" spans="1:15">
      <c r="A129" s="380" t="s">
        <v>998</v>
      </c>
      <c r="B129" s="98">
        <v>2016</v>
      </c>
      <c r="C129" s="894">
        <v>0.16</v>
      </c>
      <c r="D129" s="176" t="s">
        <v>414</v>
      </c>
      <c r="E129" s="176" t="s">
        <v>414</v>
      </c>
      <c r="F129" s="146">
        <v>1</v>
      </c>
      <c r="G129" s="5"/>
      <c r="H129" s="5"/>
      <c r="I129" s="36"/>
      <c r="J129" s="36"/>
      <c r="K129" s="629"/>
      <c r="L129" s="123"/>
      <c r="M129" s="806"/>
      <c r="O129" s="51"/>
    </row>
    <row r="130" spans="1:15">
      <c r="A130" s="5"/>
      <c r="B130" s="8"/>
      <c r="C130" s="36"/>
      <c r="D130" s="36"/>
      <c r="E130" s="36"/>
      <c r="F130" s="36"/>
      <c r="G130" s="36"/>
      <c r="H130" s="36"/>
      <c r="I130" s="36"/>
      <c r="J130" s="36"/>
      <c r="K130" s="629"/>
      <c r="L130" s="123"/>
      <c r="M130" s="806"/>
      <c r="O130" s="51"/>
    </row>
    <row r="131" spans="1:15" s="624" customFormat="1">
      <c r="A131" s="79" t="s">
        <v>143</v>
      </c>
      <c r="B131" s="8"/>
      <c r="C131" s="36"/>
      <c r="D131" s="36"/>
      <c r="E131" s="36"/>
      <c r="F131" s="36"/>
      <c r="G131" s="36"/>
      <c r="H131" s="36"/>
      <c r="I131" s="36"/>
      <c r="J131" s="36"/>
      <c r="K131" s="629"/>
      <c r="L131" s="637"/>
      <c r="M131" s="806"/>
      <c r="N131" s="630"/>
      <c r="O131" s="630"/>
    </row>
    <row r="132" spans="1:15" s="624" customFormat="1">
      <c r="A132" s="79" t="s">
        <v>415</v>
      </c>
      <c r="B132" s="8"/>
      <c r="C132" s="36"/>
      <c r="D132" s="36"/>
      <c r="E132" s="36"/>
      <c r="F132" s="36"/>
      <c r="G132" s="36"/>
      <c r="H132" s="36"/>
      <c r="I132" s="36"/>
      <c r="J132" s="36"/>
      <c r="K132" s="629"/>
      <c r="L132" s="637"/>
      <c r="M132" s="806"/>
      <c r="N132" s="630"/>
      <c r="O132" s="630"/>
    </row>
    <row r="133" spans="1:15" s="624" customFormat="1">
      <c r="A133" s="1167" t="s">
        <v>1242</v>
      </c>
      <c r="B133" s="8"/>
      <c r="C133" s="36"/>
      <c r="D133" s="36"/>
      <c r="E133" s="36"/>
      <c r="F133" s="36"/>
      <c r="G133" s="36"/>
      <c r="H133" s="36"/>
      <c r="I133" s="36"/>
      <c r="J133" s="36"/>
      <c r="K133" s="629"/>
      <c r="L133" s="637"/>
      <c r="M133" s="806"/>
      <c r="N133" s="630"/>
      <c r="O133" s="630"/>
    </row>
    <row r="134" spans="1:15">
      <c r="A134" s="5"/>
      <c r="B134" s="8"/>
      <c r="C134" s="36"/>
      <c r="D134" s="36"/>
      <c r="E134" s="36"/>
      <c r="F134" s="36"/>
      <c r="G134" s="36"/>
      <c r="H134" s="36"/>
      <c r="I134" s="36"/>
      <c r="J134" s="36"/>
      <c r="K134" s="629"/>
      <c r="L134" s="123"/>
      <c r="M134" s="806"/>
      <c r="O134" s="51"/>
    </row>
    <row r="135" spans="1:15">
      <c r="A135" s="52"/>
      <c r="B135" s="8"/>
      <c r="C135" s="36"/>
      <c r="D135" s="36"/>
      <c r="E135" s="36"/>
      <c r="F135" s="36"/>
      <c r="G135" s="36"/>
      <c r="H135" s="36"/>
      <c r="I135" s="36"/>
      <c r="J135" s="36"/>
      <c r="K135" s="629"/>
      <c r="L135" s="123"/>
      <c r="M135" s="806"/>
      <c r="O135" s="51"/>
    </row>
    <row r="136" spans="1:15" ht="13.5" customHeight="1">
      <c r="A136" s="1541" t="s">
        <v>416</v>
      </c>
      <c r="B136" s="1541"/>
      <c r="C136" s="1541"/>
      <c r="D136" s="1541"/>
      <c r="E136" s="526"/>
      <c r="F136" s="526"/>
      <c r="G136" s="526"/>
      <c r="H136" s="526"/>
      <c r="I136" s="378"/>
      <c r="J136" s="36"/>
      <c r="K136" s="629"/>
      <c r="L136" s="123"/>
      <c r="M136" s="806"/>
      <c r="O136" s="51"/>
    </row>
    <row r="137" spans="1:15" s="624" customFormat="1" ht="13.5" customHeight="1" thickBot="1">
      <c r="A137" s="535" t="s">
        <v>417</v>
      </c>
      <c r="B137" s="533" t="s">
        <v>148</v>
      </c>
      <c r="C137" s="529" t="s">
        <v>149</v>
      </c>
      <c r="D137" s="529" t="s">
        <v>151</v>
      </c>
      <c r="E137" s="36"/>
      <c r="F137" s="36"/>
      <c r="G137" s="36"/>
      <c r="H137" s="36"/>
      <c r="I137" s="5"/>
      <c r="J137" s="36"/>
      <c r="K137" s="629"/>
      <c r="L137" s="637"/>
      <c r="M137" s="806"/>
      <c r="N137" s="630"/>
      <c r="O137" s="630"/>
    </row>
    <row r="138" spans="1:15" ht="13.5" customHeight="1">
      <c r="A138" s="380" t="s">
        <v>418</v>
      </c>
      <c r="B138" s="98">
        <v>2016</v>
      </c>
      <c r="C138" s="98">
        <v>0.26</v>
      </c>
      <c r="D138" s="224">
        <v>1</v>
      </c>
      <c r="E138" s="36"/>
      <c r="F138" s="36"/>
      <c r="G138" s="36"/>
      <c r="H138" s="36"/>
      <c r="I138" s="5"/>
      <c r="J138" s="36"/>
      <c r="K138" s="629"/>
      <c r="L138" s="123"/>
      <c r="M138" s="806"/>
      <c r="O138" s="541" t="s">
        <v>445</v>
      </c>
    </row>
    <row r="139" spans="1:15" ht="13.5" customHeight="1">
      <c r="A139" s="380" t="s">
        <v>419</v>
      </c>
      <c r="B139" s="98">
        <v>2016</v>
      </c>
      <c r="C139" s="98">
        <v>0.08</v>
      </c>
      <c r="D139" s="224">
        <v>1</v>
      </c>
      <c r="E139" s="36"/>
      <c r="F139" s="36"/>
      <c r="G139" s="36"/>
      <c r="H139" s="36"/>
      <c r="I139" s="5"/>
      <c r="J139" s="36"/>
      <c r="K139" s="629"/>
      <c r="L139" s="123"/>
      <c r="M139" s="806"/>
      <c r="O139" s="51"/>
    </row>
    <row r="140" spans="1:15">
      <c r="A140" s="380" t="s">
        <v>420</v>
      </c>
      <c r="B140" s="98">
        <v>2016</v>
      </c>
      <c r="C140" s="98">
        <v>0.26</v>
      </c>
      <c r="D140" s="224">
        <v>1</v>
      </c>
      <c r="E140" s="36"/>
      <c r="F140" s="36"/>
      <c r="G140" s="36"/>
      <c r="H140" s="36"/>
      <c r="I140" s="5"/>
      <c r="J140" s="36"/>
      <c r="K140" s="629"/>
      <c r="L140" s="123"/>
      <c r="M140" s="806"/>
    </row>
    <row r="141" spans="1:15">
      <c r="A141" s="380" t="s">
        <v>421</v>
      </c>
      <c r="B141" s="98">
        <v>2016</v>
      </c>
      <c r="C141" s="98">
        <v>0.16</v>
      </c>
      <c r="D141" s="224">
        <v>1</v>
      </c>
      <c r="E141" s="36"/>
      <c r="F141" s="36"/>
      <c r="G141" s="36"/>
      <c r="H141" s="36"/>
      <c r="I141" s="5"/>
      <c r="J141" s="36"/>
      <c r="K141" s="629"/>
      <c r="L141" s="123"/>
      <c r="M141" s="806"/>
      <c r="O141" s="181"/>
    </row>
    <row r="142" spans="1:15" ht="13.5" thickBot="1">
      <c r="A142" s="203" t="s">
        <v>422</v>
      </c>
      <c r="B142" s="211">
        <v>2016</v>
      </c>
      <c r="C142" s="215">
        <v>0.16</v>
      </c>
      <c r="D142" s="217">
        <v>1</v>
      </c>
      <c r="E142" s="36"/>
      <c r="F142" s="36"/>
      <c r="G142" s="36"/>
      <c r="H142" s="36"/>
      <c r="I142" s="5"/>
      <c r="J142" s="36"/>
      <c r="K142" s="629"/>
      <c r="L142" s="123"/>
      <c r="M142" s="806"/>
      <c r="O142" s="51"/>
    </row>
    <row r="143" spans="1:15" ht="13.5" thickTop="1">
      <c r="A143" s="5"/>
      <c r="B143" s="8"/>
      <c r="C143" s="8"/>
      <c r="D143" s="98"/>
      <c r="E143" s="176"/>
      <c r="F143" s="176"/>
      <c r="G143" s="176"/>
      <c r="H143" s="176"/>
      <c r="I143" s="146"/>
      <c r="J143" s="36"/>
      <c r="K143" s="629"/>
      <c r="L143" s="123"/>
      <c r="M143" s="806"/>
      <c r="O143" s="51"/>
    </row>
    <row r="144" spans="1:15">
      <c r="A144" s="79" t="s">
        <v>143</v>
      </c>
      <c r="B144" s="8"/>
      <c r="C144" s="8"/>
      <c r="D144" s="98"/>
      <c r="E144" s="176"/>
      <c r="F144" s="176"/>
      <c r="G144" s="176"/>
      <c r="H144" s="176"/>
      <c r="I144" s="146"/>
      <c r="J144" s="36"/>
      <c r="K144" s="629"/>
      <c r="L144" s="123"/>
      <c r="M144" s="806"/>
      <c r="O144" s="51"/>
    </row>
    <row r="145" spans="1:20">
      <c r="A145" s="79" t="s">
        <v>415</v>
      </c>
      <c r="B145" s="8"/>
      <c r="C145" s="36"/>
      <c r="D145" s="36"/>
      <c r="E145" s="36"/>
      <c r="F145" s="36"/>
      <c r="G145" s="36"/>
      <c r="H145" s="36"/>
      <c r="I145" s="36"/>
      <c r="J145" s="36"/>
      <c r="K145" s="629"/>
      <c r="L145" s="123"/>
      <c r="M145" s="806"/>
      <c r="O145" s="51"/>
    </row>
    <row r="146" spans="1:20">
      <c r="A146" s="52" t="s">
        <v>423</v>
      </c>
      <c r="B146" s="8"/>
      <c r="C146" s="36"/>
      <c r="D146" s="36"/>
      <c r="E146" s="36"/>
      <c r="F146" s="36"/>
      <c r="G146" s="36"/>
      <c r="H146" s="36"/>
      <c r="I146" s="36"/>
      <c r="J146" s="36"/>
      <c r="K146" s="629"/>
      <c r="L146" s="123"/>
      <c r="M146" s="806"/>
      <c r="O146" s="51"/>
    </row>
    <row r="147" spans="1:20">
      <c r="A147" s="52"/>
      <c r="B147" s="8"/>
      <c r="C147" s="36"/>
      <c r="D147" s="36"/>
      <c r="E147" s="36"/>
      <c r="F147" s="36"/>
      <c r="G147" s="36"/>
      <c r="H147" s="36"/>
      <c r="I147" s="36"/>
      <c r="J147" s="36"/>
      <c r="K147" s="629"/>
      <c r="L147" s="123"/>
      <c r="M147" s="806"/>
      <c r="O147" s="51"/>
    </row>
    <row r="148" spans="1:20">
      <c r="A148" s="52"/>
      <c r="B148" s="8"/>
      <c r="C148" s="629"/>
      <c r="D148" s="629"/>
      <c r="E148" s="629"/>
      <c r="F148" s="629"/>
      <c r="G148" s="629"/>
      <c r="H148" s="629"/>
      <c r="I148" s="629"/>
      <c r="J148" s="629"/>
      <c r="K148" s="629"/>
      <c r="L148" s="123"/>
      <c r="M148" s="806"/>
      <c r="O148" s="51"/>
    </row>
    <row r="149" spans="1:20">
      <c r="A149" s="52"/>
      <c r="B149" s="8"/>
      <c r="C149" s="36"/>
      <c r="D149" s="36"/>
      <c r="E149" s="36"/>
      <c r="F149" s="36"/>
      <c r="G149" s="36"/>
      <c r="H149" s="36"/>
      <c r="I149" s="36"/>
      <c r="J149" s="36"/>
      <c r="K149" s="629"/>
      <c r="L149" s="123"/>
      <c r="M149" s="806"/>
      <c r="O149" s="51"/>
    </row>
    <row r="150" spans="1:20">
      <c r="A150" s="1464" t="s">
        <v>424</v>
      </c>
      <c r="B150" s="1464"/>
      <c r="C150" s="1464"/>
      <c r="D150" s="1464"/>
      <c r="J150" s="195"/>
      <c r="K150" s="195"/>
      <c r="L150" s="123"/>
      <c r="M150" s="806"/>
      <c r="O150" s="51"/>
    </row>
    <row r="151" spans="1:20" ht="13.5" customHeight="1" thickBot="1">
      <c r="A151" s="535" t="s">
        <v>425</v>
      </c>
      <c r="B151" s="572" t="s">
        <v>48</v>
      </c>
      <c r="C151" s="533" t="s">
        <v>426</v>
      </c>
      <c r="D151" s="533" t="s">
        <v>427</v>
      </c>
      <c r="J151" s="195"/>
      <c r="K151" s="195"/>
      <c r="L151" s="123"/>
      <c r="M151" s="806"/>
      <c r="O151" s="51"/>
    </row>
    <row r="152" spans="1:20" s="624" customFormat="1" ht="13.5" customHeight="1">
      <c r="A152" s="188" t="s">
        <v>428</v>
      </c>
      <c r="B152" s="571">
        <v>50</v>
      </c>
      <c r="C152" s="571">
        <v>50</v>
      </c>
      <c r="D152" s="571">
        <v>100</v>
      </c>
      <c r="E152" s="51"/>
      <c r="F152" s="51"/>
      <c r="G152" s="51"/>
      <c r="H152" s="51"/>
      <c r="I152" s="51"/>
      <c r="J152" s="195"/>
      <c r="K152" s="195"/>
      <c r="L152" s="637"/>
      <c r="M152" s="806"/>
      <c r="N152" s="630"/>
      <c r="O152" s="630"/>
    </row>
    <row r="153" spans="1:20" ht="13.5" customHeight="1">
      <c r="A153" t="s">
        <v>430</v>
      </c>
      <c r="B153" s="3">
        <v>3813</v>
      </c>
      <c r="C153" s="3">
        <v>2842</v>
      </c>
      <c r="D153" s="3">
        <v>6655</v>
      </c>
      <c r="J153" s="195"/>
      <c r="K153" s="195"/>
      <c r="L153" s="123"/>
      <c r="M153" s="806"/>
      <c r="P153" s="220"/>
      <c r="Q153" s="220"/>
      <c r="R153" s="220"/>
      <c r="S153" s="220"/>
      <c r="T153" s="220"/>
    </row>
    <row r="154" spans="1:20" ht="13.5" customHeight="1">
      <c r="A154" t="s">
        <v>431</v>
      </c>
      <c r="B154" s="3">
        <v>76</v>
      </c>
      <c r="C154" s="3">
        <v>57</v>
      </c>
      <c r="D154" s="3">
        <v>67</v>
      </c>
      <c r="J154" s="195"/>
      <c r="K154" s="195"/>
      <c r="L154" s="123"/>
      <c r="M154" s="806"/>
    </row>
    <row r="155" spans="1:20" ht="13.5" customHeight="1">
      <c r="A155" t="s">
        <v>432</v>
      </c>
      <c r="B155" s="221">
        <v>0.43</v>
      </c>
      <c r="C155" s="221">
        <v>0.46</v>
      </c>
      <c r="D155" s="221">
        <v>0.44</v>
      </c>
      <c r="E155" s="223"/>
      <c r="J155" s="195"/>
      <c r="K155" s="195"/>
      <c r="L155" s="123"/>
      <c r="M155" s="806"/>
    </row>
    <row r="156" spans="1:20">
      <c r="A156" s="1" t="s">
        <v>433</v>
      </c>
      <c r="B156" s="221">
        <v>0.2</v>
      </c>
      <c r="C156" s="221">
        <v>0.23</v>
      </c>
      <c r="D156" s="221">
        <v>0.21</v>
      </c>
      <c r="J156" s="195"/>
      <c r="K156" s="195"/>
      <c r="L156" s="123"/>
      <c r="M156" s="806"/>
    </row>
    <row r="157" spans="1:20">
      <c r="A157" s="1" t="s">
        <v>230</v>
      </c>
      <c r="B157" s="221">
        <v>0.2</v>
      </c>
      <c r="C157" s="221">
        <v>0.13</v>
      </c>
      <c r="D157" s="221">
        <v>0.16</v>
      </c>
      <c r="J157" s="195"/>
      <c r="K157" s="195"/>
      <c r="L157" s="123"/>
      <c r="M157" s="806"/>
    </row>
    <row r="158" spans="1:20">
      <c r="A158" t="s">
        <v>434</v>
      </c>
      <c r="B158" s="221">
        <v>0.08</v>
      </c>
      <c r="C158" s="221">
        <v>0.06</v>
      </c>
      <c r="D158" s="221">
        <v>7.0000000000000007E-2</v>
      </c>
      <c r="J158" s="195"/>
      <c r="K158" s="195"/>
      <c r="L158" s="123"/>
      <c r="M158" s="806"/>
    </row>
    <row r="159" spans="1:20">
      <c r="A159" t="s">
        <v>435</v>
      </c>
      <c r="B159" s="221">
        <v>0.06</v>
      </c>
      <c r="C159" s="221">
        <v>0.06</v>
      </c>
      <c r="D159" s="221">
        <v>0.06</v>
      </c>
      <c r="J159" s="195"/>
      <c r="K159" s="195"/>
      <c r="L159" s="123"/>
      <c r="M159" s="806"/>
    </row>
    <row r="160" spans="1:20">
      <c r="A160" t="s">
        <v>436</v>
      </c>
      <c r="B160" s="221">
        <v>0.03</v>
      </c>
      <c r="C160" s="221">
        <v>0.06</v>
      </c>
      <c r="D160" s="221">
        <v>0.04</v>
      </c>
      <c r="J160" s="195"/>
      <c r="K160" s="195"/>
      <c r="L160" s="123"/>
      <c r="M160" s="806"/>
      <c r="O160" s="541"/>
    </row>
    <row r="161" spans="1:15">
      <c r="A161" s="196" t="s">
        <v>437</v>
      </c>
      <c r="B161" s="222">
        <v>0.01</v>
      </c>
      <c r="C161" s="222">
        <v>0.01</v>
      </c>
      <c r="D161" s="222">
        <v>0.01</v>
      </c>
      <c r="J161" s="195"/>
      <c r="K161" s="195"/>
      <c r="L161" s="123"/>
      <c r="M161" s="806"/>
    </row>
    <row r="162" spans="1:15">
      <c r="A162" s="1" t="s">
        <v>438</v>
      </c>
      <c r="B162" s="221">
        <v>0.39</v>
      </c>
      <c r="C162" s="221">
        <v>0.35</v>
      </c>
      <c r="D162" s="221">
        <v>0.37</v>
      </c>
      <c r="J162" s="195"/>
      <c r="K162" s="195"/>
      <c r="L162" s="123"/>
      <c r="M162" s="806"/>
    </row>
    <row r="163" spans="1:15">
      <c r="A163" s="1" t="s">
        <v>439</v>
      </c>
      <c r="B163" s="221">
        <v>0.48</v>
      </c>
      <c r="C163" s="221">
        <v>0.41</v>
      </c>
      <c r="D163" s="221">
        <v>0.45</v>
      </c>
      <c r="J163" s="195"/>
      <c r="K163" s="195"/>
      <c r="L163" s="123"/>
      <c r="M163" s="806"/>
    </row>
    <row r="164" spans="1:15">
      <c r="A164" s="1" t="s">
        <v>440</v>
      </c>
      <c r="B164" s="221">
        <v>0.49</v>
      </c>
      <c r="C164" s="221">
        <v>0.52</v>
      </c>
      <c r="D164" s="221">
        <v>0.5</v>
      </c>
      <c r="J164" s="195"/>
      <c r="K164" s="195"/>
      <c r="L164" s="123"/>
      <c r="M164" s="806"/>
    </row>
    <row r="165" spans="1:15" s="624" customFormat="1" ht="13.5" customHeight="1">
      <c r="A165" s="1"/>
      <c r="B165" s="3"/>
      <c r="C165" s="3"/>
      <c r="D165" s="3"/>
      <c r="E165" s="51"/>
      <c r="F165" s="51"/>
      <c r="G165" s="51"/>
      <c r="H165" s="51"/>
      <c r="I165" s="51"/>
      <c r="J165" s="195"/>
      <c r="K165" s="195"/>
      <c r="L165" s="637"/>
      <c r="M165" s="806"/>
      <c r="N165" s="630"/>
    </row>
    <row r="166" spans="1:15" ht="13.5" customHeight="1">
      <c r="A166" s="190" t="s">
        <v>441</v>
      </c>
      <c r="B166" s="3"/>
      <c r="C166" s="3"/>
      <c r="D166" s="3"/>
      <c r="J166" s="195"/>
      <c r="K166" s="195"/>
      <c r="L166" s="123"/>
      <c r="M166" s="806"/>
    </row>
    <row r="167" spans="1:15" ht="13.5" customHeight="1">
      <c r="A167" s="1"/>
      <c r="B167" s="3"/>
      <c r="C167" s="3"/>
      <c r="D167" s="3"/>
      <c r="J167" s="195"/>
      <c r="K167" s="195"/>
      <c r="L167" s="123"/>
      <c r="M167" s="806"/>
    </row>
    <row r="168" spans="1:15" ht="13.5" customHeight="1">
      <c r="A168" s="625"/>
      <c r="B168" s="626"/>
      <c r="C168" s="626"/>
      <c r="D168" s="626"/>
      <c r="E168" s="630"/>
      <c r="F168" s="630"/>
      <c r="G168" s="630"/>
      <c r="H168" s="630"/>
      <c r="I168" s="630"/>
      <c r="J168" s="195"/>
      <c r="K168" s="195"/>
      <c r="L168" s="123"/>
      <c r="M168" s="806"/>
      <c r="O168" s="181"/>
    </row>
    <row r="169" spans="1:15">
      <c r="A169" s="52"/>
      <c r="B169" s="8"/>
      <c r="C169" s="36"/>
      <c r="D169" s="36"/>
      <c r="E169" s="36"/>
      <c r="F169" s="36"/>
      <c r="G169" s="36"/>
      <c r="H169" s="36"/>
      <c r="I169" s="36"/>
      <c r="J169" s="36"/>
      <c r="K169" s="629"/>
      <c r="L169" s="123"/>
      <c r="M169" s="806"/>
      <c r="O169" s="51"/>
    </row>
    <row r="170" spans="1:15">
      <c r="A170" s="1464" t="s">
        <v>442</v>
      </c>
      <c r="B170" s="1464"/>
      <c r="C170" s="1464"/>
      <c r="D170" s="1464"/>
      <c r="J170" s="51"/>
      <c r="K170" s="630"/>
      <c r="L170" s="123"/>
      <c r="M170" s="806"/>
      <c r="O170" s="51"/>
    </row>
    <row r="171" spans="1:15" ht="13.5" thickBot="1">
      <c r="A171" s="535" t="s">
        <v>425</v>
      </c>
      <c r="B171" s="572" t="s">
        <v>48</v>
      </c>
      <c r="C171" s="533" t="s">
        <v>426</v>
      </c>
      <c r="D171" s="533" t="s">
        <v>427</v>
      </c>
      <c r="J171" s="51"/>
      <c r="K171" s="630"/>
      <c r="L171" s="123"/>
      <c r="M171" s="806"/>
      <c r="O171" s="51"/>
    </row>
    <row r="172" spans="1:15">
      <c r="A172" s="188" t="s">
        <v>428</v>
      </c>
      <c r="B172" s="532" t="s">
        <v>429</v>
      </c>
      <c r="C172" s="532" t="s">
        <v>429</v>
      </c>
      <c r="D172" s="532" t="s">
        <v>429</v>
      </c>
      <c r="J172" s="51"/>
      <c r="K172" s="630"/>
      <c r="L172" s="123"/>
      <c r="M172" s="806"/>
    </row>
    <row r="173" spans="1:15">
      <c r="A173" t="s">
        <v>1070</v>
      </c>
      <c r="B173" s="3">
        <v>29</v>
      </c>
      <c r="C173" s="3">
        <v>20</v>
      </c>
      <c r="D173" s="3">
        <v>50</v>
      </c>
      <c r="J173" s="51"/>
      <c r="K173" s="630"/>
      <c r="L173" s="123"/>
      <c r="M173" s="806"/>
    </row>
    <row r="174" spans="1:15">
      <c r="A174" s="1" t="s">
        <v>1071</v>
      </c>
      <c r="B174" s="3">
        <v>377</v>
      </c>
      <c r="C174" s="3">
        <v>155</v>
      </c>
      <c r="D174" s="3">
        <v>534</v>
      </c>
      <c r="J174" s="51"/>
      <c r="K174" s="630"/>
      <c r="L174" s="123"/>
      <c r="M174" s="806"/>
      <c r="O174" s="51"/>
    </row>
    <row r="175" spans="1:15">
      <c r="A175" s="1" t="s">
        <v>443</v>
      </c>
      <c r="B175" s="1267">
        <v>0.49</v>
      </c>
      <c r="C175" s="1267">
        <v>0.6</v>
      </c>
      <c r="D175" s="1267">
        <v>0.52</v>
      </c>
      <c r="J175" s="51"/>
      <c r="K175" s="630"/>
      <c r="L175" s="123"/>
      <c r="M175" s="806"/>
      <c r="O175" s="51"/>
    </row>
    <row r="176" spans="1:15">
      <c r="A176" s="1" t="s">
        <v>444</v>
      </c>
      <c r="B176" s="1267">
        <v>0.51</v>
      </c>
      <c r="C176" s="1267">
        <v>0.4</v>
      </c>
      <c r="D176" s="1267">
        <v>0.48</v>
      </c>
      <c r="J176" s="51"/>
      <c r="K176" s="630"/>
      <c r="L176" s="123"/>
      <c r="M176" s="806"/>
      <c r="O176" s="51"/>
    </row>
    <row r="177" spans="1:15">
      <c r="A177" s="625"/>
      <c r="B177" s="626"/>
      <c r="C177" s="626"/>
      <c r="D177" s="626"/>
      <c r="E177" s="630"/>
      <c r="F177" s="630"/>
      <c r="G177" s="630"/>
      <c r="H177" s="630"/>
      <c r="I177" s="630"/>
      <c r="J177" s="630"/>
      <c r="K177" s="630"/>
      <c r="L177" s="123"/>
      <c r="M177" s="806"/>
      <c r="O177" s="51"/>
    </row>
    <row r="178" spans="1:15" ht="13.5" customHeight="1">
      <c r="A178" s="634" t="s">
        <v>143</v>
      </c>
      <c r="B178" s="626"/>
      <c r="C178" s="626"/>
      <c r="D178" s="626"/>
      <c r="E178" s="630"/>
      <c r="F178" s="630"/>
      <c r="G178" s="630"/>
      <c r="H178" s="630"/>
      <c r="I178" s="630"/>
      <c r="J178" s="630"/>
      <c r="K178" s="630"/>
      <c r="L178" s="123"/>
      <c r="M178" s="806"/>
      <c r="O178" s="51"/>
    </row>
    <row r="179" spans="1:15" s="624" customFormat="1" ht="13.5" customHeight="1">
      <c r="A179" s="634" t="s">
        <v>1072</v>
      </c>
      <c r="B179" s="626"/>
      <c r="C179" s="626"/>
      <c r="D179" s="626"/>
      <c r="E179" s="630"/>
      <c r="F179" s="630"/>
      <c r="G179" s="630"/>
      <c r="H179" s="630"/>
      <c r="I179" s="630"/>
      <c r="J179" s="630"/>
      <c r="K179" s="630"/>
      <c r="L179" s="637"/>
      <c r="M179" s="806"/>
      <c r="N179" s="630"/>
      <c r="O179" s="630"/>
    </row>
    <row r="180" spans="1:15" ht="13.5" customHeight="1">
      <c r="A180" s="634" t="s">
        <v>1073</v>
      </c>
      <c r="B180" s="3"/>
      <c r="C180" s="3"/>
      <c r="D180" s="3"/>
      <c r="J180" s="51"/>
      <c r="K180" s="630"/>
      <c r="L180" s="123"/>
      <c r="M180" s="806"/>
      <c r="O180" s="51"/>
    </row>
    <row r="181" spans="1:15" ht="13.5" customHeight="1">
      <c r="A181" s="190" t="s">
        <v>441</v>
      </c>
      <c r="B181" s="3"/>
      <c r="C181" s="3"/>
      <c r="D181" s="3"/>
      <c r="J181" s="51"/>
      <c r="K181" s="630"/>
      <c r="L181" s="123"/>
      <c r="M181" s="806"/>
      <c r="O181" s="181"/>
    </row>
    <row r="182" spans="1:15">
      <c r="A182" s="1"/>
      <c r="B182" s="3"/>
      <c r="C182" s="3"/>
      <c r="D182" s="3"/>
      <c r="J182" s="51"/>
      <c r="K182" s="630"/>
      <c r="L182" s="123"/>
      <c r="M182" s="806"/>
      <c r="O182" s="51"/>
    </row>
    <row r="183" spans="1:15">
      <c r="A183" s="625"/>
      <c r="B183" s="626"/>
      <c r="C183" s="626"/>
      <c r="D183" s="626"/>
      <c r="E183" s="630"/>
      <c r="F183" s="630"/>
      <c r="G183" s="630"/>
      <c r="H183" s="630"/>
      <c r="I183" s="630"/>
      <c r="J183" s="630"/>
      <c r="K183" s="630"/>
      <c r="L183" s="123"/>
      <c r="M183" s="806"/>
      <c r="O183" s="51"/>
    </row>
    <row r="184" spans="1:15">
      <c r="B184" s="518"/>
      <c r="J184" s="195"/>
      <c r="K184" s="195"/>
      <c r="L184" s="123"/>
      <c r="M184" s="806"/>
      <c r="O184" s="51"/>
    </row>
    <row r="185" spans="1:15">
      <c r="A185" s="1464" t="s">
        <v>446</v>
      </c>
      <c r="B185" s="1464"/>
      <c r="C185" s="1464"/>
      <c r="D185" s="1464"/>
      <c r="J185" s="51"/>
      <c r="K185" s="630"/>
      <c r="L185" s="123"/>
      <c r="M185" s="806"/>
    </row>
    <row r="186" spans="1:15" ht="26.25" thickBot="1">
      <c r="A186" s="535" t="s">
        <v>447</v>
      </c>
      <c r="B186" s="572" t="s">
        <v>48</v>
      </c>
      <c r="C186" s="533" t="s">
        <v>426</v>
      </c>
      <c r="D186" s="533" t="s">
        <v>427</v>
      </c>
      <c r="J186" s="51"/>
      <c r="K186" s="630"/>
      <c r="L186" s="123"/>
      <c r="M186" s="806"/>
      <c r="O186" s="51"/>
    </row>
    <row r="187" spans="1:15">
      <c r="A187" s="188" t="s">
        <v>428</v>
      </c>
      <c r="B187" s="571">
        <v>50</v>
      </c>
      <c r="C187" s="571">
        <v>50</v>
      </c>
      <c r="D187" s="571">
        <v>100</v>
      </c>
      <c r="J187" s="51"/>
      <c r="K187" s="630"/>
      <c r="L187" s="123"/>
      <c r="M187" s="806"/>
      <c r="O187" s="51"/>
    </row>
    <row r="188" spans="1:15">
      <c r="A188" t="s">
        <v>432</v>
      </c>
      <c r="B188" s="221">
        <v>0.99</v>
      </c>
      <c r="C188" s="221">
        <v>1</v>
      </c>
      <c r="D188" s="221">
        <v>1</v>
      </c>
      <c r="J188" s="51"/>
      <c r="K188" s="630"/>
      <c r="L188" s="123"/>
      <c r="M188" s="806"/>
    </row>
    <row r="189" spans="1:15">
      <c r="A189" s="1" t="s">
        <v>433</v>
      </c>
      <c r="B189" s="221">
        <v>0.86</v>
      </c>
      <c r="C189" s="221">
        <v>0.92</v>
      </c>
      <c r="D189" s="221">
        <v>0.89</v>
      </c>
      <c r="J189" s="51"/>
      <c r="K189" s="630"/>
      <c r="L189" s="123"/>
      <c r="M189" s="806"/>
    </row>
    <row r="190" spans="1:15">
      <c r="A190" s="1" t="s">
        <v>230</v>
      </c>
      <c r="B190" s="221">
        <v>0.85</v>
      </c>
      <c r="C190" s="221">
        <v>0.68</v>
      </c>
      <c r="D190" s="221">
        <v>0.76</v>
      </c>
      <c r="J190" s="51"/>
      <c r="K190" s="630"/>
      <c r="L190" s="123"/>
      <c r="M190" s="806"/>
    </row>
    <row r="191" spans="1:15" ht="13.5" customHeight="1">
      <c r="A191" t="s">
        <v>435</v>
      </c>
      <c r="B191" s="221">
        <v>0.61</v>
      </c>
      <c r="C191" s="221">
        <v>0.59</v>
      </c>
      <c r="D191" s="221">
        <v>0.6</v>
      </c>
      <c r="J191" s="51"/>
      <c r="K191" s="630"/>
      <c r="L191" s="123"/>
      <c r="M191" s="806"/>
    </row>
    <row r="192" spans="1:15" s="624" customFormat="1" ht="13.5" customHeight="1">
      <c r="A192" t="s">
        <v>437</v>
      </c>
      <c r="B192" s="221">
        <v>0.55000000000000004</v>
      </c>
      <c r="C192" s="221">
        <v>0.62</v>
      </c>
      <c r="D192" s="221">
        <v>0.59</v>
      </c>
      <c r="E192" s="51"/>
      <c r="F192" s="51"/>
      <c r="G192" s="51"/>
      <c r="H192" s="51"/>
      <c r="I192" s="51"/>
      <c r="J192" s="51"/>
      <c r="K192" s="630"/>
      <c r="L192" s="637"/>
      <c r="M192" s="806"/>
      <c r="N192" s="630"/>
    </row>
    <row r="193" spans="1:15" ht="13.5" customHeight="1">
      <c r="A193" t="s">
        <v>434</v>
      </c>
      <c r="B193" s="221">
        <v>0.64</v>
      </c>
      <c r="C193" s="221">
        <v>0.53</v>
      </c>
      <c r="D193" s="221">
        <v>0.57999999999999996</v>
      </c>
      <c r="J193" s="51"/>
      <c r="K193" s="630"/>
      <c r="L193" s="123"/>
      <c r="M193" s="806"/>
    </row>
    <row r="194" spans="1:15" ht="13.5" customHeight="1">
      <c r="A194" t="s">
        <v>999</v>
      </c>
      <c r="B194" s="221">
        <v>0.15</v>
      </c>
      <c r="C194" s="221">
        <v>0.18</v>
      </c>
      <c r="D194" s="221">
        <v>0.17</v>
      </c>
      <c r="J194" s="51"/>
      <c r="K194" s="630"/>
      <c r="L194" s="123"/>
      <c r="M194" s="806"/>
      <c r="O194" s="51"/>
    </row>
    <row r="195" spans="1:15">
      <c r="B195" s="3"/>
      <c r="C195" s="3"/>
      <c r="D195" s="3"/>
      <c r="J195" s="51"/>
      <c r="K195" s="630"/>
      <c r="L195" s="123"/>
      <c r="M195" s="806"/>
      <c r="O195" s="51"/>
    </row>
    <row r="196" spans="1:15">
      <c r="A196" s="190" t="s">
        <v>441</v>
      </c>
      <c r="B196" s="3"/>
      <c r="C196" s="3"/>
      <c r="D196" s="3"/>
      <c r="J196" s="51"/>
      <c r="K196" s="630"/>
      <c r="L196" s="123"/>
      <c r="M196" s="806"/>
      <c r="O196" s="51"/>
    </row>
    <row r="197" spans="1:15">
      <c r="B197" s="3"/>
      <c r="C197" s="3"/>
      <c r="D197" s="3"/>
      <c r="J197" s="51"/>
      <c r="K197" s="630"/>
      <c r="L197" s="123"/>
      <c r="M197" s="806"/>
      <c r="O197" s="51"/>
    </row>
    <row r="198" spans="1:15">
      <c r="A198" s="624"/>
      <c r="B198" s="626"/>
      <c r="C198" s="626"/>
      <c r="D198" s="626"/>
      <c r="E198" s="630"/>
      <c r="F198" s="630"/>
      <c r="G198" s="630"/>
      <c r="H198" s="630"/>
      <c r="I198" s="630"/>
      <c r="J198" s="630"/>
      <c r="K198" s="630"/>
      <c r="L198" s="123"/>
      <c r="M198" s="806"/>
      <c r="O198" s="51"/>
    </row>
    <row r="199" spans="1:15">
      <c r="B199" s="518"/>
      <c r="J199" s="51"/>
      <c r="K199" s="630"/>
      <c r="L199" s="123"/>
      <c r="M199" s="806"/>
      <c r="O199" s="51"/>
    </row>
    <row r="200" spans="1:15">
      <c r="A200" s="1464" t="s">
        <v>448</v>
      </c>
      <c r="B200" s="1464"/>
      <c r="C200" s="1464"/>
      <c r="D200" s="1464"/>
      <c r="E200" s="1464"/>
      <c r="J200" s="51"/>
      <c r="K200" s="630"/>
      <c r="L200" s="123"/>
      <c r="M200" s="806"/>
      <c r="O200" s="51"/>
    </row>
    <row r="201" spans="1:15" ht="13.5" thickBot="1">
      <c r="A201" s="533"/>
      <c r="B201" s="533"/>
      <c r="C201" s="533" t="s">
        <v>449</v>
      </c>
      <c r="D201" s="533" t="s">
        <v>450</v>
      </c>
      <c r="E201" s="533" t="s">
        <v>72</v>
      </c>
      <c r="J201" s="51"/>
      <c r="K201" s="630"/>
      <c r="L201" s="123"/>
      <c r="M201" s="806"/>
      <c r="O201" s="51"/>
    </row>
    <row r="202" spans="1:15">
      <c r="A202" s="1542" t="s">
        <v>433</v>
      </c>
      <c r="B202" s="219" t="s">
        <v>428</v>
      </c>
      <c r="C202" s="218">
        <v>67</v>
      </c>
      <c r="D202" s="218">
        <v>176</v>
      </c>
      <c r="E202" s="218">
        <v>243</v>
      </c>
      <c r="J202" s="51"/>
      <c r="K202" s="630"/>
      <c r="L202" s="123"/>
      <c r="M202" s="806"/>
      <c r="O202" s="51"/>
    </row>
    <row r="203" spans="1:15">
      <c r="A203" s="1543"/>
      <c r="B203" s="3" t="s">
        <v>364</v>
      </c>
      <c r="C203" s="177">
        <v>0.82</v>
      </c>
      <c r="D203" s="177">
        <v>0.92</v>
      </c>
      <c r="E203" s="177">
        <v>0.89</v>
      </c>
      <c r="J203" s="51"/>
      <c r="K203" s="630"/>
      <c r="L203" s="123"/>
      <c r="M203" s="806"/>
      <c r="O203" s="51"/>
    </row>
    <row r="204" spans="1:15">
      <c r="A204" s="1543" t="s">
        <v>451</v>
      </c>
      <c r="B204" s="219" t="s">
        <v>428</v>
      </c>
      <c r="C204" s="218">
        <v>60</v>
      </c>
      <c r="D204" s="218">
        <v>166</v>
      </c>
      <c r="E204" s="218">
        <v>224</v>
      </c>
      <c r="J204" s="51"/>
      <c r="K204" s="630"/>
      <c r="L204" s="123"/>
      <c r="M204" s="806"/>
      <c r="O204" s="51"/>
    </row>
    <row r="205" spans="1:15" ht="13.5" customHeight="1">
      <c r="A205" s="1543"/>
      <c r="B205" s="3" t="s">
        <v>364</v>
      </c>
      <c r="C205" s="177">
        <v>0.59</v>
      </c>
      <c r="D205" s="177">
        <v>0.61</v>
      </c>
      <c r="E205" s="177">
        <v>0.61</v>
      </c>
      <c r="J205" s="51"/>
      <c r="K205" s="630"/>
      <c r="L205" s="123"/>
      <c r="M205" s="806"/>
      <c r="O205" s="51"/>
    </row>
    <row r="206" spans="1:15" s="624" customFormat="1" ht="13.5" customHeight="1">
      <c r="A206" s="1543" t="s">
        <v>452</v>
      </c>
      <c r="B206" s="219" t="s">
        <v>428</v>
      </c>
      <c r="C206" s="218">
        <v>52</v>
      </c>
      <c r="D206" s="218">
        <v>150</v>
      </c>
      <c r="E206" s="218">
        <v>202</v>
      </c>
      <c r="F206" s="51"/>
      <c r="G206" s="51"/>
      <c r="H206" s="51"/>
      <c r="I206" s="51"/>
      <c r="J206" s="51"/>
      <c r="K206" s="630"/>
      <c r="L206" s="637"/>
      <c r="M206" s="806"/>
      <c r="N206" s="630"/>
      <c r="O206" s="630"/>
    </row>
    <row r="207" spans="1:15" ht="13.5" customHeight="1">
      <c r="A207" s="1543"/>
      <c r="B207" s="3" t="s">
        <v>364</v>
      </c>
      <c r="C207" s="177">
        <v>0.48</v>
      </c>
      <c r="D207" s="177">
        <v>0.48</v>
      </c>
      <c r="E207" s="177">
        <v>0.48</v>
      </c>
      <c r="J207" s="51"/>
      <c r="K207" s="630"/>
      <c r="L207" s="123"/>
      <c r="M207" s="806"/>
      <c r="O207" s="51"/>
    </row>
    <row r="208" spans="1:15" s="5" customFormat="1" ht="13.5" customHeight="1">
      <c r="A208"/>
      <c r="B208" s="518"/>
      <c r="C208" s="51"/>
      <c r="D208" s="51"/>
      <c r="E208" s="51"/>
      <c r="F208" s="51"/>
      <c r="G208" s="51"/>
      <c r="H208" s="51"/>
      <c r="I208" s="51"/>
      <c r="J208" s="51"/>
      <c r="K208" s="630"/>
      <c r="L208" s="123"/>
      <c r="M208" s="806"/>
      <c r="N208" s="36"/>
    </row>
    <row r="209" spans="1:14" ht="13.5" customHeight="1">
      <c r="A209" s="79" t="s">
        <v>453</v>
      </c>
      <c r="B209" s="518"/>
      <c r="J209" s="51"/>
      <c r="K209" s="630"/>
      <c r="L209" s="123"/>
      <c r="M209" s="806"/>
    </row>
    <row r="210" spans="1:14">
      <c r="A210" s="52" t="s">
        <v>454</v>
      </c>
      <c r="B210" s="518"/>
      <c r="J210" s="51"/>
      <c r="K210" s="630"/>
      <c r="L210" s="123"/>
      <c r="M210" s="806"/>
    </row>
    <row r="211" spans="1:14">
      <c r="A211" s="52"/>
      <c r="B211" s="791"/>
      <c r="C211" s="630"/>
      <c r="D211" s="630"/>
      <c r="E211" s="630"/>
      <c r="F211" s="630"/>
      <c r="G211" s="630"/>
      <c r="H211" s="630"/>
      <c r="I211" s="630"/>
      <c r="J211" s="630"/>
      <c r="K211" s="630"/>
      <c r="L211" s="123"/>
      <c r="M211" s="806"/>
    </row>
    <row r="212" spans="1:14">
      <c r="A212" s="52"/>
      <c r="B212" s="518"/>
      <c r="J212" s="51"/>
      <c r="K212"/>
      <c r="L212" s="123"/>
      <c r="M212" s="806"/>
    </row>
    <row r="213" spans="1:14">
      <c r="B213" s="518"/>
      <c r="J213" s="51"/>
      <c r="K213"/>
      <c r="L213" s="123"/>
      <c r="M213" s="806"/>
    </row>
    <row r="214" spans="1:14">
      <c r="A214" s="1464" t="s">
        <v>455</v>
      </c>
      <c r="B214" s="1464"/>
      <c r="C214" s="1464"/>
      <c r="D214" s="1464"/>
      <c r="E214" s="1464"/>
      <c r="F214" s="1464"/>
      <c r="G214" s="1464"/>
      <c r="H214" s="1464"/>
      <c r="I214" s="1464"/>
      <c r="J214" s="1464"/>
      <c r="K214"/>
      <c r="L214" s="123"/>
      <c r="M214" s="806"/>
    </row>
    <row r="215" spans="1:14">
      <c r="A215" s="534"/>
      <c r="B215" s="1500" t="s">
        <v>456</v>
      </c>
      <c r="C215" s="1500"/>
      <c r="D215" s="1500"/>
      <c r="E215" s="1523" t="s">
        <v>457</v>
      </c>
      <c r="F215" s="1500"/>
      <c r="G215" s="1500"/>
      <c r="H215" s="1523" t="s">
        <v>458</v>
      </c>
      <c r="I215" s="1500"/>
      <c r="J215" s="1500"/>
      <c r="K215"/>
      <c r="L215" s="123"/>
      <c r="M215" s="806"/>
    </row>
    <row r="216" spans="1:14" ht="13.5" thickBot="1">
      <c r="A216" s="535" t="s">
        <v>459</v>
      </c>
      <c r="B216" s="572" t="s">
        <v>48</v>
      </c>
      <c r="C216" s="533" t="s">
        <v>426</v>
      </c>
      <c r="D216" s="533" t="s">
        <v>427</v>
      </c>
      <c r="E216" s="572" t="s">
        <v>48</v>
      </c>
      <c r="F216" s="533" t="s">
        <v>426</v>
      </c>
      <c r="G216" s="533" t="s">
        <v>427</v>
      </c>
      <c r="H216" s="572" t="s">
        <v>48</v>
      </c>
      <c r="I216" s="533" t="s">
        <v>426</v>
      </c>
      <c r="J216" s="533" t="s">
        <v>427</v>
      </c>
      <c r="K216"/>
      <c r="L216" s="123"/>
      <c r="M216" s="806"/>
    </row>
    <row r="217" spans="1:14">
      <c r="A217" s="188" t="s">
        <v>460</v>
      </c>
      <c r="B217" s="532"/>
      <c r="C217" s="532"/>
      <c r="D217" s="532"/>
      <c r="E217" s="540"/>
      <c r="F217" s="532"/>
      <c r="G217" s="532"/>
      <c r="H217" s="540"/>
      <c r="I217" s="532"/>
      <c r="J217" s="532"/>
      <c r="K217"/>
      <c r="L217" s="123"/>
      <c r="M217" s="806"/>
    </row>
    <row r="218" spans="1:14" ht="13.5" customHeight="1">
      <c r="A218" s="188" t="s">
        <v>428</v>
      </c>
      <c r="B218" s="571">
        <v>34</v>
      </c>
      <c r="C218" s="571">
        <v>25</v>
      </c>
      <c r="D218" s="571">
        <v>60</v>
      </c>
      <c r="E218" s="573">
        <v>34</v>
      </c>
      <c r="F218" s="571">
        <v>25</v>
      </c>
      <c r="G218" s="571">
        <v>60</v>
      </c>
      <c r="H218" s="573">
        <v>50</v>
      </c>
      <c r="I218" s="571">
        <v>50</v>
      </c>
      <c r="J218" s="571">
        <v>100</v>
      </c>
      <c r="K218"/>
      <c r="L218" s="123"/>
      <c r="M218" s="806"/>
    </row>
    <row r="219" spans="1:14" s="624" customFormat="1" ht="13.5" customHeight="1">
      <c r="A219" s="1" t="s">
        <v>408</v>
      </c>
      <c r="B219" s="3">
        <v>149</v>
      </c>
      <c r="C219" s="3">
        <v>82</v>
      </c>
      <c r="D219" s="3">
        <v>369</v>
      </c>
      <c r="E219" s="3">
        <v>4</v>
      </c>
      <c r="F219" s="3">
        <v>3</v>
      </c>
      <c r="G219" s="3">
        <v>4</v>
      </c>
      <c r="H219" s="3">
        <v>1</v>
      </c>
      <c r="I219" s="3">
        <v>1</v>
      </c>
      <c r="J219" s="3">
        <v>2</v>
      </c>
      <c r="K219"/>
      <c r="L219" s="637"/>
      <c r="M219" s="806"/>
      <c r="N219" s="630"/>
    </row>
    <row r="220" spans="1:14" ht="13.5" customHeight="1">
      <c r="A220" s="1" t="s">
        <v>409</v>
      </c>
      <c r="B220" s="3">
        <v>342</v>
      </c>
      <c r="C220" s="3">
        <v>148</v>
      </c>
      <c r="D220" s="3">
        <v>490</v>
      </c>
      <c r="E220" s="3">
        <v>10</v>
      </c>
      <c r="F220" s="3">
        <v>6</v>
      </c>
      <c r="G220" s="3">
        <v>8</v>
      </c>
      <c r="H220" s="3">
        <v>3</v>
      </c>
      <c r="I220" s="3">
        <v>1</v>
      </c>
      <c r="J220" s="3">
        <v>5</v>
      </c>
      <c r="K220"/>
      <c r="L220" s="123"/>
      <c r="M220" s="806"/>
    </row>
    <row r="221" spans="1:14" ht="27" customHeight="1" thickBot="1">
      <c r="A221" s="203" t="s">
        <v>72</v>
      </c>
      <c r="B221" s="211">
        <v>491</v>
      </c>
      <c r="C221" s="211">
        <v>230</v>
      </c>
      <c r="D221" s="211">
        <v>859</v>
      </c>
      <c r="E221" s="211">
        <v>14</v>
      </c>
      <c r="F221" s="211">
        <v>9</v>
      </c>
      <c r="G221" s="211">
        <v>12</v>
      </c>
      <c r="H221" s="211">
        <v>4</v>
      </c>
      <c r="I221" s="211">
        <v>2</v>
      </c>
      <c r="J221" s="211">
        <v>7</v>
      </c>
      <c r="K221"/>
      <c r="L221" s="123"/>
      <c r="M221" s="806"/>
    </row>
    <row r="222" spans="1:14" ht="27" customHeight="1" thickTop="1">
      <c r="A222" s="543"/>
      <c r="B222" s="209"/>
      <c r="C222" s="208"/>
      <c r="D222" s="210"/>
      <c r="E222" s="543"/>
      <c r="F222" s="209"/>
      <c r="G222" s="208"/>
      <c r="J222" s="51"/>
      <c r="K222"/>
      <c r="L222" s="123"/>
      <c r="M222" s="806"/>
    </row>
    <row r="223" spans="1:14">
      <c r="A223" s="190" t="s">
        <v>441</v>
      </c>
      <c r="B223" s="209"/>
      <c r="C223" s="208"/>
      <c r="D223" s="210"/>
      <c r="E223" s="543"/>
      <c r="F223" s="209"/>
      <c r="G223" s="208"/>
      <c r="J223" s="51"/>
      <c r="K223"/>
      <c r="L223" s="123"/>
      <c r="M223" s="806"/>
    </row>
    <row r="224" spans="1:14">
      <c r="A224" s="190"/>
      <c r="B224" s="209"/>
      <c r="C224" s="208"/>
      <c r="D224" s="210"/>
      <c r="E224" s="543"/>
      <c r="F224" s="209"/>
      <c r="G224" s="208"/>
      <c r="J224" s="51"/>
      <c r="K224"/>
      <c r="L224" s="123"/>
      <c r="M224" s="806"/>
    </row>
    <row r="225" spans="1:14">
      <c r="A225" s="190"/>
      <c r="B225" s="209"/>
      <c r="C225" s="208"/>
      <c r="D225" s="210"/>
      <c r="E225" s="813"/>
      <c r="F225" s="209"/>
      <c r="G225" s="208"/>
      <c r="H225" s="630"/>
      <c r="I225" s="630"/>
      <c r="J225" s="630"/>
      <c r="K225" s="624"/>
      <c r="L225" s="123"/>
      <c r="M225" s="806"/>
    </row>
    <row r="226" spans="1:14">
      <c r="B226" s="518"/>
      <c r="J226" s="51"/>
      <c r="K226"/>
      <c r="L226" s="123"/>
      <c r="M226" s="806"/>
    </row>
    <row r="227" spans="1:14">
      <c r="A227" s="1464" t="s">
        <v>461</v>
      </c>
      <c r="B227" s="1464"/>
      <c r="C227" s="1464"/>
      <c r="D227" s="1464"/>
      <c r="E227" s="1464"/>
      <c r="F227" s="1464"/>
      <c r="G227" s="1464"/>
      <c r="H227" s="1464"/>
      <c r="I227" s="1464"/>
      <c r="J227" s="1464"/>
      <c r="K227"/>
      <c r="L227" s="123"/>
      <c r="M227" s="806"/>
    </row>
    <row r="228" spans="1:14">
      <c r="A228" s="534"/>
      <c r="B228" s="1500" t="s">
        <v>456</v>
      </c>
      <c r="C228" s="1500"/>
      <c r="D228" s="1500"/>
      <c r="E228" s="1523" t="s">
        <v>462</v>
      </c>
      <c r="F228" s="1500"/>
      <c r="G228" s="1500"/>
      <c r="H228" s="1523" t="s">
        <v>458</v>
      </c>
      <c r="I228" s="1500"/>
      <c r="J228" s="1500"/>
      <c r="K228"/>
      <c r="L228" s="123"/>
      <c r="M228" s="806"/>
    </row>
    <row r="229" spans="1:14" ht="13.5" thickBot="1">
      <c r="A229" s="535" t="s">
        <v>459</v>
      </c>
      <c r="B229" s="533" t="s">
        <v>433</v>
      </c>
      <c r="C229" s="533" t="s">
        <v>230</v>
      </c>
      <c r="D229" s="533" t="s">
        <v>435</v>
      </c>
      <c r="E229" s="194" t="s">
        <v>433</v>
      </c>
      <c r="F229" s="533" t="s">
        <v>230</v>
      </c>
      <c r="G229" s="533" t="s">
        <v>435</v>
      </c>
      <c r="H229" s="194" t="s">
        <v>433</v>
      </c>
      <c r="I229" s="533" t="s">
        <v>230</v>
      </c>
      <c r="J229" s="533" t="s">
        <v>435</v>
      </c>
      <c r="K229"/>
      <c r="L229" s="123"/>
      <c r="M229" s="806"/>
    </row>
    <row r="230" spans="1:14">
      <c r="A230" s="188" t="s">
        <v>460</v>
      </c>
      <c r="B230" s="532"/>
      <c r="C230" s="532"/>
      <c r="D230" s="532"/>
      <c r="E230" s="540"/>
      <c r="F230" s="532"/>
      <c r="G230" s="532"/>
      <c r="H230" s="540"/>
      <c r="I230" s="532"/>
      <c r="J230" s="532"/>
      <c r="K230"/>
      <c r="L230" s="123"/>
      <c r="M230" s="806"/>
    </row>
    <row r="231" spans="1:14">
      <c r="A231" s="214" t="s">
        <v>428</v>
      </c>
      <c r="B231" s="212">
        <v>68</v>
      </c>
      <c r="C231" s="212">
        <v>96</v>
      </c>
      <c r="D231" s="212">
        <v>17</v>
      </c>
      <c r="E231" s="213">
        <v>68</v>
      </c>
      <c r="F231" s="212">
        <v>96</v>
      </c>
      <c r="G231" s="212">
        <v>17</v>
      </c>
      <c r="H231" s="213">
        <v>250</v>
      </c>
      <c r="I231" s="212">
        <v>250</v>
      </c>
      <c r="J231" s="212">
        <v>250</v>
      </c>
      <c r="K231"/>
      <c r="L231" s="123"/>
      <c r="M231" s="806"/>
    </row>
    <row r="232" spans="1:14" ht="13.5" thickBot="1">
      <c r="A232" s="203" t="s">
        <v>72</v>
      </c>
      <c r="B232" s="202">
        <v>423</v>
      </c>
      <c r="C232" s="202">
        <v>817</v>
      </c>
      <c r="D232" s="202">
        <v>136</v>
      </c>
      <c r="E232" s="211">
        <v>6</v>
      </c>
      <c r="F232" s="201">
        <v>10.6</v>
      </c>
      <c r="G232" s="201">
        <v>4.5999999999999996</v>
      </c>
      <c r="H232" s="211">
        <v>1.7</v>
      </c>
      <c r="I232" s="201">
        <v>3.3</v>
      </c>
      <c r="J232" s="201">
        <v>0.5</v>
      </c>
      <c r="K232"/>
      <c r="L232" s="123"/>
      <c r="M232" s="806"/>
    </row>
    <row r="233" spans="1:14" ht="13.5" thickTop="1">
      <c r="A233" s="543"/>
      <c r="B233" s="209"/>
      <c r="C233" s="208"/>
      <c r="D233" s="210"/>
      <c r="E233" s="543"/>
      <c r="F233" s="209"/>
      <c r="G233" s="208"/>
      <c r="J233" s="51"/>
      <c r="K233"/>
      <c r="L233" s="123"/>
      <c r="M233" s="806"/>
    </row>
    <row r="234" spans="1:14" s="624" customFormat="1" ht="13.5" customHeight="1">
      <c r="A234" s="79" t="s">
        <v>463</v>
      </c>
      <c r="B234" s="207"/>
      <c r="C234" s="195"/>
      <c r="D234" s="195"/>
      <c r="E234" s="195"/>
      <c r="F234" s="51"/>
      <c r="G234" s="51"/>
      <c r="H234" s="51"/>
      <c r="I234" s="51"/>
      <c r="J234" s="51"/>
      <c r="K234"/>
      <c r="L234" s="637"/>
      <c r="M234" s="806"/>
      <c r="N234" s="630"/>
    </row>
    <row r="235" spans="1:14" s="624" customFormat="1" ht="13.5" customHeight="1">
      <c r="A235" s="79" t="s">
        <v>464</v>
      </c>
      <c r="B235" s="207"/>
      <c r="C235" s="195"/>
      <c r="D235" s="195"/>
      <c r="E235" s="195"/>
      <c r="F235" s="51"/>
      <c r="G235" s="51"/>
      <c r="H235" s="51"/>
      <c r="I235" s="51"/>
      <c r="J235" s="51"/>
      <c r="K235"/>
      <c r="L235" s="637"/>
      <c r="M235" s="806"/>
      <c r="N235" s="630"/>
    </row>
    <row r="236" spans="1:14" ht="13.5" customHeight="1">
      <c r="A236" s="52" t="s">
        <v>454</v>
      </c>
      <c r="B236" s="207"/>
      <c r="C236" s="195"/>
      <c r="D236" s="195"/>
      <c r="E236" s="195"/>
      <c r="J236" s="51"/>
      <c r="K236"/>
      <c r="L236" s="123"/>
      <c r="M236" s="806"/>
    </row>
    <row r="237" spans="1:14" ht="27" customHeight="1">
      <c r="A237" s="52"/>
      <c r="B237" s="207"/>
      <c r="C237" s="195"/>
      <c r="D237" s="195"/>
      <c r="E237" s="195"/>
      <c r="J237" s="51"/>
      <c r="K237"/>
      <c r="L237" s="123"/>
      <c r="M237" s="806"/>
    </row>
    <row r="238" spans="1:14" ht="27" customHeight="1">
      <c r="A238" s="52"/>
      <c r="B238" s="207"/>
      <c r="C238" s="195"/>
      <c r="D238" s="195"/>
      <c r="E238" s="195"/>
      <c r="F238" s="630"/>
      <c r="G238" s="630"/>
      <c r="H238" s="630"/>
      <c r="I238" s="630"/>
      <c r="J238" s="630"/>
      <c r="K238" s="624"/>
      <c r="L238" s="123"/>
      <c r="M238" s="806"/>
      <c r="N238"/>
    </row>
    <row r="239" spans="1:14">
      <c r="A239" s="28"/>
      <c r="B239" s="207"/>
      <c r="C239" s="195"/>
      <c r="D239" s="195"/>
      <c r="E239" s="195"/>
      <c r="J239" s="51"/>
      <c r="K239"/>
      <c r="L239" s="123"/>
      <c r="M239" s="806"/>
      <c r="N239"/>
    </row>
    <row r="240" spans="1:14" ht="27" customHeight="1">
      <c r="A240" s="1471" t="s">
        <v>1221</v>
      </c>
      <c r="B240" s="1471"/>
      <c r="C240" s="1471"/>
      <c r="J240" s="51"/>
      <c r="K240"/>
      <c r="L240" s="123"/>
      <c r="M240" s="806"/>
      <c r="N240"/>
    </row>
    <row r="241" spans="1:14" ht="27" customHeight="1" thickBot="1">
      <c r="A241" s="535" t="s">
        <v>465</v>
      </c>
      <c r="B241" s="533" t="s">
        <v>466</v>
      </c>
      <c r="C241" s="533" t="s">
        <v>467</v>
      </c>
      <c r="D241" s="572" t="s">
        <v>1003</v>
      </c>
      <c r="J241" s="51"/>
      <c r="K241"/>
      <c r="L241" s="123"/>
      <c r="M241" s="806"/>
      <c r="N241"/>
    </row>
    <row r="242" spans="1:14">
      <c r="A242" s="896">
        <v>1</v>
      </c>
      <c r="B242" s="897">
        <v>0.78</v>
      </c>
      <c r="C242" s="897">
        <v>0.78</v>
      </c>
      <c r="D242" s="898">
        <v>1</v>
      </c>
      <c r="J242" s="51"/>
      <c r="K242"/>
      <c r="L242" s="123"/>
      <c r="M242" s="806"/>
    </row>
    <row r="243" spans="1:14">
      <c r="A243" s="800">
        <v>2</v>
      </c>
      <c r="B243" s="580">
        <v>0.87</v>
      </c>
      <c r="C243" s="580">
        <v>0.09</v>
      </c>
      <c r="D243" s="253"/>
      <c r="J243" s="51"/>
      <c r="K243"/>
      <c r="L243" s="123"/>
      <c r="M243" s="806"/>
    </row>
    <row r="244" spans="1:14" s="624" customFormat="1" ht="13.5" customHeight="1">
      <c r="A244" s="800">
        <v>3</v>
      </c>
      <c r="B244" s="580">
        <v>0.93</v>
      </c>
      <c r="C244" s="580">
        <v>0.06</v>
      </c>
      <c r="D244" s="253"/>
      <c r="E244" s="51"/>
      <c r="F244" s="51"/>
      <c r="G244" s="51"/>
      <c r="H244" s="51"/>
      <c r="I244" s="51"/>
      <c r="J244" s="51"/>
      <c r="K244"/>
      <c r="L244" s="637"/>
      <c r="M244" s="806"/>
      <c r="N244" s="630"/>
    </row>
    <row r="245" spans="1:14" s="624" customFormat="1" ht="13.5" customHeight="1">
      <c r="A245" s="895">
        <v>4</v>
      </c>
      <c r="B245" s="575">
        <v>0.96</v>
      </c>
      <c r="C245" s="575">
        <v>0.03</v>
      </c>
      <c r="D245" s="351"/>
      <c r="E245" s="51"/>
      <c r="F245" s="51"/>
      <c r="G245" s="51"/>
      <c r="H245" s="51"/>
      <c r="I245" s="51"/>
      <c r="J245" s="51"/>
      <c r="K245"/>
      <c r="L245" s="637"/>
      <c r="M245" s="806"/>
      <c r="N245" s="630"/>
    </row>
    <row r="246" spans="1:14" ht="13.5" customHeight="1">
      <c r="A246" s="574" t="s">
        <v>1000</v>
      </c>
      <c r="B246" s="576"/>
      <c r="C246" s="575">
        <v>0.88</v>
      </c>
      <c r="D246" s="402">
        <v>0.94</v>
      </c>
      <c r="J246" s="51"/>
      <c r="K246"/>
      <c r="L246" s="123"/>
      <c r="M246" s="806"/>
    </row>
    <row r="247" spans="1:14" ht="27" customHeight="1">
      <c r="A247" s="574" t="s">
        <v>1001</v>
      </c>
      <c r="B247" s="576"/>
      <c r="C247" s="575"/>
      <c r="D247" s="577">
        <v>0.94199999999999995</v>
      </c>
      <c r="J247" s="51"/>
      <c r="K247"/>
      <c r="L247" s="123"/>
      <c r="M247" s="806"/>
    </row>
    <row r="248" spans="1:14" ht="27" customHeight="1" thickBot="1">
      <c r="A248" s="203" t="s">
        <v>1002</v>
      </c>
      <c r="B248" s="203"/>
      <c r="C248" s="203"/>
      <c r="D248" s="578">
        <v>0.94199999999999995</v>
      </c>
      <c r="J248" s="51"/>
      <c r="K248"/>
      <c r="L248" s="123"/>
      <c r="M248" s="806"/>
    </row>
    <row r="249" spans="1:14" ht="13.5" thickTop="1">
      <c r="A249" s="379"/>
      <c r="B249" s="3"/>
      <c r="C249" s="3"/>
      <c r="J249" s="51"/>
      <c r="K249"/>
      <c r="L249" s="123"/>
      <c r="M249" s="806"/>
    </row>
    <row r="250" spans="1:14">
      <c r="A250" s="190" t="s">
        <v>441</v>
      </c>
      <c r="B250" s="3"/>
      <c r="C250" s="3"/>
      <c r="J250" s="51"/>
      <c r="K250"/>
      <c r="L250" s="123"/>
      <c r="M250" s="806"/>
    </row>
    <row r="251" spans="1:14">
      <c r="A251" s="1"/>
      <c r="B251" s="3"/>
      <c r="C251" s="3"/>
      <c r="D251" s="3"/>
      <c r="J251" s="51"/>
      <c r="K251"/>
      <c r="L251" s="123"/>
      <c r="M251" s="806"/>
    </row>
    <row r="252" spans="1:14">
      <c r="A252" s="625"/>
      <c r="B252" s="626"/>
      <c r="C252" s="626"/>
      <c r="D252" s="626"/>
      <c r="E252" s="630"/>
      <c r="F252" s="630"/>
      <c r="G252" s="630"/>
      <c r="H252" s="630"/>
      <c r="I252" s="630"/>
      <c r="J252" s="630"/>
      <c r="K252" s="624"/>
      <c r="L252" s="123"/>
      <c r="M252" s="806"/>
    </row>
    <row r="253" spans="1:14">
      <c r="B253" s="518"/>
      <c r="J253" s="51"/>
      <c r="K253"/>
      <c r="L253" s="123"/>
      <c r="M253" s="806"/>
    </row>
    <row r="254" spans="1:14">
      <c r="A254" s="1413" t="s">
        <v>468</v>
      </c>
      <c r="B254" s="1413"/>
      <c r="C254" s="1413"/>
      <c r="D254" s="1413"/>
      <c r="E254" s="1413"/>
      <c r="F254" s="1413"/>
      <c r="G254" s="1413"/>
      <c r="H254" s="1413"/>
      <c r="I254" s="1413"/>
      <c r="J254" s="36"/>
      <c r="K254"/>
      <c r="L254" s="123"/>
      <c r="M254" s="806"/>
    </row>
    <row r="255" spans="1:14">
      <c r="A255" s="1464" t="s">
        <v>469</v>
      </c>
      <c r="B255" s="1464"/>
      <c r="C255" s="1464"/>
      <c r="D255" s="1464"/>
      <c r="E255" s="1464"/>
      <c r="F255" s="1464"/>
      <c r="G255" s="1464"/>
      <c r="J255" s="195"/>
      <c r="K255"/>
      <c r="L255" s="123"/>
      <c r="M255" s="806"/>
    </row>
    <row r="256" spans="1:14" ht="13.5" thickBot="1">
      <c r="A256" s="535" t="s">
        <v>82</v>
      </c>
      <c r="B256" s="1472" t="s">
        <v>408</v>
      </c>
      <c r="C256" s="1472"/>
      <c r="D256" s="1472"/>
      <c r="E256" s="1472" t="s">
        <v>409</v>
      </c>
      <c r="F256" s="1472"/>
      <c r="G256" s="1472"/>
      <c r="J256" s="195"/>
      <c r="K256"/>
      <c r="L256" s="123"/>
      <c r="M256" s="806"/>
    </row>
    <row r="257" spans="1:14" ht="25.5">
      <c r="A257" s="534"/>
      <c r="B257" s="532" t="s">
        <v>470</v>
      </c>
      <c r="C257" s="532" t="s">
        <v>471</v>
      </c>
      <c r="D257" s="532" t="s">
        <v>472</v>
      </c>
      <c r="E257" s="532" t="s">
        <v>470</v>
      </c>
      <c r="F257" s="532" t="s">
        <v>471</v>
      </c>
      <c r="G257" s="532" t="s">
        <v>472</v>
      </c>
      <c r="J257" s="195"/>
      <c r="K257"/>
      <c r="L257" s="123"/>
      <c r="M257" s="806"/>
    </row>
    <row r="258" spans="1:14">
      <c r="A258" t="s">
        <v>473</v>
      </c>
      <c r="B258" s="121">
        <v>4.58</v>
      </c>
      <c r="C258" s="122">
        <v>2.4700000000000002</v>
      </c>
      <c r="D258" s="122">
        <v>2.12</v>
      </c>
      <c r="E258" s="122">
        <v>7.73</v>
      </c>
      <c r="F258" s="122">
        <v>3.5</v>
      </c>
      <c r="G258" s="122">
        <v>4.2300000000000004</v>
      </c>
      <c r="J258" s="195"/>
      <c r="K258"/>
      <c r="L258" s="123"/>
      <c r="M258" s="806"/>
    </row>
    <row r="259" spans="1:14" s="624" customFormat="1" ht="13.5" customHeight="1">
      <c r="A259" t="s">
        <v>474</v>
      </c>
      <c r="B259" s="121">
        <v>3.64</v>
      </c>
      <c r="C259" s="122">
        <v>2.17</v>
      </c>
      <c r="D259" s="122">
        <v>1.47</v>
      </c>
      <c r="E259" s="122">
        <v>7.16</v>
      </c>
      <c r="F259" s="122">
        <v>3.39</v>
      </c>
      <c r="G259" s="122">
        <v>3.77</v>
      </c>
      <c r="H259" s="51"/>
      <c r="I259" s="51"/>
      <c r="J259" s="195"/>
      <c r="K259"/>
      <c r="L259" s="637"/>
      <c r="M259" s="806"/>
      <c r="N259" s="630"/>
    </row>
    <row r="260" spans="1:14" s="624" customFormat="1" ht="13.5" customHeight="1">
      <c r="A260"/>
      <c r="B260" s="518"/>
      <c r="C260" s="51"/>
      <c r="D260" s="51"/>
      <c r="E260" s="51"/>
      <c r="F260" s="51"/>
      <c r="G260" s="51"/>
      <c r="H260" s="51"/>
      <c r="I260" s="51"/>
      <c r="J260" s="195"/>
      <c r="K260"/>
      <c r="L260" s="637"/>
      <c r="M260" s="806"/>
      <c r="N260" s="630"/>
    </row>
    <row r="261" spans="1:14" ht="13.5" customHeight="1">
      <c r="A261" s="79" t="s">
        <v>143</v>
      </c>
      <c r="B261" s="518"/>
      <c r="J261" s="195"/>
      <c r="K261"/>
      <c r="L261" s="123"/>
      <c r="M261" s="806"/>
    </row>
    <row r="262" spans="1:14" ht="13.5" customHeight="1">
      <c r="A262" s="79" t="s">
        <v>475</v>
      </c>
      <c r="B262" s="518"/>
      <c r="J262" s="195"/>
      <c r="K262"/>
      <c r="L262" s="123"/>
      <c r="M262" s="806"/>
    </row>
    <row r="263" spans="1:14" ht="27" customHeight="1">
      <c r="A263" s="52" t="s">
        <v>476</v>
      </c>
      <c r="B263" s="518"/>
      <c r="J263" s="195"/>
      <c r="K263"/>
      <c r="L263" s="123"/>
      <c r="M263" s="806"/>
    </row>
    <row r="264" spans="1:14">
      <c r="B264" s="518"/>
      <c r="J264" s="195"/>
      <c r="K264"/>
      <c r="L264" s="123"/>
      <c r="M264" s="806"/>
    </row>
    <row r="265" spans="1:14">
      <c r="A265" s="624"/>
      <c r="B265" s="791"/>
      <c r="C265" s="630"/>
      <c r="D265" s="630"/>
      <c r="E265" s="630"/>
      <c r="F265" s="630"/>
      <c r="G265" s="630"/>
      <c r="H265" s="630"/>
      <c r="I265" s="630"/>
      <c r="J265" s="195"/>
      <c r="K265" s="624"/>
      <c r="L265" s="123"/>
      <c r="M265" s="806"/>
    </row>
    <row r="266" spans="1:14">
      <c r="B266" s="518"/>
      <c r="J266" s="195"/>
      <c r="K266"/>
      <c r="L266" s="123"/>
      <c r="M266" s="806"/>
    </row>
    <row r="267" spans="1:14">
      <c r="A267" s="1513" t="s">
        <v>477</v>
      </c>
      <c r="B267" s="1513"/>
      <c r="C267" s="1513"/>
      <c r="J267" s="195"/>
      <c r="K267"/>
      <c r="L267" s="123"/>
      <c r="M267" s="806"/>
    </row>
    <row r="268" spans="1:14" ht="26.25" thickBot="1">
      <c r="A268" s="535"/>
      <c r="B268" s="533" t="s">
        <v>478</v>
      </c>
      <c r="C268" s="533" t="s">
        <v>147</v>
      </c>
      <c r="J268" s="195"/>
      <c r="K268"/>
      <c r="L268" s="123"/>
      <c r="M268" s="806"/>
    </row>
    <row r="269" spans="1:14">
      <c r="A269" s="1545" t="s">
        <v>479</v>
      </c>
      <c r="B269" s="8" t="s">
        <v>480</v>
      </c>
      <c r="C269" s="8">
        <v>5</v>
      </c>
      <c r="J269" s="195"/>
      <c r="K269"/>
      <c r="L269" s="123"/>
      <c r="M269" s="806"/>
    </row>
    <row r="270" spans="1:14" ht="51">
      <c r="A270" s="1493"/>
      <c r="B270" s="114" t="s">
        <v>481</v>
      </c>
      <c r="C270" s="115">
        <v>1</v>
      </c>
      <c r="J270" s="195"/>
      <c r="K270"/>
      <c r="L270" s="123"/>
      <c r="M270" s="806"/>
    </row>
    <row r="271" spans="1:14" ht="13.5" customHeight="1">
      <c r="A271" s="1493"/>
      <c r="B271" s="114" t="s">
        <v>482</v>
      </c>
      <c r="C271" s="115">
        <v>1</v>
      </c>
      <c r="J271" s="195"/>
      <c r="K271"/>
      <c r="L271" s="123"/>
      <c r="M271" s="806"/>
    </row>
    <row r="272" spans="1:14" s="624" customFormat="1" ht="13.5" customHeight="1">
      <c r="A272" s="1493" t="s">
        <v>483</v>
      </c>
      <c r="B272" s="99" t="s">
        <v>484</v>
      </c>
      <c r="C272" s="98">
        <v>5</v>
      </c>
      <c r="D272" s="51"/>
      <c r="E272" s="51"/>
      <c r="F272" s="51"/>
      <c r="G272" s="51"/>
      <c r="H272" s="51"/>
      <c r="I272" s="51"/>
      <c r="J272" s="195"/>
      <c r="K272"/>
      <c r="L272" s="637"/>
      <c r="M272" s="806"/>
      <c r="N272" s="630"/>
    </row>
    <row r="273" spans="1:15" ht="13.5" customHeight="1">
      <c r="A273" s="1493"/>
      <c r="B273" s="114" t="s">
        <v>485</v>
      </c>
      <c r="C273" s="115">
        <v>4</v>
      </c>
      <c r="J273" s="195"/>
      <c r="K273"/>
      <c r="L273" s="123"/>
      <c r="M273" s="806"/>
    </row>
    <row r="274" spans="1:15" ht="27" customHeight="1">
      <c r="A274" s="1493"/>
      <c r="B274" s="114" t="s">
        <v>486</v>
      </c>
      <c r="C274" s="115">
        <v>2</v>
      </c>
      <c r="J274" s="195"/>
      <c r="K274"/>
      <c r="L274" s="123"/>
      <c r="M274" s="806"/>
    </row>
    <row r="275" spans="1:15" ht="27" customHeight="1">
      <c r="A275" s="1493"/>
      <c r="B275" s="8" t="s">
        <v>487</v>
      </c>
      <c r="C275" s="8">
        <v>1</v>
      </c>
      <c r="J275" s="195"/>
      <c r="K275"/>
      <c r="L275" s="123"/>
      <c r="M275" s="806"/>
    </row>
    <row r="276" spans="1:15">
      <c r="B276" s="518"/>
      <c r="J276" s="195"/>
      <c r="K276"/>
      <c r="L276" s="123"/>
      <c r="M276" s="806"/>
    </row>
    <row r="277" spans="1:15">
      <c r="A277" s="79" t="s">
        <v>143</v>
      </c>
      <c r="B277" s="518"/>
      <c r="J277" s="195"/>
      <c r="K277"/>
      <c r="L277" s="123"/>
      <c r="M277" s="806"/>
    </row>
    <row r="278" spans="1:15">
      <c r="A278" s="79" t="s">
        <v>488</v>
      </c>
      <c r="B278" s="518"/>
      <c r="J278" s="195"/>
      <c r="K278"/>
      <c r="L278" s="123"/>
      <c r="M278" s="806"/>
    </row>
    <row r="279" spans="1:15">
      <c r="A279" s="52" t="s">
        <v>489</v>
      </c>
      <c r="B279" s="518"/>
      <c r="J279" s="195"/>
      <c r="K279"/>
      <c r="L279" s="123"/>
      <c r="M279" s="806"/>
    </row>
    <row r="280" spans="1:15">
      <c r="A280" s="52"/>
      <c r="B280" s="791"/>
      <c r="C280" s="630"/>
      <c r="D280" s="630"/>
      <c r="E280" s="630"/>
      <c r="F280" s="630"/>
      <c r="G280" s="630"/>
      <c r="H280" s="630"/>
      <c r="I280" s="630"/>
      <c r="J280" s="195"/>
      <c r="K280" s="624"/>
      <c r="L280" s="123"/>
      <c r="M280" s="806"/>
    </row>
    <row r="281" spans="1:15">
      <c r="A281" s="52"/>
      <c r="B281" s="791"/>
      <c r="C281" s="630"/>
      <c r="D281" s="630"/>
      <c r="E281" s="630"/>
      <c r="F281" s="630"/>
      <c r="G281" s="630"/>
      <c r="H281" s="630"/>
      <c r="I281" s="630"/>
      <c r="J281" s="195"/>
      <c r="K281" s="624"/>
      <c r="L281" s="123"/>
      <c r="M281" s="806"/>
    </row>
    <row r="282" spans="1:15">
      <c r="B282" s="518"/>
      <c r="J282" s="195"/>
      <c r="K282"/>
      <c r="L282" s="123"/>
      <c r="M282" s="806"/>
    </row>
    <row r="283" spans="1:15">
      <c r="A283" s="1514" t="s">
        <v>490</v>
      </c>
      <c r="B283" s="1514"/>
      <c r="J283" s="195"/>
      <c r="K283"/>
      <c r="L283" s="123"/>
      <c r="M283" s="806"/>
    </row>
    <row r="284" spans="1:15" s="624" customFormat="1" ht="13.5" customHeight="1" thickBot="1">
      <c r="A284" s="535" t="s">
        <v>491</v>
      </c>
      <c r="B284" s="533" t="s">
        <v>147</v>
      </c>
      <c r="C284" s="51"/>
      <c r="D284" s="51"/>
      <c r="E284" s="51"/>
      <c r="F284" s="51"/>
      <c r="G284" s="51"/>
      <c r="H284" s="51"/>
      <c r="I284" s="51"/>
      <c r="J284" s="195"/>
      <c r="K284"/>
      <c r="L284" s="637"/>
      <c r="M284" s="806"/>
      <c r="N284" s="630"/>
    </row>
    <row r="285" spans="1:15" s="624" customFormat="1" ht="13.5" customHeight="1">
      <c r="A285" s="60" t="s">
        <v>492</v>
      </c>
      <c r="B285" s="8">
        <v>4</v>
      </c>
      <c r="C285" s="51"/>
      <c r="D285" s="51"/>
      <c r="E285" s="51"/>
      <c r="F285" s="51"/>
      <c r="G285" s="51"/>
      <c r="H285" s="51"/>
      <c r="I285" s="51"/>
      <c r="J285" s="195"/>
      <c r="K285"/>
      <c r="L285" s="637"/>
      <c r="M285" s="806"/>
      <c r="N285" s="630"/>
    </row>
    <row r="286" spans="1:15" ht="13.5" customHeight="1">
      <c r="A286" s="206" t="s">
        <v>493</v>
      </c>
      <c r="B286" s="115">
        <v>1</v>
      </c>
      <c r="J286" s="195"/>
      <c r="K286"/>
      <c r="L286" s="123"/>
      <c r="M286" s="806"/>
    </row>
    <row r="287" spans="1:15" ht="13.5" customHeight="1">
      <c r="A287" s="206" t="s">
        <v>494</v>
      </c>
      <c r="B287" s="115">
        <v>3</v>
      </c>
      <c r="J287" s="195"/>
      <c r="K287"/>
      <c r="L287" s="123"/>
      <c r="M287" s="806"/>
    </row>
    <row r="288" spans="1:15" ht="13.5" customHeight="1">
      <c r="B288" s="518"/>
      <c r="J288" s="195"/>
      <c r="K288"/>
      <c r="L288" s="123"/>
      <c r="M288" s="806"/>
      <c r="O288" s="51"/>
    </row>
    <row r="289" spans="1:20" ht="13.5" customHeight="1">
      <c r="A289" s="52" t="s">
        <v>489</v>
      </c>
      <c r="B289" s="518"/>
      <c r="J289" s="195"/>
      <c r="K289"/>
      <c r="L289" s="123"/>
      <c r="M289" s="806"/>
      <c r="O289" s="51"/>
    </row>
    <row r="290" spans="1:20">
      <c r="A290" s="52"/>
      <c r="B290" s="791"/>
      <c r="C290" s="630"/>
      <c r="D290" s="630"/>
      <c r="E290" s="630"/>
      <c r="F290" s="630"/>
      <c r="G290" s="630"/>
      <c r="H290" s="630"/>
      <c r="I290" s="630"/>
      <c r="J290" s="195"/>
      <c r="K290" s="624"/>
      <c r="L290" s="123"/>
      <c r="M290" s="806"/>
      <c r="O290" s="197"/>
      <c r="P290" s="185"/>
      <c r="Q290" s="185"/>
      <c r="R290" s="185"/>
      <c r="S290" s="185"/>
      <c r="T290" s="185"/>
    </row>
    <row r="291" spans="1:20">
      <c r="A291" s="52"/>
      <c r="B291" s="791"/>
      <c r="C291" s="630"/>
      <c r="D291" s="630"/>
      <c r="E291" s="630"/>
      <c r="F291" s="630"/>
      <c r="G291" s="630"/>
      <c r="H291" s="630"/>
      <c r="I291" s="630"/>
      <c r="J291" s="195"/>
      <c r="K291" s="624"/>
      <c r="L291" s="123"/>
      <c r="M291" s="806"/>
      <c r="O291" s="28"/>
      <c r="P291" s="185"/>
      <c r="Q291" s="185"/>
      <c r="R291" s="185"/>
      <c r="S291" s="185"/>
      <c r="T291" s="185"/>
    </row>
    <row r="292" spans="1:20">
      <c r="B292" s="518"/>
      <c r="J292" s="195"/>
      <c r="K292"/>
      <c r="L292" s="123"/>
      <c r="M292" s="806"/>
      <c r="O292" s="51"/>
    </row>
    <row r="293" spans="1:20">
      <c r="A293" s="1514" t="s">
        <v>495</v>
      </c>
      <c r="B293" s="1514"/>
      <c r="J293" s="195"/>
      <c r="K293"/>
      <c r="L293" s="123"/>
      <c r="M293" s="806"/>
      <c r="O293" s="51"/>
    </row>
    <row r="294" spans="1:20" ht="26.25" thickBot="1">
      <c r="A294" s="535" t="s">
        <v>491</v>
      </c>
      <c r="B294" s="533" t="s">
        <v>147</v>
      </c>
      <c r="J294" s="195"/>
      <c r="K294"/>
      <c r="L294" s="123"/>
      <c r="M294" s="806"/>
      <c r="O294" s="51"/>
    </row>
    <row r="295" spans="1:20">
      <c r="A295" s="900" t="s">
        <v>496</v>
      </c>
      <c r="B295" s="166">
        <v>2</v>
      </c>
      <c r="J295" s="195"/>
      <c r="K295"/>
      <c r="L295" s="123"/>
      <c r="M295" s="806"/>
      <c r="O295" s="51"/>
    </row>
    <row r="296" spans="1:20">
      <c r="A296" s="72" t="s">
        <v>497</v>
      </c>
      <c r="B296" s="253">
        <v>2</v>
      </c>
      <c r="J296" s="195"/>
      <c r="K296"/>
      <c r="L296" s="123"/>
      <c r="M296" s="806"/>
      <c r="O296" s="51"/>
    </row>
    <row r="297" spans="1:20">
      <c r="A297" s="191" t="s">
        <v>498</v>
      </c>
      <c r="B297" s="791">
        <v>2</v>
      </c>
      <c r="J297" s="195"/>
      <c r="K297"/>
      <c r="L297" s="123"/>
      <c r="M297" s="806"/>
      <c r="O297" s="51"/>
    </row>
    <row r="298" spans="1:20">
      <c r="A298" s="191" t="s">
        <v>499</v>
      </c>
      <c r="B298" s="791">
        <v>1</v>
      </c>
      <c r="J298" s="195"/>
      <c r="K298"/>
      <c r="L298" s="123"/>
      <c r="M298" s="806"/>
      <c r="O298" s="51"/>
    </row>
    <row r="299" spans="1:20">
      <c r="A299" s="191" t="s">
        <v>500</v>
      </c>
      <c r="B299" s="791">
        <v>1</v>
      </c>
      <c r="J299" s="195"/>
      <c r="K299"/>
      <c r="L299" s="123"/>
      <c r="M299" s="806"/>
      <c r="O299" s="51"/>
    </row>
    <row r="300" spans="1:20">
      <c r="A300" s="191" t="s">
        <v>501</v>
      </c>
      <c r="B300" s="791">
        <v>1</v>
      </c>
      <c r="J300" s="195"/>
      <c r="K300"/>
      <c r="L300" s="123"/>
      <c r="M300" s="806"/>
      <c r="O300" s="51"/>
    </row>
    <row r="301" spans="1:20">
      <c r="A301" s="191" t="s">
        <v>502</v>
      </c>
      <c r="B301" s="791">
        <v>1</v>
      </c>
      <c r="J301" s="195"/>
      <c r="K301"/>
      <c r="L301" s="123"/>
      <c r="M301" s="806"/>
      <c r="O301" s="51"/>
    </row>
    <row r="302" spans="1:20" ht="13.5" thickBot="1">
      <c r="A302" s="199" t="s">
        <v>503</v>
      </c>
      <c r="B302" s="198">
        <v>1</v>
      </c>
      <c r="J302" s="195"/>
      <c r="K302"/>
      <c r="L302" s="123"/>
      <c r="M302" s="806"/>
      <c r="O302" s="51"/>
    </row>
    <row r="303" spans="1:20">
      <c r="B303" s="518"/>
      <c r="J303" s="195"/>
      <c r="K303"/>
      <c r="L303" s="123"/>
      <c r="M303" s="806"/>
      <c r="O303" s="51"/>
    </row>
    <row r="304" spans="1:20">
      <c r="A304" s="52" t="s">
        <v>489</v>
      </c>
      <c r="B304" s="518"/>
      <c r="J304" s="195"/>
      <c r="K304"/>
      <c r="L304" s="123"/>
      <c r="M304" s="806"/>
      <c r="O304" s="51"/>
    </row>
    <row r="305" spans="1:15">
      <c r="A305" s="52"/>
      <c r="B305" s="791"/>
      <c r="C305" s="630"/>
      <c r="D305" s="630"/>
      <c r="E305" s="630"/>
      <c r="F305" s="630"/>
      <c r="G305" s="630"/>
      <c r="H305" s="630"/>
      <c r="I305" s="630"/>
      <c r="J305" s="195"/>
      <c r="K305" s="624"/>
      <c r="L305" s="123"/>
      <c r="M305" s="806"/>
      <c r="O305" s="51"/>
    </row>
    <row r="306" spans="1:15">
      <c r="A306" s="52"/>
      <c r="B306" s="791"/>
      <c r="C306" s="630"/>
      <c r="D306" s="630"/>
      <c r="E306" s="630"/>
      <c r="F306" s="630"/>
      <c r="G306" s="630"/>
      <c r="H306" s="630"/>
      <c r="I306" s="630"/>
      <c r="J306" s="195"/>
      <c r="K306" s="624"/>
      <c r="L306" s="123"/>
      <c r="M306" s="806"/>
      <c r="O306" s="51"/>
    </row>
    <row r="307" spans="1:15" ht="13.5" customHeight="1">
      <c r="B307" s="518"/>
      <c r="J307" s="195"/>
      <c r="K307"/>
      <c r="L307" s="123"/>
      <c r="M307" s="806"/>
      <c r="O307" s="51"/>
    </row>
    <row r="308" spans="1:15" s="624" customFormat="1" ht="13.5" customHeight="1">
      <c r="A308" s="1464" t="s">
        <v>504</v>
      </c>
      <c r="B308" s="1464"/>
      <c r="C308" s="1464"/>
      <c r="D308" s="51"/>
      <c r="E308" s="51"/>
      <c r="F308" s="51"/>
      <c r="G308" s="51"/>
      <c r="H308" s="51"/>
      <c r="I308" s="51"/>
      <c r="J308" s="195"/>
      <c r="K308"/>
      <c r="L308" s="637"/>
      <c r="M308" s="806"/>
      <c r="N308" s="630"/>
      <c r="O308" s="630"/>
    </row>
    <row r="309" spans="1:15" ht="13.5" customHeight="1" thickBot="1">
      <c r="A309" s="535"/>
      <c r="B309" s="533" t="s">
        <v>147</v>
      </c>
      <c r="C309" s="533" t="s">
        <v>505</v>
      </c>
      <c r="J309" s="195"/>
      <c r="K309"/>
      <c r="L309" s="123"/>
      <c r="M309" s="806"/>
      <c r="O309" s="51"/>
    </row>
    <row r="310" spans="1:15" ht="13.5" customHeight="1">
      <c r="A310" s="205" t="s">
        <v>506</v>
      </c>
      <c r="B310" s="8">
        <v>6</v>
      </c>
      <c r="C310" s="8">
        <v>7.6</v>
      </c>
      <c r="J310" s="195"/>
      <c r="K310"/>
      <c r="L310" s="123"/>
      <c r="M310" s="806"/>
      <c r="O310" s="51"/>
    </row>
    <row r="311" spans="1:15">
      <c r="A311" s="204" t="s">
        <v>507</v>
      </c>
      <c r="B311" s="114">
        <v>2</v>
      </c>
      <c r="C311" s="115">
        <v>8.5</v>
      </c>
      <c r="J311" s="195"/>
      <c r="K311"/>
      <c r="L311" s="123"/>
      <c r="M311" s="806"/>
      <c r="O311" s="51"/>
    </row>
    <row r="312" spans="1:15" ht="13.5" thickBot="1">
      <c r="A312" s="203" t="s">
        <v>72</v>
      </c>
      <c r="B312" s="202">
        <v>8</v>
      </c>
      <c r="C312" s="201">
        <v>7.8</v>
      </c>
      <c r="J312" s="195"/>
      <c r="K312"/>
      <c r="L312" s="123"/>
      <c r="M312" s="806"/>
      <c r="O312" s="51"/>
    </row>
    <row r="313" spans="1:15" ht="13.5" thickTop="1">
      <c r="A313" s="543"/>
      <c r="B313" s="200"/>
      <c r="C313" s="200"/>
      <c r="J313" s="195"/>
      <c r="K313"/>
      <c r="L313" s="123"/>
      <c r="M313" s="806"/>
      <c r="O313" s="51"/>
    </row>
    <row r="314" spans="1:15">
      <c r="A314" s="79" t="s">
        <v>143</v>
      </c>
      <c r="B314" s="99"/>
      <c r="C314" s="98"/>
      <c r="J314" s="195"/>
      <c r="K314"/>
      <c r="L314" s="123"/>
      <c r="M314" s="806"/>
      <c r="O314" s="51"/>
    </row>
    <row r="315" spans="1:15">
      <c r="A315" s="79" t="s">
        <v>1320</v>
      </c>
      <c r="B315" s="114"/>
      <c r="C315" s="115"/>
      <c r="J315" s="195"/>
      <c r="K315"/>
      <c r="L315" s="123"/>
      <c r="M315" s="806"/>
      <c r="O315" s="51"/>
    </row>
    <row r="316" spans="1:15">
      <c r="A316" s="52" t="s">
        <v>489</v>
      </c>
      <c r="B316" s="114"/>
      <c r="C316" s="115"/>
      <c r="J316" s="195"/>
      <c r="K316"/>
      <c r="L316" s="123"/>
      <c r="M316" s="806"/>
      <c r="O316" s="51"/>
    </row>
    <row r="317" spans="1:15">
      <c r="A317" s="522"/>
      <c r="B317" s="8"/>
      <c r="C317" s="8"/>
      <c r="J317" s="195"/>
      <c r="K317"/>
      <c r="L317" s="123"/>
      <c r="M317" s="806"/>
      <c r="O317" s="51"/>
    </row>
    <row r="318" spans="1:15">
      <c r="A318" s="797"/>
      <c r="B318" s="8"/>
      <c r="C318" s="8"/>
      <c r="D318" s="630"/>
      <c r="E318" s="630"/>
      <c r="F318" s="630"/>
      <c r="G318" s="630"/>
      <c r="H318" s="630"/>
      <c r="I318" s="630"/>
      <c r="J318" s="195"/>
      <c r="K318" s="624"/>
      <c r="L318" s="123"/>
      <c r="M318" s="806"/>
      <c r="O318" s="51"/>
    </row>
    <row r="319" spans="1:15">
      <c r="B319" s="518"/>
      <c r="J319" s="195"/>
      <c r="K319"/>
      <c r="L319" s="123"/>
      <c r="M319" s="806"/>
      <c r="O319" s="51"/>
    </row>
    <row r="320" spans="1:15">
      <c r="A320" s="1514" t="s">
        <v>508</v>
      </c>
      <c r="B320" s="1514"/>
      <c r="J320" s="195"/>
      <c r="K320"/>
      <c r="L320" s="123"/>
      <c r="M320" s="806"/>
      <c r="O320" s="51"/>
    </row>
    <row r="321" spans="1:15" ht="26.25" thickBot="1">
      <c r="A321" s="535" t="s">
        <v>491</v>
      </c>
      <c r="B321" s="533" t="s">
        <v>147</v>
      </c>
      <c r="J321" s="195"/>
      <c r="K321"/>
      <c r="L321" s="123"/>
      <c r="M321" s="806"/>
      <c r="O321" s="51"/>
    </row>
    <row r="322" spans="1:15">
      <c r="A322" s="262" t="s">
        <v>509</v>
      </c>
      <c r="B322" s="166">
        <v>3</v>
      </c>
      <c r="J322" s="195"/>
      <c r="K322"/>
      <c r="L322" s="123"/>
      <c r="M322" s="806"/>
      <c r="O322" s="51"/>
    </row>
    <row r="323" spans="1:15">
      <c r="A323" s="263" t="s">
        <v>510</v>
      </c>
      <c r="B323" s="241">
        <v>2</v>
      </c>
      <c r="J323" s="195"/>
      <c r="K323"/>
      <c r="L323" s="123"/>
      <c r="M323" s="806"/>
      <c r="O323" s="51"/>
    </row>
    <row r="324" spans="1:15">
      <c r="A324" s="263" t="s">
        <v>511</v>
      </c>
      <c r="B324" s="241">
        <v>1</v>
      </c>
      <c r="J324" s="195"/>
      <c r="K324"/>
      <c r="L324" s="123"/>
      <c r="M324" s="806"/>
      <c r="O324" s="51"/>
    </row>
    <row r="325" spans="1:15">
      <c r="A325" s="263" t="s">
        <v>512</v>
      </c>
      <c r="B325" s="241">
        <v>1</v>
      </c>
      <c r="J325" s="195"/>
      <c r="K325"/>
      <c r="L325" s="123"/>
      <c r="M325" s="806"/>
      <c r="O325" s="51"/>
    </row>
    <row r="326" spans="1:15" ht="25.5">
      <c r="A326" s="263" t="s">
        <v>513</v>
      </c>
      <c r="B326" s="241">
        <v>1</v>
      </c>
      <c r="J326" s="195"/>
      <c r="K326"/>
      <c r="L326" s="123"/>
      <c r="M326" s="806"/>
      <c r="O326" s="51"/>
    </row>
    <row r="327" spans="1:15" ht="13.5" thickBot="1">
      <c r="A327" s="199" t="s">
        <v>514</v>
      </c>
      <c r="B327" s="198">
        <v>1</v>
      </c>
      <c r="J327" s="195"/>
      <c r="K327"/>
      <c r="L327" s="123"/>
      <c r="M327" s="806"/>
      <c r="O327" s="51"/>
    </row>
    <row r="328" spans="1:15">
      <c r="B328" s="518"/>
      <c r="J328" s="195"/>
      <c r="K328"/>
      <c r="L328" s="123"/>
      <c r="M328" s="806"/>
      <c r="O328" s="51"/>
    </row>
    <row r="329" spans="1:15">
      <c r="A329" s="52" t="s">
        <v>489</v>
      </c>
      <c r="B329" s="518"/>
      <c r="J329" s="195"/>
      <c r="K329"/>
      <c r="L329" s="123"/>
      <c r="M329" s="806"/>
      <c r="O329" s="51"/>
    </row>
    <row r="330" spans="1:15" ht="13.5" customHeight="1">
      <c r="A330" s="52"/>
      <c r="B330" s="791"/>
      <c r="C330" s="630"/>
      <c r="D330" s="630"/>
      <c r="E330" s="630"/>
      <c r="F330" s="630"/>
      <c r="G330" s="630"/>
      <c r="H330" s="630"/>
      <c r="I330" s="630"/>
      <c r="J330" s="195"/>
      <c r="K330" s="624"/>
      <c r="L330" s="123"/>
      <c r="M330" s="806"/>
      <c r="O330" s="51"/>
    </row>
    <row r="331" spans="1:15" s="624" customFormat="1" ht="13.5" customHeight="1">
      <c r="A331" s="52"/>
      <c r="B331" s="791"/>
      <c r="C331" s="630"/>
      <c r="D331" s="630"/>
      <c r="E331" s="630"/>
      <c r="F331" s="630"/>
      <c r="G331" s="630"/>
      <c r="H331" s="630"/>
      <c r="I331" s="630"/>
      <c r="J331" s="195"/>
      <c r="L331" s="637"/>
      <c r="M331" s="806"/>
      <c r="N331" s="630"/>
      <c r="O331" s="630"/>
    </row>
    <row r="332" spans="1:15" ht="13.5" customHeight="1">
      <c r="B332" s="518"/>
      <c r="J332" s="195"/>
      <c r="K332"/>
      <c r="L332" s="123"/>
      <c r="M332" s="806"/>
      <c r="O332" s="51"/>
    </row>
    <row r="333" spans="1:15" ht="13.5" customHeight="1">
      <c r="A333" s="1413" t="s">
        <v>515</v>
      </c>
      <c r="B333" s="1413"/>
      <c r="C333" s="1413"/>
      <c r="D333" s="1413"/>
      <c r="E333" s="1413"/>
      <c r="F333" s="1413"/>
      <c r="G333" s="1413"/>
      <c r="H333" s="1413"/>
      <c r="I333" s="1413"/>
      <c r="J333" s="195"/>
      <c r="K333"/>
      <c r="L333" s="123"/>
      <c r="M333" s="806"/>
      <c r="O333" s="51"/>
    </row>
    <row r="334" spans="1:15">
      <c r="B334" s="518"/>
      <c r="J334" s="195"/>
      <c r="K334"/>
      <c r="L334" s="123"/>
      <c r="M334" s="806"/>
      <c r="O334" s="51"/>
    </row>
    <row r="335" spans="1:15">
      <c r="A335" s="1464" t="s">
        <v>516</v>
      </c>
      <c r="B335" s="1464"/>
      <c r="C335" s="1464"/>
      <c r="D335" s="1464"/>
      <c r="E335" s="1464"/>
      <c r="F335" s="1464"/>
      <c r="G335" s="1464"/>
      <c r="J335" s="195"/>
      <c r="K335"/>
      <c r="L335" s="123"/>
      <c r="M335" s="806"/>
      <c r="O335" s="51"/>
    </row>
    <row r="336" spans="1:15">
      <c r="A336" s="534"/>
      <c r="B336" s="1523" t="s">
        <v>48</v>
      </c>
      <c r="C336" s="1524"/>
      <c r="D336" s="1523" t="s">
        <v>426</v>
      </c>
      <c r="E336" s="1524"/>
      <c r="F336" s="1523" t="s">
        <v>427</v>
      </c>
      <c r="G336" s="1500"/>
      <c r="J336" s="195"/>
      <c r="K336"/>
      <c r="L336" s="123"/>
      <c r="M336" s="806"/>
      <c r="O336" s="51"/>
    </row>
    <row r="337" spans="1:15" ht="26.25" thickBot="1">
      <c r="A337" s="535" t="s">
        <v>425</v>
      </c>
      <c r="B337" s="194" t="s">
        <v>517</v>
      </c>
      <c r="C337" s="533" t="s">
        <v>518</v>
      </c>
      <c r="D337" s="194" t="s">
        <v>517</v>
      </c>
      <c r="E337" s="533" t="s">
        <v>518</v>
      </c>
      <c r="F337" s="194" t="s">
        <v>517</v>
      </c>
      <c r="G337" s="533" t="s">
        <v>518</v>
      </c>
      <c r="J337" s="195"/>
      <c r="K337"/>
      <c r="L337" s="123"/>
      <c r="M337" s="806"/>
      <c r="O337" s="51"/>
    </row>
    <row r="338" spans="1:15">
      <c r="A338" s="188" t="s">
        <v>428</v>
      </c>
      <c r="B338" s="811">
        <v>4</v>
      </c>
      <c r="C338" s="571">
        <v>38</v>
      </c>
      <c r="D338" s="573">
        <v>15</v>
      </c>
      <c r="E338" s="571">
        <v>32</v>
      </c>
      <c r="F338" s="573">
        <v>19</v>
      </c>
      <c r="G338" s="571">
        <v>70</v>
      </c>
      <c r="J338" s="195"/>
      <c r="K338"/>
      <c r="L338" s="123"/>
      <c r="M338" s="806"/>
      <c r="O338" s="51"/>
    </row>
    <row r="339" spans="1:15">
      <c r="A339" t="s">
        <v>430</v>
      </c>
      <c r="B339" s="193">
        <v>161</v>
      </c>
      <c r="C339" s="3">
        <v>3039</v>
      </c>
      <c r="D339" s="193">
        <v>556</v>
      </c>
      <c r="E339" s="192">
        <v>2177</v>
      </c>
      <c r="F339" s="193">
        <v>717</v>
      </c>
      <c r="G339" s="192">
        <v>5216</v>
      </c>
      <c r="J339" s="195"/>
      <c r="K339"/>
      <c r="L339" s="123"/>
      <c r="M339" s="806"/>
      <c r="O339" s="51"/>
    </row>
    <row r="340" spans="1:15">
      <c r="A340" t="s">
        <v>431</v>
      </c>
      <c r="B340" s="193">
        <v>40</v>
      </c>
      <c r="C340" s="3">
        <v>80</v>
      </c>
      <c r="D340" s="193">
        <v>37</v>
      </c>
      <c r="E340" s="192">
        <v>68</v>
      </c>
      <c r="F340" s="193">
        <v>38</v>
      </c>
      <c r="G340" s="192">
        <v>75</v>
      </c>
      <c r="J340" s="195"/>
      <c r="K340"/>
      <c r="L340" s="123"/>
      <c r="M340" s="806"/>
      <c r="O340" s="51"/>
    </row>
    <row r="341" spans="1:15">
      <c r="A341" t="s">
        <v>432</v>
      </c>
      <c r="B341" s="579">
        <v>0.17</v>
      </c>
      <c r="C341" s="221">
        <v>0.45</v>
      </c>
      <c r="D341" s="579">
        <v>0.35</v>
      </c>
      <c r="E341" s="580">
        <v>0.51</v>
      </c>
      <c r="F341" s="579">
        <v>0.32</v>
      </c>
      <c r="G341" s="580">
        <v>0.47</v>
      </c>
      <c r="J341" s="195"/>
      <c r="K341"/>
      <c r="L341" s="123"/>
      <c r="M341" s="806"/>
      <c r="O341" s="51"/>
    </row>
    <row r="342" spans="1:15">
      <c r="A342" s="1" t="s">
        <v>433</v>
      </c>
      <c r="B342" s="579">
        <v>0.3</v>
      </c>
      <c r="C342" s="221">
        <v>0.21</v>
      </c>
      <c r="D342" s="579">
        <v>0.25</v>
      </c>
      <c r="E342" s="580">
        <v>0.21</v>
      </c>
      <c r="F342" s="579">
        <v>0.26</v>
      </c>
      <c r="G342" s="580">
        <v>0.21</v>
      </c>
      <c r="J342" s="195"/>
      <c r="K342"/>
      <c r="L342" s="123"/>
      <c r="M342" s="806"/>
      <c r="O342" s="51"/>
    </row>
    <row r="343" spans="1:15">
      <c r="A343" s="1" t="s">
        <v>230</v>
      </c>
      <c r="B343" s="579">
        <v>0.19</v>
      </c>
      <c r="C343" s="221">
        <v>0.18</v>
      </c>
      <c r="D343" s="579">
        <v>0.09</v>
      </c>
      <c r="E343" s="580">
        <v>0.14000000000000001</v>
      </c>
      <c r="F343" s="579">
        <v>0.11</v>
      </c>
      <c r="G343" s="580">
        <v>0.17</v>
      </c>
      <c r="J343" s="195"/>
      <c r="K343"/>
      <c r="L343" s="123"/>
      <c r="M343" s="806"/>
      <c r="O343" s="51"/>
    </row>
    <row r="344" spans="1:15">
      <c r="A344" t="s">
        <v>434</v>
      </c>
      <c r="B344" s="579">
        <v>0.04</v>
      </c>
      <c r="C344" s="221">
        <v>0.08</v>
      </c>
      <c r="D344" s="579">
        <v>0.1</v>
      </c>
      <c r="E344" s="580">
        <v>0.04</v>
      </c>
      <c r="F344" s="579">
        <v>0.09</v>
      </c>
      <c r="G344" s="580">
        <v>0.06</v>
      </c>
      <c r="J344" s="195"/>
      <c r="K344"/>
      <c r="L344" s="123"/>
      <c r="M344" s="806"/>
      <c r="O344" s="51"/>
    </row>
    <row r="345" spans="1:15">
      <c r="A345" t="s">
        <v>435</v>
      </c>
      <c r="B345" s="579">
        <v>7.0000000000000007E-2</v>
      </c>
      <c r="C345" s="221">
        <v>0.06</v>
      </c>
      <c r="D345" s="579">
        <v>0.05</v>
      </c>
      <c r="E345" s="580">
        <v>7.0000000000000007E-2</v>
      </c>
      <c r="F345" s="579">
        <v>0.05</v>
      </c>
      <c r="G345" s="580">
        <v>0.06</v>
      </c>
      <c r="J345" s="195"/>
      <c r="K345"/>
      <c r="L345" s="123"/>
      <c r="M345" s="806"/>
      <c r="O345" s="51"/>
    </row>
    <row r="346" spans="1:15">
      <c r="A346" t="s">
        <v>519</v>
      </c>
      <c r="B346" s="579">
        <v>0.23</v>
      </c>
      <c r="C346" s="221">
        <v>0.02</v>
      </c>
      <c r="D346" s="579">
        <v>0.14000000000000001</v>
      </c>
      <c r="E346" s="580">
        <v>0.02</v>
      </c>
      <c r="F346" s="579">
        <v>0.15</v>
      </c>
      <c r="G346" s="580">
        <v>0.02</v>
      </c>
      <c r="J346" s="195"/>
      <c r="K346"/>
      <c r="L346" s="123"/>
      <c r="M346" s="806"/>
      <c r="O346" s="51"/>
    </row>
    <row r="347" spans="1:15">
      <c r="A347" s="196" t="s">
        <v>437</v>
      </c>
      <c r="B347" s="581">
        <v>0</v>
      </c>
      <c r="C347" s="222">
        <v>0.01</v>
      </c>
      <c r="D347" s="581">
        <v>0.01</v>
      </c>
      <c r="E347" s="222">
        <v>0.01</v>
      </c>
      <c r="F347" s="581">
        <v>0.01</v>
      </c>
      <c r="G347" s="222">
        <v>0.01</v>
      </c>
      <c r="J347" s="195"/>
      <c r="K347"/>
      <c r="L347" s="123"/>
      <c r="M347" s="806"/>
      <c r="O347" s="51"/>
    </row>
    <row r="348" spans="1:15">
      <c r="A348" s="1" t="s">
        <v>438</v>
      </c>
      <c r="B348" s="579">
        <v>0.49</v>
      </c>
      <c r="C348" s="221">
        <v>0.39</v>
      </c>
      <c r="D348" s="579">
        <v>0.35</v>
      </c>
      <c r="E348" s="580">
        <v>0.36</v>
      </c>
      <c r="F348" s="579">
        <v>0.37</v>
      </c>
      <c r="G348" s="580">
        <v>0.38</v>
      </c>
      <c r="J348" s="195"/>
      <c r="K348"/>
      <c r="L348" s="123"/>
      <c r="M348" s="806"/>
      <c r="O348" s="51"/>
    </row>
    <row r="349" spans="1:15">
      <c r="A349" s="1" t="s">
        <v>439</v>
      </c>
      <c r="B349" s="579">
        <v>0.53</v>
      </c>
      <c r="C349" s="221">
        <v>0.47</v>
      </c>
      <c r="D349" s="579">
        <v>0.45</v>
      </c>
      <c r="E349" s="580">
        <v>0.39</v>
      </c>
      <c r="F349" s="579">
        <v>0.46</v>
      </c>
      <c r="G349" s="580">
        <v>0.44</v>
      </c>
      <c r="J349" s="195"/>
      <c r="K349"/>
      <c r="L349" s="123"/>
      <c r="M349" s="806"/>
      <c r="O349" s="51"/>
    </row>
    <row r="350" spans="1:15">
      <c r="A350" s="1" t="s">
        <v>440</v>
      </c>
      <c r="B350" s="579">
        <v>0.24</v>
      </c>
      <c r="C350" s="221">
        <v>0.51</v>
      </c>
      <c r="D350" s="579">
        <v>0.4</v>
      </c>
      <c r="E350" s="580">
        <v>0.57999999999999996</v>
      </c>
      <c r="F350" s="579">
        <v>0.37</v>
      </c>
      <c r="G350" s="580">
        <v>0.54</v>
      </c>
      <c r="J350" s="195"/>
      <c r="K350"/>
      <c r="L350" s="123"/>
      <c r="M350" s="806"/>
      <c r="O350" s="51"/>
    </row>
    <row r="351" spans="1:15">
      <c r="A351" s="1"/>
      <c r="B351" s="3"/>
      <c r="C351" s="3"/>
      <c r="D351" s="192"/>
      <c r="E351" s="192"/>
      <c r="F351" s="192"/>
      <c r="G351" s="192"/>
      <c r="J351" s="195"/>
      <c r="K351"/>
      <c r="L351" s="123"/>
      <c r="M351" s="806"/>
      <c r="O351" s="51"/>
    </row>
    <row r="352" spans="1:15">
      <c r="A352" s="190" t="s">
        <v>441</v>
      </c>
      <c r="B352" s="3"/>
      <c r="C352" s="3"/>
      <c r="D352" s="192"/>
      <c r="E352" s="192"/>
      <c r="F352" s="192"/>
      <c r="G352" s="192"/>
      <c r="J352" s="195"/>
      <c r="K352"/>
      <c r="L352" s="123"/>
      <c r="M352" s="806"/>
      <c r="O352" s="51"/>
    </row>
    <row r="353" spans="1:15" ht="13.5" customHeight="1">
      <c r="B353" s="518"/>
      <c r="J353" s="195"/>
      <c r="K353"/>
      <c r="L353" s="123"/>
      <c r="M353" s="806"/>
      <c r="O353" s="51"/>
    </row>
    <row r="354" spans="1:15" s="624" customFormat="1" ht="13.5" customHeight="1">
      <c r="B354" s="791"/>
      <c r="C354" s="630"/>
      <c r="D354" s="630"/>
      <c r="E354" s="630"/>
      <c r="F354" s="630"/>
      <c r="G354" s="630"/>
      <c r="H354" s="630"/>
      <c r="I354" s="630"/>
      <c r="J354" s="195"/>
      <c r="L354" s="637"/>
      <c r="M354" s="806"/>
      <c r="N354" s="630"/>
      <c r="O354" s="630"/>
    </row>
    <row r="355" spans="1:15" ht="13.5" customHeight="1">
      <c r="B355" s="518"/>
      <c r="J355" s="195"/>
      <c r="K355"/>
      <c r="L355" s="123"/>
      <c r="M355" s="806"/>
      <c r="O355" s="51"/>
    </row>
    <row r="356" spans="1:15" ht="13.5" customHeight="1">
      <c r="A356" s="1464" t="s">
        <v>520</v>
      </c>
      <c r="B356" s="1464"/>
      <c r="C356" s="1464"/>
      <c r="D356" s="1464"/>
      <c r="E356" s="1464"/>
      <c r="F356" s="1464"/>
      <c r="G356" s="1464"/>
      <c r="J356" s="195"/>
      <c r="K356"/>
      <c r="L356" s="123"/>
      <c r="M356" s="806"/>
      <c r="O356" s="51"/>
    </row>
    <row r="357" spans="1:15">
      <c r="A357" s="534"/>
      <c r="B357" s="1523" t="s">
        <v>521</v>
      </c>
      <c r="C357" s="1500"/>
      <c r="D357" s="1524"/>
      <c r="E357" s="1523" t="s">
        <v>522</v>
      </c>
      <c r="F357" s="1500"/>
      <c r="G357" s="1500"/>
      <c r="J357" s="195"/>
      <c r="K357"/>
      <c r="L357" s="123"/>
      <c r="M357" s="806"/>
      <c r="O357" s="51"/>
    </row>
    <row r="358" spans="1:15" ht="13.5" thickBot="1">
      <c r="A358" s="535" t="s">
        <v>523</v>
      </c>
      <c r="B358" s="194" t="s">
        <v>48</v>
      </c>
      <c r="C358" s="802" t="s">
        <v>426</v>
      </c>
      <c r="D358" s="901" t="s">
        <v>427</v>
      </c>
      <c r="E358" s="194" t="s">
        <v>48</v>
      </c>
      <c r="F358" s="533" t="s">
        <v>426</v>
      </c>
      <c r="G358" s="533" t="s">
        <v>427</v>
      </c>
      <c r="J358" s="195"/>
      <c r="K358"/>
      <c r="L358" s="123"/>
      <c r="M358" s="806"/>
      <c r="O358" s="51"/>
    </row>
    <row r="359" spans="1:15">
      <c r="A359" s="188" t="s">
        <v>428</v>
      </c>
      <c r="B359" s="811">
        <v>3813</v>
      </c>
      <c r="C359" s="801">
        <v>2842</v>
      </c>
      <c r="D359" s="812">
        <v>6655</v>
      </c>
      <c r="E359" s="573">
        <v>76</v>
      </c>
      <c r="F359" s="571">
        <v>57</v>
      </c>
      <c r="G359" s="571">
        <v>67</v>
      </c>
      <c r="J359" s="195"/>
      <c r="K359"/>
      <c r="L359" s="123"/>
      <c r="M359" s="806"/>
      <c r="O359" s="51"/>
    </row>
    <row r="360" spans="1:15">
      <c r="A360" s="71" t="s">
        <v>529</v>
      </c>
      <c r="B360" s="193">
        <v>643</v>
      </c>
      <c r="C360" s="192">
        <v>398</v>
      </c>
      <c r="D360" s="902">
        <v>1041</v>
      </c>
      <c r="E360" s="193">
        <v>13</v>
      </c>
      <c r="F360" s="192">
        <v>8</v>
      </c>
      <c r="G360" s="192">
        <v>10</v>
      </c>
      <c r="J360" s="195"/>
      <c r="K360"/>
      <c r="L360" s="123"/>
      <c r="M360" s="806"/>
      <c r="O360" s="51"/>
    </row>
    <row r="361" spans="1:15">
      <c r="A361" s="71" t="s">
        <v>528</v>
      </c>
      <c r="B361" s="193">
        <v>567</v>
      </c>
      <c r="C361" s="192">
        <v>463</v>
      </c>
      <c r="D361" s="902">
        <v>1030</v>
      </c>
      <c r="E361" s="193">
        <v>11</v>
      </c>
      <c r="F361" s="192">
        <v>9</v>
      </c>
      <c r="G361" s="192">
        <v>10</v>
      </c>
      <c r="J361" s="195"/>
      <c r="K361"/>
      <c r="L361" s="123"/>
      <c r="M361" s="806"/>
      <c r="O361" s="51"/>
    </row>
    <row r="362" spans="1:15">
      <c r="A362" s="71" t="s">
        <v>526</v>
      </c>
      <c r="B362" s="193">
        <v>583</v>
      </c>
      <c r="C362" s="192">
        <v>425</v>
      </c>
      <c r="D362" s="902">
        <v>1008</v>
      </c>
      <c r="E362" s="193">
        <v>12</v>
      </c>
      <c r="F362" s="192">
        <v>8</v>
      </c>
      <c r="G362" s="192">
        <v>10</v>
      </c>
      <c r="J362" s="195"/>
      <c r="K362"/>
      <c r="L362" s="123"/>
      <c r="M362" s="806"/>
      <c r="O362" s="51"/>
    </row>
    <row r="363" spans="1:15">
      <c r="A363" s="71" t="s">
        <v>525</v>
      </c>
      <c r="B363" s="193">
        <v>413</v>
      </c>
      <c r="C363" s="192">
        <v>275</v>
      </c>
      <c r="D363" s="902">
        <v>688</v>
      </c>
      <c r="E363" s="193">
        <v>8</v>
      </c>
      <c r="F363" s="192">
        <v>6</v>
      </c>
      <c r="G363" s="192">
        <v>7</v>
      </c>
      <c r="J363" s="195"/>
      <c r="K363"/>
      <c r="L363" s="123"/>
      <c r="M363" s="806"/>
      <c r="O363" s="51"/>
    </row>
    <row r="364" spans="1:15">
      <c r="A364" s="71" t="s">
        <v>524</v>
      </c>
      <c r="B364" s="193">
        <v>273</v>
      </c>
      <c r="C364" s="192">
        <v>250</v>
      </c>
      <c r="D364" s="902">
        <v>523</v>
      </c>
      <c r="E364" s="193">
        <v>6</v>
      </c>
      <c r="F364" s="192">
        <v>6</v>
      </c>
      <c r="G364" s="192">
        <v>6</v>
      </c>
      <c r="J364" s="195"/>
      <c r="K364"/>
      <c r="L364" s="123"/>
      <c r="M364" s="806"/>
      <c r="O364" s="51"/>
    </row>
    <row r="365" spans="1:15">
      <c r="A365" s="71" t="s">
        <v>527</v>
      </c>
      <c r="B365" s="193">
        <v>262</v>
      </c>
      <c r="C365" s="192">
        <v>214</v>
      </c>
      <c r="D365" s="902">
        <v>476</v>
      </c>
      <c r="E365" s="193">
        <v>7</v>
      </c>
      <c r="F365" s="192">
        <v>6</v>
      </c>
      <c r="G365" s="192">
        <v>7</v>
      </c>
      <c r="J365" s="195"/>
      <c r="K365"/>
      <c r="L365" s="123"/>
      <c r="M365" s="806"/>
      <c r="O365" s="51"/>
    </row>
    <row r="366" spans="1:15">
      <c r="A366" s="71" t="s">
        <v>1004</v>
      </c>
      <c r="B366" s="193">
        <v>261</v>
      </c>
      <c r="C366" s="192">
        <v>187</v>
      </c>
      <c r="D366" s="902">
        <v>448</v>
      </c>
      <c r="E366" s="193">
        <v>6</v>
      </c>
      <c r="F366" s="192">
        <v>4</v>
      </c>
      <c r="G366" s="192">
        <v>5</v>
      </c>
      <c r="J366" s="195"/>
      <c r="K366"/>
      <c r="L366" s="123"/>
      <c r="M366" s="806"/>
      <c r="O366" s="51"/>
    </row>
    <row r="367" spans="1:15">
      <c r="A367" s="71" t="s">
        <v>1005</v>
      </c>
      <c r="B367" s="193">
        <v>203</v>
      </c>
      <c r="C367" s="192">
        <v>77</v>
      </c>
      <c r="D367" s="902">
        <v>280</v>
      </c>
      <c r="E367" s="193">
        <v>6</v>
      </c>
      <c r="F367" s="192">
        <v>4</v>
      </c>
      <c r="G367" s="192">
        <v>5</v>
      </c>
      <c r="J367" s="195"/>
      <c r="K367"/>
      <c r="L367" s="123"/>
      <c r="M367" s="806"/>
      <c r="O367" s="51"/>
    </row>
    <row r="368" spans="1:15">
      <c r="A368" s="71" t="s">
        <v>1006</v>
      </c>
      <c r="B368" s="193">
        <v>118</v>
      </c>
      <c r="C368" s="192">
        <v>148</v>
      </c>
      <c r="D368" s="902">
        <v>266</v>
      </c>
      <c r="E368" s="193">
        <v>5</v>
      </c>
      <c r="F368" s="192">
        <v>6</v>
      </c>
      <c r="G368" s="192">
        <v>5</v>
      </c>
      <c r="J368" s="195"/>
      <c r="K368"/>
      <c r="L368" s="123"/>
      <c r="M368" s="806"/>
      <c r="O368" s="51"/>
    </row>
    <row r="369" spans="1:15">
      <c r="A369" s="71" t="s">
        <v>1007</v>
      </c>
      <c r="B369" s="193">
        <v>159</v>
      </c>
      <c r="C369" s="192">
        <v>92</v>
      </c>
      <c r="D369" s="902">
        <v>251</v>
      </c>
      <c r="E369" s="193">
        <v>4</v>
      </c>
      <c r="F369" s="192">
        <v>3</v>
      </c>
      <c r="G369" s="192">
        <v>3</v>
      </c>
      <c r="J369" s="195"/>
      <c r="K369"/>
      <c r="L369" s="123"/>
      <c r="M369" s="806"/>
      <c r="O369" s="51"/>
    </row>
    <row r="370" spans="1:15">
      <c r="A370" s="71" t="s">
        <v>1008</v>
      </c>
      <c r="B370" s="193">
        <v>88</v>
      </c>
      <c r="C370" s="192">
        <v>100</v>
      </c>
      <c r="D370" s="902">
        <v>188</v>
      </c>
      <c r="E370" s="193">
        <v>2</v>
      </c>
      <c r="F370" s="192">
        <v>4</v>
      </c>
      <c r="G370" s="192">
        <v>3</v>
      </c>
      <c r="J370" s="195"/>
      <c r="K370"/>
      <c r="L370" s="123"/>
      <c r="M370" s="806"/>
      <c r="O370" s="51"/>
    </row>
    <row r="371" spans="1:15">
      <c r="A371" s="71" t="s">
        <v>137</v>
      </c>
      <c r="B371" s="193">
        <v>62</v>
      </c>
      <c r="C371" s="192">
        <v>84</v>
      </c>
      <c r="D371" s="902">
        <v>146</v>
      </c>
      <c r="E371" s="193">
        <v>3</v>
      </c>
      <c r="F371" s="192">
        <v>5</v>
      </c>
      <c r="G371" s="192">
        <v>4</v>
      </c>
      <c r="J371" s="195"/>
      <c r="K371"/>
      <c r="L371" s="123"/>
      <c r="M371" s="806"/>
      <c r="O371" s="51"/>
    </row>
    <row r="372" spans="1:15">
      <c r="A372" s="71" t="s">
        <v>1009</v>
      </c>
      <c r="B372" s="193">
        <v>75</v>
      </c>
      <c r="C372" s="192">
        <v>66</v>
      </c>
      <c r="D372" s="902">
        <v>141</v>
      </c>
      <c r="E372" s="193">
        <v>5</v>
      </c>
      <c r="F372" s="192">
        <v>3</v>
      </c>
      <c r="G372" s="192">
        <v>4</v>
      </c>
      <c r="J372" s="195"/>
      <c r="K372"/>
      <c r="L372" s="123"/>
      <c r="M372" s="806"/>
      <c r="O372" s="51"/>
    </row>
    <row r="373" spans="1:15" s="624" customFormat="1">
      <c r="A373" s="71" t="s">
        <v>139</v>
      </c>
      <c r="B373" s="193">
        <v>106</v>
      </c>
      <c r="C373" s="192">
        <v>63</v>
      </c>
      <c r="D373" s="902">
        <v>169</v>
      </c>
      <c r="E373" s="193">
        <v>6</v>
      </c>
      <c r="F373" s="192">
        <v>7</v>
      </c>
      <c r="G373" s="192">
        <v>6</v>
      </c>
      <c r="H373" s="51"/>
      <c r="I373" s="51"/>
      <c r="J373" s="195"/>
      <c r="K373"/>
      <c r="L373" s="637"/>
      <c r="M373" s="806"/>
      <c r="N373" s="630"/>
      <c r="O373" s="630"/>
    </row>
    <row r="374" spans="1:15">
      <c r="A374" s="71"/>
      <c r="B374" s="3"/>
      <c r="C374" s="3"/>
      <c r="D374" s="3"/>
      <c r="E374" s="192"/>
      <c r="F374" s="192"/>
      <c r="G374" s="192"/>
      <c r="J374" s="195"/>
      <c r="K374"/>
      <c r="L374" s="123"/>
      <c r="M374" s="806"/>
      <c r="O374" s="51"/>
    </row>
    <row r="375" spans="1:15" ht="13.5" customHeight="1">
      <c r="A375" s="190" t="s">
        <v>441</v>
      </c>
      <c r="B375" s="3"/>
      <c r="C375" s="3"/>
      <c r="D375" s="3"/>
      <c r="E375" s="192"/>
      <c r="F375" s="192"/>
      <c r="G375" s="192"/>
      <c r="J375" s="195"/>
      <c r="K375"/>
      <c r="L375" s="123"/>
      <c r="M375" s="806"/>
      <c r="O375" s="51"/>
    </row>
    <row r="376" spans="1:15" s="624" customFormat="1" ht="13.5" customHeight="1">
      <c r="A376"/>
      <c r="B376" s="518"/>
      <c r="C376" s="51"/>
      <c r="D376" s="51"/>
      <c r="E376" s="51"/>
      <c r="F376" s="51"/>
      <c r="G376" s="51"/>
      <c r="H376" s="51"/>
      <c r="I376" s="51"/>
      <c r="J376" s="195"/>
      <c r="K376"/>
      <c r="L376" s="637"/>
      <c r="M376" s="806"/>
      <c r="N376" s="630"/>
      <c r="O376" s="630"/>
    </row>
    <row r="377" spans="1:15" ht="13.5" customHeight="1">
      <c r="A377" s="624"/>
      <c r="B377" s="791"/>
      <c r="C377" s="630"/>
      <c r="D377" s="630"/>
      <c r="E377" s="630"/>
      <c r="F377" s="630"/>
      <c r="G377" s="630"/>
      <c r="H377" s="630"/>
      <c r="I377" s="630"/>
      <c r="J377" s="195"/>
      <c r="K377" s="624"/>
      <c r="L377" s="123"/>
      <c r="M377" s="806"/>
      <c r="O377" s="51"/>
    </row>
    <row r="378" spans="1:15" ht="13.5" customHeight="1">
      <c r="B378" s="518"/>
      <c r="J378" s="195"/>
      <c r="K378"/>
      <c r="L378" s="123"/>
      <c r="M378" s="806"/>
      <c r="O378" s="51"/>
    </row>
    <row r="379" spans="1:15">
      <c r="A379" s="1464" t="s">
        <v>530</v>
      </c>
      <c r="B379" s="1464"/>
      <c r="C379" s="1464"/>
      <c r="D379" s="1464"/>
      <c r="E379" s="1464"/>
      <c r="F379" s="1464"/>
      <c r="G379" s="1464"/>
      <c r="H379" s="1464"/>
      <c r="I379" s="1464"/>
      <c r="J379" s="1464"/>
      <c r="K379"/>
      <c r="L379" s="123"/>
      <c r="M379" s="806"/>
      <c r="O379" s="51"/>
    </row>
    <row r="380" spans="1:15">
      <c r="A380" s="534"/>
      <c r="B380" s="1523" t="s">
        <v>451</v>
      </c>
      <c r="C380" s="1500"/>
      <c r="D380" s="1524"/>
      <c r="E380" s="1523" t="s">
        <v>531</v>
      </c>
      <c r="F380" s="1500"/>
      <c r="G380" s="1500"/>
      <c r="H380" s="1523" t="s">
        <v>532</v>
      </c>
      <c r="I380" s="1500"/>
      <c r="J380" s="1500"/>
      <c r="K380"/>
      <c r="L380" s="123"/>
      <c r="M380" s="806"/>
      <c r="O380" s="51"/>
    </row>
    <row r="381" spans="1:15" ht="13.5" thickBot="1">
      <c r="A381" s="535" t="s">
        <v>533</v>
      </c>
      <c r="B381" s="194" t="s">
        <v>48</v>
      </c>
      <c r="C381" s="802" t="s">
        <v>426</v>
      </c>
      <c r="D381" s="901" t="s">
        <v>427</v>
      </c>
      <c r="E381" s="194" t="s">
        <v>48</v>
      </c>
      <c r="F381" s="533" t="s">
        <v>426</v>
      </c>
      <c r="G381" s="533" t="s">
        <v>427</v>
      </c>
      <c r="H381" s="194" t="s">
        <v>48</v>
      </c>
      <c r="I381" s="533" t="s">
        <v>426</v>
      </c>
      <c r="J381" s="533" t="s">
        <v>427</v>
      </c>
      <c r="K381"/>
      <c r="L381" s="123"/>
      <c r="M381" s="806"/>
      <c r="O381" s="51"/>
    </row>
    <row r="382" spans="1:15">
      <c r="A382" s="188" t="s">
        <v>428</v>
      </c>
      <c r="B382" s="811">
        <v>712</v>
      </c>
      <c r="C382" s="801">
        <v>379</v>
      </c>
      <c r="D382" s="812">
        <v>1091</v>
      </c>
      <c r="E382" s="573">
        <v>778</v>
      </c>
      <c r="F382" s="571">
        <v>571</v>
      </c>
      <c r="G382" s="571">
        <v>1349</v>
      </c>
      <c r="H382" s="573">
        <v>1905</v>
      </c>
      <c r="I382" s="571">
        <v>1576</v>
      </c>
      <c r="J382" s="571">
        <v>3481</v>
      </c>
      <c r="K382"/>
      <c r="L382" s="123"/>
      <c r="M382" s="806"/>
      <c r="O382" s="51"/>
    </row>
    <row r="383" spans="1:15">
      <c r="A383" s="71" t="s">
        <v>525</v>
      </c>
      <c r="B383" s="579">
        <v>0.3</v>
      </c>
      <c r="C383" s="580">
        <v>0.24</v>
      </c>
      <c r="D383" s="903">
        <v>0.27</v>
      </c>
      <c r="E383" s="579">
        <v>0.16</v>
      </c>
      <c r="F383" s="580">
        <v>0.24</v>
      </c>
      <c r="G383" s="580">
        <v>0.2</v>
      </c>
      <c r="H383" s="579">
        <v>0.33</v>
      </c>
      <c r="I383" s="580">
        <v>0.32</v>
      </c>
      <c r="J383" s="580">
        <v>0.33</v>
      </c>
      <c r="K383"/>
      <c r="L383" s="123"/>
      <c r="M383" s="806"/>
      <c r="O383" s="51"/>
    </row>
    <row r="384" spans="1:15">
      <c r="A384" s="71" t="s">
        <v>1008</v>
      </c>
      <c r="B384" s="579">
        <v>0.26</v>
      </c>
      <c r="C384" s="580">
        <v>0.21</v>
      </c>
      <c r="D384" s="903">
        <v>0.23</v>
      </c>
      <c r="E384" s="579">
        <v>0.18</v>
      </c>
      <c r="F384" s="580">
        <v>0.22</v>
      </c>
      <c r="G384" s="580">
        <v>0.2</v>
      </c>
      <c r="H384" s="579">
        <v>0.35</v>
      </c>
      <c r="I384" s="580">
        <v>0.28000000000000003</v>
      </c>
      <c r="J384" s="580">
        <v>0.31</v>
      </c>
      <c r="K384"/>
      <c r="L384" s="123"/>
      <c r="M384" s="806"/>
      <c r="O384" s="51"/>
    </row>
    <row r="385" spans="1:15">
      <c r="A385" s="71" t="s">
        <v>529</v>
      </c>
      <c r="B385" s="579">
        <v>0.24</v>
      </c>
      <c r="C385" s="580">
        <v>0.15</v>
      </c>
      <c r="D385" s="903">
        <v>0.2</v>
      </c>
      <c r="E385" s="579">
        <v>0.21</v>
      </c>
      <c r="F385" s="580">
        <v>0.17</v>
      </c>
      <c r="G385" s="580">
        <v>0.19</v>
      </c>
      <c r="H385" s="579">
        <v>0.5</v>
      </c>
      <c r="I385" s="580">
        <v>0.6</v>
      </c>
      <c r="J385" s="580">
        <v>0.55000000000000004</v>
      </c>
      <c r="K385"/>
      <c r="L385" s="123"/>
      <c r="M385" s="806"/>
      <c r="O385" s="51"/>
    </row>
    <row r="386" spans="1:15">
      <c r="A386" s="71" t="s">
        <v>526</v>
      </c>
      <c r="B386" s="579">
        <v>0.21</v>
      </c>
      <c r="C386" s="580">
        <v>0.11</v>
      </c>
      <c r="D386" s="903">
        <v>0.16</v>
      </c>
      <c r="E386" s="579">
        <v>0.2</v>
      </c>
      <c r="F386" s="580">
        <v>0.24</v>
      </c>
      <c r="G386" s="580">
        <v>0.21</v>
      </c>
      <c r="H386" s="579">
        <v>0.52</v>
      </c>
      <c r="I386" s="580">
        <v>0.51</v>
      </c>
      <c r="J386" s="580">
        <v>0.52</v>
      </c>
      <c r="K386"/>
      <c r="L386" s="123"/>
      <c r="M386" s="806"/>
      <c r="O386" s="51"/>
    </row>
    <row r="387" spans="1:15">
      <c r="A387" s="71" t="s">
        <v>137</v>
      </c>
      <c r="B387" s="579">
        <v>0.13</v>
      </c>
      <c r="C387" s="580">
        <v>0.18</v>
      </c>
      <c r="D387" s="903">
        <v>0.16</v>
      </c>
      <c r="E387" s="579">
        <v>0.4</v>
      </c>
      <c r="F387" s="580">
        <v>0.28999999999999998</v>
      </c>
      <c r="G387" s="580">
        <v>0.33</v>
      </c>
      <c r="H387" s="579">
        <v>0.3</v>
      </c>
      <c r="I387" s="580">
        <v>0.53</v>
      </c>
      <c r="J387" s="580">
        <v>0.44</v>
      </c>
      <c r="K387"/>
      <c r="L387" s="123"/>
      <c r="M387" s="806"/>
      <c r="O387" s="51"/>
    </row>
    <row r="388" spans="1:15">
      <c r="A388" s="71" t="s">
        <v>527</v>
      </c>
      <c r="B388" s="579">
        <v>0.15</v>
      </c>
      <c r="C388" s="580">
        <v>0.16</v>
      </c>
      <c r="D388" s="903">
        <v>0.15</v>
      </c>
      <c r="E388" s="579">
        <v>0.08</v>
      </c>
      <c r="F388" s="580">
        <v>0.12</v>
      </c>
      <c r="G388" s="580">
        <v>0.1</v>
      </c>
      <c r="H388" s="579">
        <v>0.7</v>
      </c>
      <c r="I388" s="580">
        <v>0.7</v>
      </c>
      <c r="J388" s="580">
        <v>0.7</v>
      </c>
      <c r="K388"/>
      <c r="L388" s="123"/>
      <c r="M388" s="806"/>
      <c r="O388" s="51"/>
    </row>
    <row r="389" spans="1:15">
      <c r="A389" s="71" t="s">
        <v>524</v>
      </c>
      <c r="B389" s="579">
        <v>0.22</v>
      </c>
      <c r="C389" s="580">
        <v>0.1</v>
      </c>
      <c r="D389" s="903">
        <v>0.15</v>
      </c>
      <c r="E389" s="579">
        <v>0.15</v>
      </c>
      <c r="F389" s="580">
        <v>0.19</v>
      </c>
      <c r="G389" s="580">
        <v>0.17</v>
      </c>
      <c r="H389" s="579">
        <v>0.56000000000000005</v>
      </c>
      <c r="I389" s="580">
        <v>0.66</v>
      </c>
      <c r="J389" s="580">
        <v>0.61</v>
      </c>
      <c r="K389"/>
      <c r="L389" s="123"/>
      <c r="M389" s="806"/>
      <c r="O389" s="51"/>
    </row>
    <row r="390" spans="1:15">
      <c r="A390" s="71" t="s">
        <v>1004</v>
      </c>
      <c r="B390" s="579">
        <v>0.21</v>
      </c>
      <c r="C390" s="580">
        <v>0.08</v>
      </c>
      <c r="D390" s="903">
        <v>0.15</v>
      </c>
      <c r="E390" s="579">
        <v>0.19</v>
      </c>
      <c r="F390" s="580">
        <v>0.25</v>
      </c>
      <c r="G390" s="580">
        <v>0.22</v>
      </c>
      <c r="H390" s="579">
        <v>0.49</v>
      </c>
      <c r="I390" s="580">
        <v>0.55000000000000004</v>
      </c>
      <c r="J390" s="580">
        <v>0.51</v>
      </c>
      <c r="K390"/>
      <c r="L390" s="123"/>
      <c r="M390" s="806"/>
      <c r="O390" s="51"/>
    </row>
    <row r="391" spans="1:15">
      <c r="A391" s="71" t="s">
        <v>1006</v>
      </c>
      <c r="B391" s="579">
        <v>0.09</v>
      </c>
      <c r="C391" s="580">
        <v>0.16</v>
      </c>
      <c r="D391" s="903">
        <v>0.13</v>
      </c>
      <c r="E391" s="579">
        <v>0.31</v>
      </c>
      <c r="F391" s="580">
        <v>0.26</v>
      </c>
      <c r="G391" s="580">
        <v>0.28000000000000003</v>
      </c>
      <c r="H391" s="579">
        <v>0.34</v>
      </c>
      <c r="I391" s="580">
        <v>0.4</v>
      </c>
      <c r="J391" s="580">
        <v>0.37</v>
      </c>
      <c r="K391"/>
      <c r="L391" s="123"/>
      <c r="M391" s="806"/>
      <c r="O391" s="51"/>
    </row>
    <row r="392" spans="1:15">
      <c r="A392" s="71" t="s">
        <v>528</v>
      </c>
      <c r="B392" s="579">
        <v>0.19</v>
      </c>
      <c r="C392" s="580">
        <v>7.0000000000000007E-2</v>
      </c>
      <c r="D392" s="903">
        <v>0.13</v>
      </c>
      <c r="E392" s="579">
        <v>0.22</v>
      </c>
      <c r="F392" s="580">
        <v>0.28999999999999998</v>
      </c>
      <c r="G392" s="580">
        <v>0.25</v>
      </c>
      <c r="H392" s="579">
        <v>0.54</v>
      </c>
      <c r="I392" s="580">
        <v>0.47</v>
      </c>
      <c r="J392" s="580">
        <v>0.51</v>
      </c>
      <c r="K392"/>
      <c r="L392" s="123"/>
      <c r="M392" s="806"/>
      <c r="O392" s="51"/>
    </row>
    <row r="393" spans="1:15">
      <c r="A393" s="71" t="s">
        <v>1007</v>
      </c>
      <c r="B393" s="579">
        <v>0.12</v>
      </c>
      <c r="C393" s="580">
        <v>0.09</v>
      </c>
      <c r="D393" s="903">
        <v>0.11</v>
      </c>
      <c r="E393" s="579">
        <v>0.12</v>
      </c>
      <c r="F393" s="580">
        <v>0.21</v>
      </c>
      <c r="G393" s="580">
        <v>0.15</v>
      </c>
      <c r="H393" s="579">
        <v>0.65</v>
      </c>
      <c r="I393" s="580">
        <v>0.62</v>
      </c>
      <c r="J393" s="580">
        <v>0.64</v>
      </c>
      <c r="K393"/>
      <c r="L393" s="123"/>
      <c r="M393" s="806"/>
      <c r="O393" s="51"/>
    </row>
    <row r="394" spans="1:15">
      <c r="A394" s="71" t="s">
        <v>1009</v>
      </c>
      <c r="B394" s="579">
        <v>7.0000000000000007E-2</v>
      </c>
      <c r="C394" s="580">
        <v>0.11</v>
      </c>
      <c r="D394" s="903">
        <v>0.09</v>
      </c>
      <c r="E394" s="579">
        <v>0.34</v>
      </c>
      <c r="F394" s="580">
        <v>0.37</v>
      </c>
      <c r="G394" s="580">
        <v>0.36</v>
      </c>
      <c r="H394" s="579">
        <v>0.56999999999999995</v>
      </c>
      <c r="I394" s="580">
        <v>0.49</v>
      </c>
      <c r="J394" s="580">
        <v>0.53</v>
      </c>
      <c r="K394"/>
      <c r="L394" s="123"/>
      <c r="M394" s="806"/>
      <c r="O394" s="51"/>
    </row>
    <row r="395" spans="1:15">
      <c r="A395" s="71" t="s">
        <v>1005</v>
      </c>
      <c r="B395" s="579">
        <v>0.11</v>
      </c>
      <c r="C395" s="580">
        <v>0.05</v>
      </c>
      <c r="D395" s="903">
        <v>0.09</v>
      </c>
      <c r="E395" s="579">
        <v>0.3</v>
      </c>
      <c r="F395" s="580">
        <v>0.18</v>
      </c>
      <c r="G395" s="580">
        <v>0.26</v>
      </c>
      <c r="H395" s="579">
        <v>0.25</v>
      </c>
      <c r="I395" s="580">
        <v>0.54</v>
      </c>
      <c r="J395" s="580">
        <v>0.35</v>
      </c>
      <c r="K395"/>
      <c r="L395" s="123"/>
      <c r="M395" s="806"/>
      <c r="O395" s="51"/>
    </row>
    <row r="396" spans="1:15">
      <c r="A396" s="71" t="s">
        <v>139</v>
      </c>
      <c r="B396" s="579">
        <v>0.02</v>
      </c>
      <c r="C396" s="580">
        <v>0.04</v>
      </c>
      <c r="D396" s="903">
        <v>0.03</v>
      </c>
      <c r="E396" s="579">
        <v>0.21</v>
      </c>
      <c r="F396" s="580">
        <v>0.25</v>
      </c>
      <c r="G396" s="580">
        <v>0.22</v>
      </c>
      <c r="H396" s="579">
        <v>0.31</v>
      </c>
      <c r="I396" s="580">
        <v>0.65</v>
      </c>
      <c r="J396" s="580">
        <v>0.42</v>
      </c>
      <c r="K396"/>
      <c r="L396" s="123"/>
      <c r="M396" s="806"/>
      <c r="O396" s="51"/>
    </row>
    <row r="397" spans="1:15" ht="13.5" customHeight="1">
      <c r="A397" s="71"/>
      <c r="B397" s="3"/>
      <c r="C397" s="3"/>
      <c r="D397" s="3"/>
      <c r="E397" s="192"/>
      <c r="F397" s="192"/>
      <c r="G397" s="192"/>
      <c r="H397" s="192"/>
      <c r="I397" s="192"/>
      <c r="J397" s="192"/>
      <c r="K397"/>
      <c r="L397" s="123"/>
      <c r="M397" s="806"/>
      <c r="O397" s="51"/>
    </row>
    <row r="398" spans="1:15" s="624" customFormat="1" ht="13.5" customHeight="1">
      <c r="A398" s="190" t="s">
        <v>441</v>
      </c>
      <c r="B398" s="3"/>
      <c r="C398" s="3"/>
      <c r="D398" s="3"/>
      <c r="E398" s="192"/>
      <c r="F398" s="192"/>
      <c r="G398" s="192"/>
      <c r="H398" s="192"/>
      <c r="I398" s="192"/>
      <c r="J398" s="192"/>
      <c r="K398"/>
      <c r="L398" s="637"/>
      <c r="M398" s="806"/>
      <c r="N398" s="630"/>
      <c r="O398" s="630"/>
    </row>
    <row r="399" spans="1:15" ht="13.5" customHeight="1">
      <c r="B399" s="518"/>
      <c r="J399" s="51"/>
      <c r="K399"/>
      <c r="L399" s="123"/>
      <c r="M399" s="806"/>
      <c r="O399" s="51"/>
    </row>
    <row r="400" spans="1:15" ht="13.5" customHeight="1">
      <c r="A400" s="624"/>
      <c r="B400" s="791"/>
      <c r="C400" s="630"/>
      <c r="D400" s="630"/>
      <c r="E400" s="630"/>
      <c r="F400" s="630"/>
      <c r="G400" s="630"/>
      <c r="H400" s="630"/>
      <c r="I400" s="630"/>
      <c r="J400" s="630"/>
      <c r="K400" s="624"/>
      <c r="L400" s="123"/>
      <c r="M400" s="806"/>
      <c r="O400" s="51"/>
    </row>
    <row r="401" spans="1:15">
      <c r="B401" s="518"/>
      <c r="J401" s="51"/>
      <c r="K401"/>
      <c r="L401" s="123"/>
      <c r="M401" s="806"/>
      <c r="O401" s="51"/>
    </row>
    <row r="402" spans="1:15">
      <c r="A402" s="1412" t="s">
        <v>534</v>
      </c>
      <c r="B402" s="1412"/>
      <c r="C402" s="1412"/>
      <c r="D402" s="1412"/>
      <c r="E402" s="1412"/>
      <c r="F402" s="1412"/>
      <c r="G402" s="1412"/>
      <c r="H402" s="1412"/>
      <c r="I402" s="1412"/>
      <c r="J402" s="1412"/>
      <c r="K402"/>
      <c r="L402" s="123"/>
      <c r="M402" s="806"/>
      <c r="O402" s="51"/>
    </row>
    <row r="403" spans="1:15">
      <c r="A403" s="534"/>
      <c r="B403" s="1523" t="s">
        <v>451</v>
      </c>
      <c r="C403" s="1500"/>
      <c r="D403" s="1500"/>
      <c r="E403" s="1523" t="s">
        <v>531</v>
      </c>
      <c r="F403" s="1500"/>
      <c r="G403" s="1500"/>
      <c r="H403" s="1523" t="s">
        <v>532</v>
      </c>
      <c r="I403" s="1500"/>
      <c r="J403" s="1500"/>
      <c r="K403"/>
      <c r="L403" s="123"/>
      <c r="M403" s="806"/>
      <c r="O403" s="51"/>
    </row>
    <row r="404" spans="1:15" ht="26.25" thickBot="1">
      <c r="A404" s="535" t="s">
        <v>447</v>
      </c>
      <c r="B404" s="194" t="s">
        <v>48</v>
      </c>
      <c r="C404" s="802" t="s">
        <v>426</v>
      </c>
      <c r="D404" s="802" t="s">
        <v>427</v>
      </c>
      <c r="E404" s="194" t="s">
        <v>48</v>
      </c>
      <c r="F404" s="533" t="s">
        <v>426</v>
      </c>
      <c r="G404" s="533" t="s">
        <v>427</v>
      </c>
      <c r="H404" s="194" t="s">
        <v>48</v>
      </c>
      <c r="I404" s="802" t="s">
        <v>426</v>
      </c>
      <c r="J404" s="802" t="s">
        <v>427</v>
      </c>
      <c r="K404"/>
      <c r="L404" s="123"/>
      <c r="M404" s="806"/>
      <c r="O404" s="51"/>
    </row>
    <row r="405" spans="1:15">
      <c r="A405" s="71" t="s">
        <v>1010</v>
      </c>
      <c r="B405" s="579">
        <v>0.6</v>
      </c>
      <c r="C405" s="580">
        <v>0.33</v>
      </c>
      <c r="D405" s="580">
        <v>0.45</v>
      </c>
      <c r="E405" s="579">
        <v>0.64</v>
      </c>
      <c r="F405" s="580">
        <v>0.69</v>
      </c>
      <c r="G405" s="580">
        <v>0.67</v>
      </c>
      <c r="H405" s="579">
        <v>0.93</v>
      </c>
      <c r="I405" s="580">
        <v>0.83</v>
      </c>
      <c r="J405" s="580">
        <v>0.88</v>
      </c>
      <c r="K405"/>
      <c r="L405" s="123"/>
      <c r="M405" s="806"/>
      <c r="O405" s="51"/>
    </row>
    <row r="406" spans="1:15">
      <c r="A406" s="71" t="s">
        <v>1011</v>
      </c>
      <c r="B406" s="579">
        <v>0.67</v>
      </c>
      <c r="C406" s="580">
        <v>0.23</v>
      </c>
      <c r="D406" s="580">
        <v>0.43</v>
      </c>
      <c r="E406" s="579">
        <v>0.5</v>
      </c>
      <c r="F406" s="580">
        <v>0.49</v>
      </c>
      <c r="G406" s="580">
        <v>0.5</v>
      </c>
      <c r="H406" s="579">
        <v>0.82</v>
      </c>
      <c r="I406" s="580">
        <v>0.73</v>
      </c>
      <c r="J406" s="580">
        <v>0.77</v>
      </c>
      <c r="K406"/>
      <c r="L406" s="123"/>
      <c r="M406" s="806"/>
      <c r="O406" s="51"/>
    </row>
    <row r="407" spans="1:15">
      <c r="A407" s="71" t="s">
        <v>1012</v>
      </c>
      <c r="B407" s="579">
        <v>0.59</v>
      </c>
      <c r="C407" s="580">
        <v>0.22</v>
      </c>
      <c r="D407" s="580">
        <v>0.39</v>
      </c>
      <c r="E407" s="579">
        <v>0.37</v>
      </c>
      <c r="F407" s="580">
        <v>0.5</v>
      </c>
      <c r="G407" s="580">
        <v>0.44</v>
      </c>
      <c r="H407" s="579">
        <v>0.53</v>
      </c>
      <c r="I407" s="580">
        <v>0.56999999999999995</v>
      </c>
      <c r="J407" s="580">
        <v>0.55000000000000004</v>
      </c>
      <c r="K407"/>
      <c r="L407" s="123"/>
      <c r="M407" s="806"/>
      <c r="O407" s="51"/>
    </row>
    <row r="408" spans="1:15">
      <c r="A408" s="71" t="s">
        <v>1013</v>
      </c>
      <c r="B408" s="579">
        <v>0.45</v>
      </c>
      <c r="C408" s="580">
        <v>0.31</v>
      </c>
      <c r="D408" s="580">
        <v>0.37</v>
      </c>
      <c r="E408" s="579">
        <v>0.56999999999999995</v>
      </c>
      <c r="F408" s="580">
        <v>0.68</v>
      </c>
      <c r="G408" s="580">
        <v>0.63</v>
      </c>
      <c r="H408" s="579">
        <v>0.83</v>
      </c>
      <c r="I408" s="580">
        <v>0.72</v>
      </c>
      <c r="J408" s="580">
        <v>0.77</v>
      </c>
      <c r="K408"/>
      <c r="L408" s="123"/>
      <c r="M408" s="806"/>
      <c r="O408" s="51"/>
    </row>
    <row r="409" spans="1:15">
      <c r="A409" s="71" t="s">
        <v>1014</v>
      </c>
      <c r="B409" s="579">
        <v>0.52</v>
      </c>
      <c r="C409" s="580">
        <v>0.22</v>
      </c>
      <c r="D409" s="580">
        <v>0.35</v>
      </c>
      <c r="E409" s="579">
        <v>0.43</v>
      </c>
      <c r="F409" s="580">
        <v>0.45</v>
      </c>
      <c r="G409" s="580">
        <v>0.44</v>
      </c>
      <c r="H409" s="579">
        <v>0.66</v>
      </c>
      <c r="I409" s="580">
        <v>0.74</v>
      </c>
      <c r="J409" s="580">
        <v>0.71</v>
      </c>
      <c r="K409"/>
      <c r="L409" s="123"/>
      <c r="M409" s="806"/>
      <c r="O409" s="51"/>
    </row>
    <row r="410" spans="1:15">
      <c r="A410" s="71" t="s">
        <v>1015</v>
      </c>
      <c r="B410" s="579">
        <v>0.36</v>
      </c>
      <c r="C410" s="580">
        <v>0.26</v>
      </c>
      <c r="D410" s="580">
        <v>0.31</v>
      </c>
      <c r="E410" s="579">
        <v>0.28999999999999998</v>
      </c>
      <c r="F410" s="580">
        <v>0.52</v>
      </c>
      <c r="G410" s="580">
        <v>0.41</v>
      </c>
      <c r="H410" s="579">
        <v>0.72</v>
      </c>
      <c r="I410" s="580">
        <v>0.86</v>
      </c>
      <c r="J410" s="580">
        <v>0.79</v>
      </c>
      <c r="K410"/>
      <c r="L410" s="123"/>
      <c r="M410" s="806"/>
      <c r="O410" s="51"/>
    </row>
    <row r="411" spans="1:15">
      <c r="A411" s="71" t="s">
        <v>1016</v>
      </c>
      <c r="B411" s="579">
        <v>0.36</v>
      </c>
      <c r="C411" s="580">
        <v>0.23</v>
      </c>
      <c r="D411" s="580">
        <v>0.3</v>
      </c>
      <c r="E411" s="579">
        <v>0.21</v>
      </c>
      <c r="F411" s="580">
        <v>0.42</v>
      </c>
      <c r="G411" s="580">
        <v>0.31</v>
      </c>
      <c r="H411" s="579">
        <v>0.54</v>
      </c>
      <c r="I411" s="580">
        <v>0.44</v>
      </c>
      <c r="J411" s="580">
        <v>0.49</v>
      </c>
      <c r="K411"/>
      <c r="L411" s="123"/>
      <c r="M411" s="806"/>
      <c r="O411" s="51"/>
    </row>
    <row r="412" spans="1:15">
      <c r="A412" s="71" t="s">
        <v>1017</v>
      </c>
      <c r="B412" s="579">
        <v>0.31</v>
      </c>
      <c r="C412" s="580">
        <v>0.24</v>
      </c>
      <c r="D412" s="580">
        <v>0.27</v>
      </c>
      <c r="E412" s="579">
        <v>0.13</v>
      </c>
      <c r="F412" s="580">
        <v>0.28000000000000003</v>
      </c>
      <c r="G412" s="580">
        <v>0.21</v>
      </c>
      <c r="H412" s="579">
        <v>0.71</v>
      </c>
      <c r="I412" s="580">
        <v>0.76</v>
      </c>
      <c r="J412" s="580">
        <v>0.74</v>
      </c>
      <c r="K412"/>
      <c r="L412" s="123"/>
      <c r="M412" s="806"/>
      <c r="O412" s="51"/>
    </row>
    <row r="413" spans="1:15">
      <c r="A413" s="71" t="s">
        <v>1018</v>
      </c>
      <c r="B413" s="579">
        <v>0.21</v>
      </c>
      <c r="C413" s="580">
        <v>0.26</v>
      </c>
      <c r="D413" s="580">
        <v>0.24</v>
      </c>
      <c r="E413" s="579">
        <v>0.59</v>
      </c>
      <c r="F413" s="580">
        <v>0.34</v>
      </c>
      <c r="G413" s="580">
        <v>0.42</v>
      </c>
      <c r="H413" s="579">
        <v>0.57999999999999996</v>
      </c>
      <c r="I413" s="580">
        <v>0.59</v>
      </c>
      <c r="J413" s="580">
        <v>0.57999999999999996</v>
      </c>
      <c r="K413"/>
      <c r="L413" s="123"/>
      <c r="M413" s="806"/>
      <c r="O413" s="51"/>
    </row>
    <row r="414" spans="1:15">
      <c r="A414" s="71" t="s">
        <v>1019</v>
      </c>
      <c r="B414" s="579">
        <v>0.33</v>
      </c>
      <c r="C414" s="580">
        <v>0.13</v>
      </c>
      <c r="D414" s="580">
        <v>0.23</v>
      </c>
      <c r="E414" s="579">
        <v>0.23</v>
      </c>
      <c r="F414" s="580">
        <v>0.28000000000000003</v>
      </c>
      <c r="G414" s="580">
        <v>0.25</v>
      </c>
      <c r="H414" s="579">
        <v>0.78</v>
      </c>
      <c r="I414" s="580">
        <v>0.73</v>
      </c>
      <c r="J414" s="580">
        <v>0.76</v>
      </c>
      <c r="K414"/>
      <c r="L414" s="123"/>
      <c r="M414" s="806"/>
      <c r="O414" s="51"/>
    </row>
    <row r="415" spans="1:15">
      <c r="A415" s="71" t="s">
        <v>1020</v>
      </c>
      <c r="B415" s="579">
        <v>0.23</v>
      </c>
      <c r="C415" s="580">
        <v>0.22</v>
      </c>
      <c r="D415" s="580">
        <v>0.23</v>
      </c>
      <c r="E415" s="579">
        <v>0.66</v>
      </c>
      <c r="F415" s="580">
        <v>0.53</v>
      </c>
      <c r="G415" s="580">
        <v>0.57999999999999996</v>
      </c>
      <c r="H415" s="579">
        <v>0.54</v>
      </c>
      <c r="I415" s="580">
        <v>0.72</v>
      </c>
      <c r="J415" s="580">
        <v>0.64</v>
      </c>
      <c r="K415"/>
      <c r="L415" s="123"/>
      <c r="M415" s="806"/>
      <c r="O415" s="51"/>
    </row>
    <row r="416" spans="1:15">
      <c r="A416" s="71" t="s">
        <v>1021</v>
      </c>
      <c r="B416" s="579">
        <v>0.24</v>
      </c>
      <c r="C416" s="580">
        <v>0.19</v>
      </c>
      <c r="D416" s="580">
        <v>0.22</v>
      </c>
      <c r="E416" s="579">
        <v>0.44</v>
      </c>
      <c r="F416" s="580">
        <v>0.38</v>
      </c>
      <c r="G416" s="580">
        <v>0.42</v>
      </c>
      <c r="H416" s="579">
        <v>0.57999999999999996</v>
      </c>
      <c r="I416" s="580">
        <v>0.71</v>
      </c>
      <c r="J416" s="580">
        <v>0.64</v>
      </c>
      <c r="K416"/>
      <c r="L416" s="123"/>
      <c r="M416" s="806"/>
      <c r="O416" s="51"/>
    </row>
    <row r="417" spans="1:15">
      <c r="A417" s="71" t="s">
        <v>1022</v>
      </c>
      <c r="B417" s="579">
        <v>0.23</v>
      </c>
      <c r="C417" s="580">
        <v>0.18</v>
      </c>
      <c r="D417" s="580">
        <v>0.2</v>
      </c>
      <c r="E417" s="579">
        <v>0.32</v>
      </c>
      <c r="F417" s="580">
        <v>0.47</v>
      </c>
      <c r="G417" s="580">
        <v>0.39</v>
      </c>
      <c r="H417" s="579">
        <v>0.72</v>
      </c>
      <c r="I417" s="580">
        <v>0.73</v>
      </c>
      <c r="J417" s="580">
        <v>0.73</v>
      </c>
      <c r="K417"/>
      <c r="L417" s="123"/>
      <c r="M417" s="806"/>
      <c r="O417" s="51"/>
    </row>
    <row r="418" spans="1:15" ht="13.5" customHeight="1">
      <c r="A418" s="71" t="s">
        <v>1023</v>
      </c>
      <c r="B418" s="579">
        <v>0.08</v>
      </c>
      <c r="C418" s="580">
        <v>0.13</v>
      </c>
      <c r="D418" s="580">
        <v>0.1</v>
      </c>
      <c r="E418" s="579">
        <v>0.48</v>
      </c>
      <c r="F418" s="580">
        <v>0.54</v>
      </c>
      <c r="G418" s="580">
        <v>0.5</v>
      </c>
      <c r="H418" s="579">
        <v>0.6</v>
      </c>
      <c r="I418" s="580">
        <v>0.87</v>
      </c>
      <c r="J418" s="580">
        <v>0.7</v>
      </c>
      <c r="K418"/>
      <c r="L418" s="123"/>
      <c r="M418" s="806"/>
      <c r="O418" s="51"/>
    </row>
    <row r="419" spans="1:15" s="624" customFormat="1" ht="13.5" customHeight="1">
      <c r="A419" s="71"/>
      <c r="B419" s="580"/>
      <c r="C419" s="580"/>
      <c r="D419" s="580"/>
      <c r="E419" s="580"/>
      <c r="F419" s="580"/>
      <c r="G419" s="580"/>
      <c r="H419" s="580"/>
      <c r="I419" s="580"/>
      <c r="J419" s="580"/>
      <c r="L419" s="637"/>
      <c r="M419" s="806"/>
      <c r="N419" s="630"/>
      <c r="O419" s="630"/>
    </row>
    <row r="420" spans="1:15" ht="13.5" customHeight="1">
      <c r="A420" s="190" t="s">
        <v>441</v>
      </c>
      <c r="B420" s="3"/>
      <c r="C420" s="3"/>
      <c r="D420" s="3"/>
      <c r="E420" s="192"/>
      <c r="F420" s="192"/>
      <c r="G420" s="192"/>
      <c r="H420" s="192"/>
      <c r="I420" s="192"/>
      <c r="J420" s="192"/>
      <c r="K420"/>
      <c r="L420" s="123"/>
      <c r="M420" s="806"/>
      <c r="O420" s="51"/>
    </row>
    <row r="421" spans="1:15" ht="13.5" customHeight="1">
      <c r="B421" s="518"/>
      <c r="J421" s="51"/>
      <c r="K421"/>
      <c r="L421" s="123"/>
      <c r="M421" s="806"/>
      <c r="O421" s="51"/>
    </row>
    <row r="422" spans="1:15">
      <c r="A422" s="624"/>
      <c r="B422" s="791"/>
      <c r="C422" s="630"/>
      <c r="D422" s="630"/>
      <c r="E422" s="630"/>
      <c r="F422" s="630"/>
      <c r="G422" s="630"/>
      <c r="H422" s="630"/>
      <c r="I422" s="630"/>
      <c r="J422" s="630"/>
      <c r="K422" s="624"/>
      <c r="L422" s="123"/>
      <c r="M422" s="806"/>
      <c r="O422" s="51"/>
    </row>
    <row r="423" spans="1:15">
      <c r="B423" s="518"/>
      <c r="J423" s="51"/>
      <c r="K423"/>
      <c r="L423" s="123"/>
      <c r="M423" s="806"/>
      <c r="O423" s="51"/>
    </row>
    <row r="424" spans="1:15">
      <c r="A424" s="1464" t="s">
        <v>535</v>
      </c>
      <c r="B424" s="1464"/>
      <c r="C424" s="1464"/>
      <c r="D424" s="1464"/>
      <c r="E424" s="1464"/>
      <c r="F424" s="1464"/>
      <c r="G424" s="1464"/>
      <c r="H424" s="1464"/>
      <c r="I424" s="1464"/>
      <c r="J424" s="1464"/>
      <c r="K424"/>
      <c r="L424" s="123"/>
      <c r="M424" s="806"/>
      <c r="O424" s="51"/>
    </row>
    <row r="425" spans="1:15">
      <c r="A425" s="534"/>
      <c r="B425" s="1523" t="s">
        <v>408</v>
      </c>
      <c r="C425" s="1500"/>
      <c r="D425" s="1500"/>
      <c r="E425" s="1523" t="s">
        <v>409</v>
      </c>
      <c r="F425" s="1500"/>
      <c r="G425" s="1500"/>
      <c r="H425" s="1523" t="s">
        <v>536</v>
      </c>
      <c r="I425" s="1500"/>
      <c r="J425" s="1500"/>
      <c r="K425"/>
      <c r="L425" s="123"/>
      <c r="M425" s="806"/>
      <c r="O425" s="51"/>
    </row>
    <row r="426" spans="1:15" ht="13.5" thickBot="1">
      <c r="A426" s="535" t="s">
        <v>537</v>
      </c>
      <c r="B426" s="194" t="s">
        <v>48</v>
      </c>
      <c r="C426" s="802" t="s">
        <v>426</v>
      </c>
      <c r="D426" s="802" t="s">
        <v>427</v>
      </c>
      <c r="E426" s="194" t="s">
        <v>48</v>
      </c>
      <c r="F426" s="533" t="s">
        <v>426</v>
      </c>
      <c r="G426" s="533" t="s">
        <v>427</v>
      </c>
      <c r="H426" s="194" t="s">
        <v>48</v>
      </c>
      <c r="I426" s="533" t="s">
        <v>426</v>
      </c>
      <c r="J426" s="533" t="s">
        <v>427</v>
      </c>
      <c r="K426"/>
      <c r="L426" s="123"/>
      <c r="M426" s="806"/>
      <c r="O426" s="51"/>
    </row>
    <row r="427" spans="1:15">
      <c r="A427" s="188" t="s">
        <v>428</v>
      </c>
      <c r="B427" s="811">
        <v>41</v>
      </c>
      <c r="C427" s="801">
        <v>34</v>
      </c>
      <c r="D427" s="801">
        <v>75</v>
      </c>
      <c r="E427" s="573">
        <v>31</v>
      </c>
      <c r="F427" s="571">
        <v>22</v>
      </c>
      <c r="G427" s="571">
        <v>53</v>
      </c>
      <c r="H427" s="573">
        <v>44</v>
      </c>
      <c r="I427" s="571">
        <v>39</v>
      </c>
      <c r="J427" s="571">
        <v>83</v>
      </c>
      <c r="K427"/>
      <c r="L427" s="123"/>
      <c r="M427" s="806"/>
      <c r="O427" s="51"/>
    </row>
    <row r="428" spans="1:15">
      <c r="A428" s="1" t="s">
        <v>538</v>
      </c>
      <c r="B428" s="193">
        <v>574</v>
      </c>
      <c r="C428" s="192">
        <v>309</v>
      </c>
      <c r="D428" s="192">
        <v>883</v>
      </c>
      <c r="E428" s="193">
        <v>287</v>
      </c>
      <c r="F428" s="192">
        <v>156</v>
      </c>
      <c r="G428" s="192">
        <v>443</v>
      </c>
      <c r="H428" s="193">
        <v>861</v>
      </c>
      <c r="I428" s="192">
        <v>465</v>
      </c>
      <c r="J428" s="192">
        <v>1326</v>
      </c>
      <c r="K428"/>
      <c r="L428" s="123"/>
      <c r="M428" s="806"/>
      <c r="O428" s="51"/>
    </row>
    <row r="429" spans="1:15">
      <c r="A429" s="1" t="s">
        <v>539</v>
      </c>
      <c r="B429" s="193">
        <v>14</v>
      </c>
      <c r="C429" s="192">
        <v>9</v>
      </c>
      <c r="D429" s="192">
        <v>12</v>
      </c>
      <c r="E429" s="193">
        <v>9</v>
      </c>
      <c r="F429" s="192">
        <v>7</v>
      </c>
      <c r="G429" s="192">
        <v>8</v>
      </c>
      <c r="H429" s="193">
        <v>20</v>
      </c>
      <c r="I429" s="192">
        <v>12</v>
      </c>
      <c r="J429" s="192">
        <v>16</v>
      </c>
      <c r="K429"/>
      <c r="L429" s="123"/>
      <c r="M429" s="806"/>
      <c r="O429" s="51"/>
    </row>
    <row r="430" spans="1:15">
      <c r="A430" s="191" t="s">
        <v>541</v>
      </c>
      <c r="B430" s="579">
        <v>0.33</v>
      </c>
      <c r="C430" s="580">
        <v>0.53</v>
      </c>
      <c r="D430" s="580">
        <v>0.39</v>
      </c>
      <c r="E430" s="579">
        <v>0.38</v>
      </c>
      <c r="F430" s="580">
        <v>0.5</v>
      </c>
      <c r="G430" s="580">
        <v>0.42</v>
      </c>
      <c r="H430" s="579">
        <v>0.35</v>
      </c>
      <c r="I430" s="580">
        <v>0.52</v>
      </c>
      <c r="J430" s="580">
        <v>0.4</v>
      </c>
      <c r="K430"/>
      <c r="L430" s="123"/>
      <c r="M430" s="806"/>
      <c r="O430" s="51"/>
    </row>
    <row r="431" spans="1:15">
      <c r="A431" s="191" t="s">
        <v>542</v>
      </c>
      <c r="B431" s="579">
        <v>0.12</v>
      </c>
      <c r="C431" s="580">
        <v>0.02</v>
      </c>
      <c r="D431" s="580">
        <v>0.09</v>
      </c>
      <c r="E431" s="579">
        <v>0.21</v>
      </c>
      <c r="F431" s="580">
        <v>0.06</v>
      </c>
      <c r="G431" s="580">
        <v>0.16</v>
      </c>
      <c r="H431" s="579">
        <v>0.15</v>
      </c>
      <c r="I431" s="580">
        <v>0.04</v>
      </c>
      <c r="J431" s="580">
        <v>0.11</v>
      </c>
      <c r="K431"/>
      <c r="L431" s="123"/>
      <c r="M431" s="806"/>
      <c r="O431" s="51"/>
    </row>
    <row r="432" spans="1:15">
      <c r="A432" s="191" t="s">
        <v>1024</v>
      </c>
      <c r="B432" s="579">
        <v>0.18</v>
      </c>
      <c r="C432" s="580">
        <v>0</v>
      </c>
      <c r="D432" s="580">
        <v>0.12</v>
      </c>
      <c r="E432" s="579">
        <v>0.01</v>
      </c>
      <c r="F432" s="580">
        <v>0</v>
      </c>
      <c r="G432" s="580">
        <v>0.01</v>
      </c>
      <c r="H432" s="579">
        <v>0.12</v>
      </c>
      <c r="I432" s="580">
        <v>0</v>
      </c>
      <c r="J432" s="580">
        <v>0.08</v>
      </c>
      <c r="K432"/>
      <c r="L432" s="123"/>
      <c r="M432" s="806"/>
      <c r="O432" s="51"/>
    </row>
    <row r="433" spans="1:15" s="624" customFormat="1" ht="13.5" customHeight="1">
      <c r="A433" s="71" t="s">
        <v>1321</v>
      </c>
      <c r="B433" s="579">
        <v>0.12</v>
      </c>
      <c r="C433" s="580">
        <v>0.02</v>
      </c>
      <c r="D433" s="580">
        <v>0.09</v>
      </c>
      <c r="E433" s="579">
        <v>0.01</v>
      </c>
      <c r="F433" s="580">
        <v>0.08</v>
      </c>
      <c r="G433" s="580">
        <v>0.03</v>
      </c>
      <c r="H433" s="579">
        <v>0.08</v>
      </c>
      <c r="I433" s="580">
        <v>0.04</v>
      </c>
      <c r="J433" s="580">
        <v>7.0000000000000007E-2</v>
      </c>
      <c r="K433"/>
      <c r="L433" s="637"/>
      <c r="M433" s="806"/>
      <c r="N433" s="630"/>
      <c r="O433" s="630"/>
    </row>
    <row r="434" spans="1:15" ht="13.5" customHeight="1">
      <c r="A434" s="191" t="s">
        <v>1025</v>
      </c>
      <c r="B434" s="579">
        <v>0.04</v>
      </c>
      <c r="C434" s="580">
        <v>0.2</v>
      </c>
      <c r="D434" s="580">
        <v>0.09</v>
      </c>
      <c r="E434" s="579">
        <v>0.01</v>
      </c>
      <c r="F434" s="580">
        <v>0.01</v>
      </c>
      <c r="G434" s="580">
        <v>0.01</v>
      </c>
      <c r="H434" s="579">
        <v>0.03</v>
      </c>
      <c r="I434" s="580">
        <v>0.14000000000000001</v>
      </c>
      <c r="J434" s="580">
        <v>0.06</v>
      </c>
      <c r="K434"/>
      <c r="L434" s="123"/>
      <c r="M434" s="806"/>
      <c r="O434" s="51"/>
    </row>
    <row r="435" spans="1:15" ht="13.5" customHeight="1">
      <c r="A435" s="191" t="s">
        <v>543</v>
      </c>
      <c r="B435" s="579">
        <v>0.06</v>
      </c>
      <c r="C435" s="580">
        <v>0.02</v>
      </c>
      <c r="D435" s="580">
        <v>0.05</v>
      </c>
      <c r="E435" s="579">
        <v>0.1</v>
      </c>
      <c r="F435" s="580">
        <v>0</v>
      </c>
      <c r="G435" s="580">
        <v>7.0000000000000007E-2</v>
      </c>
      <c r="H435" s="579">
        <v>7.0000000000000007E-2</v>
      </c>
      <c r="I435" s="580">
        <v>0.02</v>
      </c>
      <c r="J435" s="580">
        <v>0.06</v>
      </c>
      <c r="K435"/>
      <c r="L435" s="123"/>
      <c r="M435" s="806"/>
      <c r="O435" s="51"/>
    </row>
    <row r="436" spans="1:15" ht="13.5" customHeight="1">
      <c r="A436" s="191" t="s">
        <v>1026</v>
      </c>
      <c r="B436" s="579">
        <v>7.0000000000000007E-2</v>
      </c>
      <c r="C436" s="580">
        <v>0</v>
      </c>
      <c r="D436" s="580">
        <v>0.05</v>
      </c>
      <c r="E436" s="579">
        <v>0.06</v>
      </c>
      <c r="F436" s="580">
        <v>0</v>
      </c>
      <c r="G436" s="580">
        <v>0.04</v>
      </c>
      <c r="H436" s="579">
        <v>7.0000000000000007E-2</v>
      </c>
      <c r="I436" s="580">
        <v>0</v>
      </c>
      <c r="J436" s="580">
        <v>0.05</v>
      </c>
      <c r="K436"/>
      <c r="L436" s="123"/>
      <c r="M436" s="806"/>
      <c r="O436" s="51"/>
    </row>
    <row r="437" spans="1:15">
      <c r="A437" s="191" t="s">
        <v>540</v>
      </c>
      <c r="B437" s="579">
        <v>0.04</v>
      </c>
      <c r="C437" s="580">
        <v>0.04</v>
      </c>
      <c r="D437" s="580">
        <v>0.04</v>
      </c>
      <c r="E437" s="579">
        <v>0.03</v>
      </c>
      <c r="F437" s="580">
        <v>0</v>
      </c>
      <c r="G437" s="580">
        <v>0.02</v>
      </c>
      <c r="H437" s="579">
        <v>0.04</v>
      </c>
      <c r="I437" s="580">
        <v>0.03</v>
      </c>
      <c r="J437" s="580">
        <v>0.04</v>
      </c>
      <c r="K437"/>
      <c r="L437" s="123"/>
      <c r="M437" s="806"/>
      <c r="O437" s="51"/>
    </row>
    <row r="438" spans="1:15">
      <c r="A438" s="191" t="s">
        <v>1027</v>
      </c>
      <c r="B438" s="579">
        <v>0</v>
      </c>
      <c r="C438" s="580">
        <v>0.04</v>
      </c>
      <c r="D438" s="580">
        <v>0.01</v>
      </c>
      <c r="E438" s="579">
        <v>0.11</v>
      </c>
      <c r="F438" s="580">
        <v>0.01</v>
      </c>
      <c r="G438" s="580">
        <v>0.08</v>
      </c>
      <c r="H438" s="579">
        <v>0.04</v>
      </c>
      <c r="I438" s="580">
        <v>0.03</v>
      </c>
      <c r="J438" s="580">
        <v>0.03</v>
      </c>
      <c r="K438"/>
      <c r="L438" s="123"/>
      <c r="M438" s="806"/>
      <c r="O438" s="51"/>
    </row>
    <row r="439" spans="1:15">
      <c r="A439" s="191" t="s">
        <v>1028</v>
      </c>
      <c r="B439" s="579">
        <v>0.01</v>
      </c>
      <c r="C439" s="580">
        <v>0.01</v>
      </c>
      <c r="D439" s="580">
        <v>0.01</v>
      </c>
      <c r="E439" s="579">
        <v>0.06</v>
      </c>
      <c r="F439" s="580">
        <v>0.02</v>
      </c>
      <c r="G439" s="580">
        <v>0.05</v>
      </c>
      <c r="H439" s="579">
        <v>0.02</v>
      </c>
      <c r="I439" s="580">
        <v>0.02</v>
      </c>
      <c r="J439" s="580">
        <v>0.02</v>
      </c>
      <c r="K439"/>
      <c r="L439" s="123"/>
      <c r="M439" s="806"/>
      <c r="O439" s="51"/>
    </row>
    <row r="440" spans="1:15" ht="27" customHeight="1">
      <c r="A440" s="191" t="s">
        <v>139</v>
      </c>
      <c r="B440" s="579">
        <v>0.03</v>
      </c>
      <c r="C440" s="580">
        <v>0.1</v>
      </c>
      <c r="D440" s="580">
        <v>0.05</v>
      </c>
      <c r="E440" s="579">
        <v>0.02</v>
      </c>
      <c r="F440" s="580">
        <v>0.31</v>
      </c>
      <c r="G440" s="580">
        <v>0.11</v>
      </c>
      <c r="H440" s="579">
        <v>0.03</v>
      </c>
      <c r="I440" s="580">
        <v>0.17</v>
      </c>
      <c r="J440" s="580">
        <v>7.0000000000000007E-2</v>
      </c>
      <c r="K440"/>
      <c r="L440" s="123"/>
      <c r="M440" s="806"/>
      <c r="O440" s="51"/>
    </row>
    <row r="441" spans="1:15">
      <c r="A441" s="72"/>
      <c r="B441" s="192"/>
      <c r="C441" s="192"/>
      <c r="D441" s="192"/>
      <c r="E441" s="192"/>
      <c r="F441" s="192"/>
      <c r="G441" s="192"/>
      <c r="H441" s="192"/>
      <c r="I441" s="192"/>
      <c r="J441" s="192"/>
      <c r="K441"/>
      <c r="L441" s="123"/>
      <c r="M441" s="806"/>
      <c r="O441" s="51"/>
    </row>
    <row r="442" spans="1:15">
      <c r="A442" s="190" t="s">
        <v>441</v>
      </c>
      <c r="B442" s="192"/>
      <c r="C442" s="192"/>
      <c r="D442" s="192"/>
      <c r="E442" s="192"/>
      <c r="F442" s="192"/>
      <c r="G442" s="192"/>
      <c r="H442" s="192"/>
      <c r="I442" s="192"/>
      <c r="J442" s="192"/>
      <c r="K442"/>
      <c r="L442" s="123"/>
      <c r="M442" s="806"/>
      <c r="O442" s="51"/>
    </row>
    <row r="443" spans="1:15" ht="27" customHeight="1">
      <c r="B443" s="518"/>
      <c r="J443" s="51"/>
      <c r="K443"/>
      <c r="L443" s="123"/>
      <c r="M443" s="806"/>
      <c r="O443" s="51"/>
    </row>
    <row r="444" spans="1:15" ht="27" customHeight="1">
      <c r="A444" s="624"/>
      <c r="B444" s="791"/>
      <c r="C444" s="630"/>
      <c r="D444" s="630"/>
      <c r="E444" s="630"/>
      <c r="F444" s="630"/>
      <c r="G444" s="630"/>
      <c r="H444" s="630"/>
      <c r="I444" s="630"/>
      <c r="J444" s="630"/>
      <c r="K444" s="624"/>
      <c r="L444" s="123"/>
      <c r="M444" s="806"/>
      <c r="O444" s="51"/>
    </row>
    <row r="445" spans="1:15">
      <c r="B445" s="518"/>
      <c r="J445" s="51"/>
      <c r="K445"/>
      <c r="L445" s="123"/>
      <c r="M445" s="806"/>
      <c r="O445" s="51"/>
    </row>
    <row r="446" spans="1:15">
      <c r="A446" s="1464" t="s">
        <v>544</v>
      </c>
      <c r="B446" s="1464"/>
      <c r="C446" s="1464"/>
      <c r="D446" s="1464"/>
      <c r="E446" s="1464"/>
      <c r="F446" s="1464"/>
      <c r="G446" s="1464"/>
      <c r="H446" s="1464"/>
      <c r="I446" s="1464"/>
      <c r="J446" s="1464"/>
      <c r="K446"/>
      <c r="L446" s="123"/>
      <c r="M446" s="806"/>
      <c r="O446" s="51"/>
    </row>
    <row r="447" spans="1:15" ht="27" customHeight="1">
      <c r="A447" s="534"/>
      <c r="B447" s="1523" t="s">
        <v>408</v>
      </c>
      <c r="C447" s="1500"/>
      <c r="D447" s="1500"/>
      <c r="E447" s="1523" t="s">
        <v>409</v>
      </c>
      <c r="F447" s="1500"/>
      <c r="G447" s="1500"/>
      <c r="H447" s="1523" t="s">
        <v>536</v>
      </c>
      <c r="I447" s="1500"/>
      <c r="J447" s="1500"/>
      <c r="K447"/>
      <c r="L447" s="123"/>
      <c r="M447" s="806"/>
      <c r="O447" s="51"/>
    </row>
    <row r="448" spans="1:15" ht="13.5" thickBot="1">
      <c r="A448" s="535" t="s">
        <v>545</v>
      </c>
      <c r="B448" s="194" t="s">
        <v>48</v>
      </c>
      <c r="C448" s="802" t="s">
        <v>426</v>
      </c>
      <c r="D448" s="802" t="s">
        <v>427</v>
      </c>
      <c r="E448" s="194" t="s">
        <v>48</v>
      </c>
      <c r="F448" s="533" t="s">
        <v>426</v>
      </c>
      <c r="G448" s="533" t="s">
        <v>427</v>
      </c>
      <c r="H448" s="194" t="s">
        <v>48</v>
      </c>
      <c r="I448" s="533" t="s">
        <v>426</v>
      </c>
      <c r="J448" s="533" t="s">
        <v>427</v>
      </c>
      <c r="K448"/>
      <c r="L448" s="123"/>
      <c r="M448" s="806"/>
      <c r="O448" s="51"/>
    </row>
    <row r="449" spans="1:15">
      <c r="A449" s="188" t="s">
        <v>428</v>
      </c>
      <c r="B449" s="811">
        <v>41</v>
      </c>
      <c r="C449" s="801">
        <v>34</v>
      </c>
      <c r="D449" s="801">
        <v>75</v>
      </c>
      <c r="E449" s="573">
        <v>31</v>
      </c>
      <c r="F449" s="571">
        <v>22</v>
      </c>
      <c r="G449" s="571">
        <v>53</v>
      </c>
      <c r="H449" s="573">
        <v>44</v>
      </c>
      <c r="I449" s="571">
        <v>39</v>
      </c>
      <c r="J449" s="571">
        <v>83</v>
      </c>
      <c r="K449"/>
      <c r="L449" s="123"/>
      <c r="M449" s="806"/>
      <c r="O449" s="51"/>
    </row>
    <row r="450" spans="1:15">
      <c r="A450" s="1" t="s">
        <v>538</v>
      </c>
      <c r="B450" s="193">
        <v>574</v>
      </c>
      <c r="C450" s="192">
        <v>309</v>
      </c>
      <c r="D450" s="192">
        <v>883</v>
      </c>
      <c r="E450" s="193">
        <v>287</v>
      </c>
      <c r="F450" s="192">
        <v>156</v>
      </c>
      <c r="G450" s="192">
        <v>443</v>
      </c>
      <c r="H450" s="193">
        <v>861</v>
      </c>
      <c r="I450" s="192">
        <v>465</v>
      </c>
      <c r="J450" s="192">
        <v>1326</v>
      </c>
      <c r="K450"/>
      <c r="L450" s="123"/>
      <c r="M450" s="806"/>
      <c r="O450" s="51"/>
    </row>
    <row r="451" spans="1:15">
      <c r="A451" s="1" t="s">
        <v>539</v>
      </c>
      <c r="B451" s="193">
        <v>14</v>
      </c>
      <c r="C451" s="192">
        <v>9</v>
      </c>
      <c r="D451" s="192">
        <v>12</v>
      </c>
      <c r="E451" s="193">
        <v>9</v>
      </c>
      <c r="F451" s="192">
        <v>7</v>
      </c>
      <c r="G451" s="192">
        <v>8</v>
      </c>
      <c r="H451" s="193">
        <v>20</v>
      </c>
      <c r="I451" s="192">
        <v>12</v>
      </c>
      <c r="J451" s="192">
        <v>16</v>
      </c>
      <c r="K451"/>
      <c r="L451" s="123"/>
      <c r="M451" s="806"/>
      <c r="O451" s="51"/>
    </row>
    <row r="452" spans="1:15" s="624" customFormat="1" ht="13.5" customHeight="1">
      <c r="A452" s="191" t="s">
        <v>418</v>
      </c>
      <c r="B452" s="579">
        <v>0.56000000000000005</v>
      </c>
      <c r="C452" s="580">
        <v>0.75</v>
      </c>
      <c r="D452" s="580">
        <v>0.62</v>
      </c>
      <c r="E452" s="579">
        <v>0.66</v>
      </c>
      <c r="F452" s="580">
        <v>0.57999999999999996</v>
      </c>
      <c r="G452" s="580">
        <v>0.63</v>
      </c>
      <c r="H452" s="579">
        <v>0.59</v>
      </c>
      <c r="I452" s="580">
        <v>0.7</v>
      </c>
      <c r="J452" s="580">
        <v>0.63</v>
      </c>
      <c r="K452"/>
      <c r="L452" s="637"/>
      <c r="M452" s="806"/>
      <c r="N452" s="630"/>
      <c r="O452" s="630"/>
    </row>
    <row r="453" spans="1:15" ht="13.5" customHeight="1">
      <c r="A453" s="191" t="s">
        <v>419</v>
      </c>
      <c r="B453" s="579">
        <v>0.19</v>
      </c>
      <c r="C453" s="580">
        <v>7.0000000000000007E-2</v>
      </c>
      <c r="D453" s="580">
        <v>0.15</v>
      </c>
      <c r="E453" s="579">
        <v>0.12</v>
      </c>
      <c r="F453" s="580">
        <v>0.09</v>
      </c>
      <c r="G453" s="580">
        <v>0.11</v>
      </c>
      <c r="H453" s="579">
        <v>0.17</v>
      </c>
      <c r="I453" s="580">
        <v>0.08</v>
      </c>
      <c r="J453" s="580">
        <v>0.14000000000000001</v>
      </c>
      <c r="K453"/>
      <c r="L453" s="123"/>
      <c r="M453" s="806"/>
      <c r="O453" s="51"/>
    </row>
    <row r="454" spans="1:15" ht="13.5" customHeight="1">
      <c r="A454" s="191" t="s">
        <v>552</v>
      </c>
      <c r="B454" s="579">
        <v>0.18</v>
      </c>
      <c r="C454" s="580">
        <v>0</v>
      </c>
      <c r="D454" s="580">
        <v>0.12</v>
      </c>
      <c r="E454" s="579">
        <v>0.01</v>
      </c>
      <c r="F454" s="580">
        <v>0</v>
      </c>
      <c r="G454" s="580">
        <v>0.01</v>
      </c>
      <c r="H454" s="579">
        <v>0.12</v>
      </c>
      <c r="I454" s="580">
        <v>0</v>
      </c>
      <c r="J454" s="580">
        <v>0.08</v>
      </c>
      <c r="K454"/>
      <c r="L454" s="123"/>
      <c r="M454" s="806"/>
      <c r="O454" s="51"/>
    </row>
    <row r="455" spans="1:15" ht="13.5" customHeight="1">
      <c r="A455" s="191" t="s">
        <v>549</v>
      </c>
      <c r="B455" s="579">
        <v>0.05</v>
      </c>
      <c r="C455" s="580">
        <v>0.1</v>
      </c>
      <c r="D455" s="580">
        <v>7.0000000000000007E-2</v>
      </c>
      <c r="E455" s="579">
        <v>0.03</v>
      </c>
      <c r="F455" s="580">
        <v>0.03</v>
      </c>
      <c r="G455" s="580">
        <v>0.03</v>
      </c>
      <c r="H455" s="579">
        <v>0.05</v>
      </c>
      <c r="I455" s="580">
        <v>0.08</v>
      </c>
      <c r="J455" s="580">
        <v>0.06</v>
      </c>
      <c r="K455"/>
      <c r="L455" s="123"/>
      <c r="M455" s="806"/>
      <c r="O455" s="51"/>
    </row>
    <row r="456" spans="1:15">
      <c r="A456" s="191" t="s">
        <v>551</v>
      </c>
      <c r="B456" s="579">
        <v>0</v>
      </c>
      <c r="C456" s="580">
        <v>0.04</v>
      </c>
      <c r="D456" s="580">
        <v>0.01</v>
      </c>
      <c r="E456" s="579">
        <v>0.11</v>
      </c>
      <c r="F456" s="580">
        <v>0.01</v>
      </c>
      <c r="G456" s="580">
        <v>0.08</v>
      </c>
      <c r="H456" s="579">
        <v>0.04</v>
      </c>
      <c r="I456" s="580">
        <v>0.03</v>
      </c>
      <c r="J456" s="580">
        <v>0.03</v>
      </c>
      <c r="K456"/>
      <c r="L456" s="123"/>
      <c r="M456" s="806"/>
      <c r="O456" s="51"/>
    </row>
    <row r="457" spans="1:15">
      <c r="A457" s="191" t="s">
        <v>550</v>
      </c>
      <c r="B457" s="579">
        <v>0</v>
      </c>
      <c r="C457" s="580">
        <v>0.01</v>
      </c>
      <c r="D457" s="580">
        <v>0</v>
      </c>
      <c r="E457" s="579">
        <v>0</v>
      </c>
      <c r="F457" s="580">
        <v>0.21</v>
      </c>
      <c r="G457" s="580">
        <v>7.0000000000000007E-2</v>
      </c>
      <c r="H457" s="579">
        <v>0</v>
      </c>
      <c r="I457" s="580">
        <v>0.08</v>
      </c>
      <c r="J457" s="580">
        <v>0.03</v>
      </c>
      <c r="K457"/>
      <c r="L457" s="123"/>
      <c r="M457" s="806"/>
      <c r="O457" s="51"/>
    </row>
    <row r="458" spans="1:15">
      <c r="A458" s="191" t="s">
        <v>546</v>
      </c>
      <c r="B458" s="579">
        <v>0.01</v>
      </c>
      <c r="C458" s="580">
        <v>0.01</v>
      </c>
      <c r="D458" s="580">
        <v>0.01</v>
      </c>
      <c r="E458" s="579">
        <v>0.06</v>
      </c>
      <c r="F458" s="580">
        <v>0.02</v>
      </c>
      <c r="G458" s="580">
        <v>0.05</v>
      </c>
      <c r="H458" s="579">
        <v>0.02</v>
      </c>
      <c r="I458" s="580">
        <v>0.02</v>
      </c>
      <c r="J458" s="580">
        <v>0.02</v>
      </c>
      <c r="K458"/>
      <c r="L458" s="123"/>
      <c r="M458" s="806"/>
      <c r="O458" s="51"/>
    </row>
    <row r="459" spans="1:15">
      <c r="A459" s="191" t="s">
        <v>548</v>
      </c>
      <c r="B459" s="579">
        <v>0</v>
      </c>
      <c r="C459" s="580">
        <v>0.01</v>
      </c>
      <c r="D459" s="580">
        <v>0</v>
      </c>
      <c r="E459" s="579">
        <v>0</v>
      </c>
      <c r="F459" s="580">
        <v>0.03</v>
      </c>
      <c r="G459" s="580">
        <v>0.01</v>
      </c>
      <c r="H459" s="579">
        <v>0</v>
      </c>
      <c r="I459" s="580">
        <v>0.01</v>
      </c>
      <c r="J459" s="580">
        <v>0</v>
      </c>
      <c r="K459"/>
      <c r="L459" s="123"/>
      <c r="M459" s="806"/>
      <c r="O459" s="51"/>
    </row>
    <row r="460" spans="1:15">
      <c r="A460" s="191" t="s">
        <v>1029</v>
      </c>
      <c r="B460" s="579">
        <v>0.01</v>
      </c>
      <c r="C460" s="580">
        <v>0</v>
      </c>
      <c r="D460" s="580">
        <v>0.01</v>
      </c>
      <c r="E460" s="579">
        <v>0</v>
      </c>
      <c r="F460" s="580">
        <v>0</v>
      </c>
      <c r="G460" s="580">
        <v>0</v>
      </c>
      <c r="H460" s="579">
        <v>0.01</v>
      </c>
      <c r="I460" s="580">
        <v>0</v>
      </c>
      <c r="J460" s="580">
        <v>0</v>
      </c>
      <c r="K460"/>
      <c r="L460" s="123"/>
      <c r="M460" s="806"/>
      <c r="O460" s="51"/>
    </row>
    <row r="461" spans="1:15">
      <c r="A461" s="191" t="s">
        <v>547</v>
      </c>
      <c r="B461" s="579">
        <v>0</v>
      </c>
      <c r="C461" s="580">
        <v>0.01</v>
      </c>
      <c r="D461" s="580">
        <v>0</v>
      </c>
      <c r="E461" s="579">
        <v>0</v>
      </c>
      <c r="F461" s="580">
        <v>0.03</v>
      </c>
      <c r="G461" s="580">
        <v>0.01</v>
      </c>
      <c r="H461" s="579">
        <v>0</v>
      </c>
      <c r="I461" s="580">
        <v>0.01</v>
      </c>
      <c r="J461" s="580">
        <v>0</v>
      </c>
      <c r="K461"/>
      <c r="L461" s="123"/>
      <c r="M461" s="806"/>
      <c r="O461" s="51"/>
    </row>
    <row r="462" spans="1:15">
      <c r="A462" s="191"/>
      <c r="B462" s="3"/>
      <c r="C462" s="3"/>
      <c r="D462" s="3"/>
      <c r="E462" s="192"/>
      <c r="F462" s="192"/>
      <c r="G462" s="192"/>
      <c r="H462" s="192"/>
      <c r="I462" s="192"/>
      <c r="J462" s="192"/>
      <c r="K462"/>
      <c r="L462" s="123"/>
      <c r="M462" s="806"/>
      <c r="O462" s="51"/>
    </row>
    <row r="463" spans="1:15">
      <c r="A463" s="190" t="s">
        <v>441</v>
      </c>
      <c r="B463" s="3"/>
      <c r="C463" s="3"/>
      <c r="D463" s="3"/>
      <c r="E463" s="192"/>
      <c r="F463" s="192"/>
      <c r="G463" s="192"/>
      <c r="H463" s="192"/>
      <c r="I463" s="192"/>
      <c r="J463" s="192"/>
      <c r="K463"/>
      <c r="L463" s="123"/>
      <c r="M463" s="806"/>
      <c r="O463" s="51"/>
    </row>
    <row r="464" spans="1:15" ht="13.5" customHeight="1">
      <c r="A464" s="191"/>
      <c r="B464" s="518"/>
      <c r="J464" s="51"/>
      <c r="K464"/>
      <c r="L464" s="123"/>
      <c r="M464" s="806"/>
      <c r="O464" s="51"/>
    </row>
    <row r="465" spans="1:15" s="624" customFormat="1" ht="13.5" customHeight="1">
      <c r="A465" s="191"/>
      <c r="B465" s="791"/>
      <c r="C465" s="630"/>
      <c r="D465" s="630"/>
      <c r="E465" s="630"/>
      <c r="F465" s="630"/>
      <c r="G465" s="630"/>
      <c r="H465" s="630"/>
      <c r="I465" s="630"/>
      <c r="J465" s="630"/>
      <c r="L465" s="637"/>
      <c r="M465" s="806"/>
      <c r="N465" s="630"/>
      <c r="O465" s="630"/>
    </row>
    <row r="466" spans="1:15" ht="13.5" customHeight="1">
      <c r="B466" s="518"/>
      <c r="J466" s="51"/>
      <c r="K466"/>
      <c r="L466" s="123"/>
      <c r="M466" s="806"/>
      <c r="O466" s="51"/>
    </row>
    <row r="467" spans="1:15" ht="27" customHeight="1">
      <c r="A467" s="379" t="s">
        <v>554</v>
      </c>
      <c r="B467" s="518"/>
      <c r="J467" s="51"/>
      <c r="K467"/>
      <c r="L467" s="123"/>
      <c r="M467" s="806"/>
      <c r="O467" s="51"/>
    </row>
    <row r="468" spans="1:15" ht="13.5" customHeight="1" thickBot="1">
      <c r="A468" s="535" t="s">
        <v>425</v>
      </c>
      <c r="B468" s="572" t="s">
        <v>48</v>
      </c>
      <c r="C468" s="533" t="s">
        <v>426</v>
      </c>
      <c r="D468" s="533" t="s">
        <v>427</v>
      </c>
      <c r="J468" s="51"/>
      <c r="K468"/>
      <c r="L468" s="123"/>
      <c r="M468" s="806"/>
      <c r="N468"/>
    </row>
    <row r="469" spans="1:15">
      <c r="A469" s="188" t="s">
        <v>428</v>
      </c>
      <c r="B469" s="571">
        <v>44</v>
      </c>
      <c r="C469" s="571">
        <v>42</v>
      </c>
      <c r="D469" s="571">
        <v>86</v>
      </c>
      <c r="J469" s="51"/>
      <c r="K469"/>
      <c r="L469" s="123"/>
      <c r="M469" s="806"/>
      <c r="N469"/>
    </row>
    <row r="470" spans="1:15">
      <c r="A470" s="1" t="s">
        <v>555</v>
      </c>
      <c r="B470" s="3">
        <v>1057</v>
      </c>
      <c r="C470" s="3">
        <v>597</v>
      </c>
      <c r="D470" s="3">
        <v>1654</v>
      </c>
      <c r="J470" s="51"/>
      <c r="K470"/>
      <c r="L470" s="123"/>
      <c r="M470" s="806"/>
      <c r="N470"/>
    </row>
    <row r="471" spans="1:15">
      <c r="A471" s="1" t="s">
        <v>556</v>
      </c>
      <c r="B471" s="3">
        <v>24</v>
      </c>
      <c r="C471" s="3">
        <v>14</v>
      </c>
      <c r="D471" s="3">
        <v>19</v>
      </c>
      <c r="J471" s="51"/>
      <c r="K471"/>
      <c r="L471" s="123"/>
      <c r="M471" s="806"/>
      <c r="N471"/>
    </row>
    <row r="472" spans="1:15">
      <c r="A472" t="s">
        <v>432</v>
      </c>
      <c r="B472" s="221">
        <v>0.51</v>
      </c>
      <c r="C472" s="221">
        <v>0.5</v>
      </c>
      <c r="D472" s="221">
        <v>0.51</v>
      </c>
      <c r="J472" s="51"/>
      <c r="K472"/>
      <c r="L472" s="123"/>
      <c r="M472" s="806"/>
      <c r="N472"/>
    </row>
    <row r="473" spans="1:15">
      <c r="A473" s="1" t="s">
        <v>433</v>
      </c>
      <c r="B473" s="221">
        <v>0.16</v>
      </c>
      <c r="C473" s="221">
        <v>0.32</v>
      </c>
      <c r="D473" s="221">
        <v>0.22</v>
      </c>
      <c r="J473" s="51"/>
      <c r="K473"/>
      <c r="L473" s="123"/>
      <c r="M473" s="806"/>
      <c r="N473"/>
    </row>
    <row r="474" spans="1:15">
      <c r="A474" s="1" t="s">
        <v>230</v>
      </c>
      <c r="B474" s="221">
        <v>0.13</v>
      </c>
      <c r="C474" s="221">
        <v>0.12</v>
      </c>
      <c r="D474" s="221">
        <v>0.13</v>
      </c>
      <c r="J474" s="51"/>
      <c r="K474"/>
      <c r="L474" s="123"/>
      <c r="M474" s="806"/>
      <c r="N474"/>
    </row>
    <row r="475" spans="1:15">
      <c r="A475" t="s">
        <v>434</v>
      </c>
      <c r="B475" s="221">
        <v>0.15</v>
      </c>
      <c r="C475" s="221">
        <v>0.01</v>
      </c>
      <c r="D475" s="221">
        <v>0.1</v>
      </c>
      <c r="J475" s="51"/>
      <c r="K475"/>
      <c r="L475" s="123"/>
      <c r="M475" s="806"/>
      <c r="N475"/>
    </row>
    <row r="476" spans="1:15">
      <c r="A476" t="s">
        <v>435</v>
      </c>
      <c r="B476" s="221">
        <v>0.05</v>
      </c>
      <c r="C476" s="221">
        <v>0.05</v>
      </c>
      <c r="D476" s="221">
        <v>0.05</v>
      </c>
      <c r="J476" s="51"/>
      <c r="K476"/>
      <c r="L476" s="123"/>
      <c r="M476" s="806"/>
      <c r="N476"/>
    </row>
    <row r="477" spans="1:15">
      <c r="B477" s="3"/>
      <c r="C477" s="3"/>
      <c r="D477" s="3"/>
      <c r="J477" s="51"/>
      <c r="K477"/>
      <c r="L477" s="123"/>
      <c r="M477" s="806"/>
      <c r="N477"/>
    </row>
    <row r="478" spans="1:15">
      <c r="A478" s="190" t="s">
        <v>441</v>
      </c>
      <c r="B478" s="3"/>
      <c r="C478" s="3"/>
      <c r="D478" s="3"/>
      <c r="J478" s="51"/>
      <c r="K478"/>
      <c r="L478" s="123"/>
      <c r="M478" s="806"/>
      <c r="N478"/>
    </row>
    <row r="479" spans="1:15">
      <c r="A479" s="190"/>
      <c r="B479" s="626"/>
      <c r="C479" s="626"/>
      <c r="D479" s="626"/>
      <c r="E479" s="630"/>
      <c r="F479" s="630"/>
      <c r="G479" s="630"/>
      <c r="H479" s="630"/>
      <c r="I479" s="630"/>
      <c r="J479" s="630"/>
      <c r="K479" s="624"/>
      <c r="L479" s="123"/>
      <c r="M479" s="806"/>
      <c r="N479"/>
    </row>
    <row r="480" spans="1:15">
      <c r="A480" s="1"/>
      <c r="B480" s="3"/>
      <c r="C480" s="3"/>
      <c r="D480" s="3"/>
      <c r="J480" s="51"/>
      <c r="K480"/>
      <c r="L480" s="123"/>
      <c r="M480" s="806"/>
      <c r="N480"/>
    </row>
    <row r="481" spans="1:15">
      <c r="B481" s="518"/>
      <c r="J481" s="51"/>
      <c r="K481"/>
      <c r="L481" s="123"/>
      <c r="M481" s="806"/>
      <c r="N481"/>
    </row>
    <row r="482" spans="1:15">
      <c r="A482" s="379" t="s">
        <v>557</v>
      </c>
      <c r="B482" s="1412" t="s">
        <v>1045</v>
      </c>
      <c r="C482" s="1412"/>
      <c r="D482" s="1412"/>
      <c r="J482" s="51"/>
      <c r="K482"/>
      <c r="L482" s="123"/>
      <c r="M482" s="806"/>
      <c r="N482"/>
    </row>
    <row r="483" spans="1:15" ht="26.25" thickBot="1">
      <c r="A483" s="535" t="s">
        <v>558</v>
      </c>
      <c r="B483" s="572" t="s">
        <v>48</v>
      </c>
      <c r="C483" s="533" t="s">
        <v>426</v>
      </c>
      <c r="D483" s="533" t="s">
        <v>427</v>
      </c>
      <c r="J483" s="51"/>
      <c r="K483"/>
      <c r="L483" s="123"/>
      <c r="M483" s="806"/>
      <c r="N483"/>
    </row>
    <row r="484" spans="1:15" ht="25.5">
      <c r="A484" s="188" t="s">
        <v>559</v>
      </c>
      <c r="B484" s="571">
        <v>34</v>
      </c>
      <c r="C484" s="571">
        <v>25</v>
      </c>
      <c r="D484" s="571">
        <v>59</v>
      </c>
      <c r="J484" s="51"/>
      <c r="K484"/>
      <c r="L484" s="123"/>
      <c r="M484" s="806"/>
      <c r="N484"/>
    </row>
    <row r="485" spans="1:15">
      <c r="A485" s="420" t="s">
        <v>555</v>
      </c>
      <c r="B485" s="843">
        <v>772</v>
      </c>
      <c r="C485" s="843">
        <v>396</v>
      </c>
      <c r="D485" s="904">
        <v>1168</v>
      </c>
      <c r="J485" s="51"/>
      <c r="K485"/>
      <c r="L485" s="123"/>
      <c r="M485" s="806"/>
      <c r="N485"/>
    </row>
    <row r="486" spans="1:15" ht="25.5">
      <c r="A486" s="876" t="s">
        <v>561</v>
      </c>
      <c r="B486" s="890">
        <v>0.43</v>
      </c>
      <c r="C486" s="890">
        <v>0.55000000000000004</v>
      </c>
      <c r="D486" s="890">
        <v>0.48</v>
      </c>
      <c r="J486" s="51"/>
      <c r="K486"/>
      <c r="L486" s="123"/>
      <c r="M486" s="806"/>
      <c r="N486"/>
    </row>
    <row r="487" spans="1:15" ht="13.5" customHeight="1">
      <c r="A487" s="420" t="s">
        <v>560</v>
      </c>
      <c r="B487" s="890">
        <v>0.18</v>
      </c>
      <c r="C487" s="890">
        <v>0.2</v>
      </c>
      <c r="D487" s="890">
        <v>0.18</v>
      </c>
      <c r="J487" s="51"/>
      <c r="K487"/>
      <c r="L487" s="123"/>
      <c r="M487" s="806"/>
      <c r="O487" s="51"/>
    </row>
    <row r="488" spans="1:15" s="624" customFormat="1" ht="13.5" customHeight="1">
      <c r="A488" s="420" t="s">
        <v>1030</v>
      </c>
      <c r="B488" s="890">
        <v>0.22</v>
      </c>
      <c r="C488" s="890">
        <v>7.0000000000000007E-2</v>
      </c>
      <c r="D488" s="890">
        <v>0.15</v>
      </c>
      <c r="E488" s="51"/>
      <c r="F488" s="51"/>
      <c r="G488" s="51"/>
      <c r="H488" s="51"/>
      <c r="I488" s="51"/>
      <c r="J488" s="51"/>
      <c r="K488"/>
      <c r="L488" s="637"/>
      <c r="M488" s="806"/>
      <c r="N488" s="630"/>
      <c r="O488" s="630"/>
    </row>
    <row r="489" spans="1:15" ht="13.5" customHeight="1">
      <c r="A489" s="876" t="s">
        <v>563</v>
      </c>
      <c r="B489" s="890">
        <v>0.18</v>
      </c>
      <c r="C489" s="890">
        <v>0.03</v>
      </c>
      <c r="D489" s="890">
        <v>0.12</v>
      </c>
      <c r="J489" s="51"/>
      <c r="K489"/>
      <c r="L489" s="123"/>
      <c r="M489" s="806"/>
      <c r="O489" s="51"/>
    </row>
    <row r="490" spans="1:15" ht="13.5" customHeight="1">
      <c r="A490" s="876" t="s">
        <v>1031</v>
      </c>
      <c r="B490" s="890">
        <v>7.0000000000000007E-2</v>
      </c>
      <c r="C490" s="890">
        <v>0.06</v>
      </c>
      <c r="D490" s="890">
        <v>7.0000000000000007E-2</v>
      </c>
      <c r="J490" s="51"/>
      <c r="K490"/>
      <c r="L490" s="123"/>
      <c r="M490" s="806"/>
      <c r="O490" s="51"/>
    </row>
    <row r="491" spans="1:15" ht="27" customHeight="1">
      <c r="A491" s="420" t="s">
        <v>562</v>
      </c>
      <c r="B491" s="890">
        <v>0.05</v>
      </c>
      <c r="C491" s="890">
        <v>0.03</v>
      </c>
      <c r="D491" s="890">
        <v>0.04</v>
      </c>
      <c r="J491" s="51"/>
      <c r="K491"/>
      <c r="L491" s="123"/>
      <c r="M491" s="806"/>
      <c r="O491" s="51"/>
    </row>
    <row r="492" spans="1:15" ht="27" customHeight="1">
      <c r="A492" s="420" t="s">
        <v>1032</v>
      </c>
      <c r="B492" s="890">
        <v>0.03</v>
      </c>
      <c r="C492" s="890">
        <v>0.03</v>
      </c>
      <c r="D492" s="890">
        <v>0.04</v>
      </c>
      <c r="J492" s="51"/>
      <c r="K492"/>
      <c r="L492" s="123"/>
      <c r="M492" s="806"/>
      <c r="O492" s="51"/>
    </row>
    <row r="493" spans="1:15" ht="25.5">
      <c r="A493" s="876" t="s">
        <v>564</v>
      </c>
      <c r="B493" s="890">
        <v>0</v>
      </c>
      <c r="C493" s="890">
        <v>0.03</v>
      </c>
      <c r="D493" s="890">
        <v>0.02</v>
      </c>
      <c r="J493" s="51"/>
      <c r="K493"/>
      <c r="L493" s="123"/>
      <c r="M493" s="806"/>
      <c r="O493" s="51"/>
    </row>
    <row r="494" spans="1:15">
      <c r="A494" s="420" t="s">
        <v>1033</v>
      </c>
      <c r="B494" s="890">
        <v>0.03</v>
      </c>
      <c r="C494" s="890">
        <v>0</v>
      </c>
      <c r="D494" s="890">
        <v>0.02</v>
      </c>
      <c r="J494" s="51"/>
      <c r="K494"/>
      <c r="L494" s="123"/>
      <c r="M494" s="806"/>
      <c r="O494" s="51"/>
    </row>
    <row r="495" spans="1:15">
      <c r="A495" s="420" t="s">
        <v>139</v>
      </c>
      <c r="B495" s="890">
        <v>0.16</v>
      </c>
      <c r="C495" s="890">
        <v>0.23</v>
      </c>
      <c r="D495" s="890">
        <v>0.16</v>
      </c>
      <c r="J495" s="51"/>
      <c r="K495"/>
      <c r="L495" s="123"/>
      <c r="M495" s="806"/>
      <c r="O495" s="51"/>
    </row>
    <row r="496" spans="1:15">
      <c r="A496" s="1"/>
      <c r="B496" s="3"/>
      <c r="C496" s="3"/>
      <c r="D496" s="3"/>
      <c r="J496" s="51"/>
      <c r="K496"/>
      <c r="L496" s="123"/>
      <c r="M496" s="806"/>
      <c r="O496" s="51"/>
    </row>
    <row r="497" spans="1:15">
      <c r="A497" s="190" t="s">
        <v>441</v>
      </c>
      <c r="B497" s="3"/>
      <c r="C497" s="3"/>
      <c r="D497" s="3"/>
      <c r="J497" s="51"/>
      <c r="K497"/>
      <c r="L497" s="123"/>
      <c r="M497" s="806"/>
      <c r="O497" s="51"/>
    </row>
    <row r="498" spans="1:15">
      <c r="A498" s="190"/>
      <c r="B498" s="626"/>
      <c r="C498" s="626"/>
      <c r="D498" s="626"/>
      <c r="E498" s="630"/>
      <c r="F498" s="630"/>
      <c r="G498" s="630"/>
      <c r="H498" s="630"/>
      <c r="I498" s="630"/>
      <c r="J498" s="630"/>
      <c r="K498" s="624"/>
      <c r="L498" s="123"/>
      <c r="M498" s="806"/>
      <c r="O498" s="51"/>
    </row>
    <row r="499" spans="1:15">
      <c r="B499" s="518"/>
      <c r="J499" s="51"/>
      <c r="K499"/>
      <c r="L499" s="123"/>
      <c r="M499" s="806"/>
      <c r="O499" s="51"/>
    </row>
    <row r="500" spans="1:15">
      <c r="B500" s="518"/>
      <c r="J500" s="51"/>
      <c r="K500"/>
      <c r="L500" s="123"/>
      <c r="M500" s="806"/>
      <c r="O500" s="51"/>
    </row>
    <row r="501" spans="1:15">
      <c r="A501" s="379" t="s">
        <v>565</v>
      </c>
      <c r="B501" s="518"/>
      <c r="J501" s="51"/>
      <c r="K501"/>
      <c r="L501" s="123"/>
      <c r="M501" s="806"/>
      <c r="O501" s="51"/>
    </row>
    <row r="502" spans="1:15" s="624" customFormat="1" ht="13.5" customHeight="1" thickBot="1">
      <c r="A502" s="535" t="s">
        <v>566</v>
      </c>
      <c r="B502" s="572" t="s">
        <v>48</v>
      </c>
      <c r="C502" s="533" t="s">
        <v>426</v>
      </c>
      <c r="D502" s="533" t="s">
        <v>427</v>
      </c>
      <c r="E502" s="51"/>
      <c r="F502" s="51"/>
      <c r="G502" s="51"/>
      <c r="H502" s="51"/>
      <c r="I502" s="51"/>
      <c r="J502" s="51"/>
      <c r="K502"/>
      <c r="L502" s="637"/>
      <c r="M502" s="806"/>
      <c r="N502" s="630"/>
      <c r="O502" s="630"/>
    </row>
    <row r="503" spans="1:15" ht="13.5" customHeight="1">
      <c r="A503" s="188" t="s">
        <v>559</v>
      </c>
      <c r="B503" s="571">
        <v>34</v>
      </c>
      <c r="C503" s="571">
        <v>25</v>
      </c>
      <c r="D503" s="571">
        <v>59</v>
      </c>
      <c r="J503" s="51"/>
      <c r="K503"/>
      <c r="L503" s="123"/>
      <c r="M503" s="806"/>
      <c r="O503" s="51"/>
    </row>
    <row r="504" spans="1:15" ht="13.5" customHeight="1">
      <c r="A504" s="1" t="s">
        <v>567</v>
      </c>
      <c r="B504" s="221">
        <v>0.81</v>
      </c>
      <c r="C504" s="221">
        <v>0.92</v>
      </c>
      <c r="D504" s="221">
        <v>0.86</v>
      </c>
      <c r="J504" s="51"/>
      <c r="K504"/>
      <c r="L504" s="123"/>
      <c r="M504" s="806"/>
      <c r="O504" s="51"/>
    </row>
    <row r="505" spans="1:15" ht="13.5" customHeight="1">
      <c r="A505" s="1" t="s">
        <v>568</v>
      </c>
      <c r="B505" s="221">
        <v>0</v>
      </c>
      <c r="C505" s="221">
        <v>0</v>
      </c>
      <c r="D505" s="221">
        <v>0</v>
      </c>
      <c r="J505" s="51"/>
      <c r="K505"/>
      <c r="L505" s="123"/>
      <c r="M505" s="806"/>
      <c r="O505" s="51"/>
    </row>
    <row r="506" spans="1:15">
      <c r="A506" s="1" t="s">
        <v>569</v>
      </c>
      <c r="B506" s="221">
        <v>0.09</v>
      </c>
      <c r="C506" s="221">
        <v>0.04</v>
      </c>
      <c r="D506" s="221">
        <v>7.0000000000000007E-2</v>
      </c>
      <c r="J506" s="51"/>
      <c r="K506"/>
      <c r="L506" s="123"/>
      <c r="M506" s="806"/>
      <c r="O506" s="51"/>
    </row>
    <row r="507" spans="1:15">
      <c r="A507" s="1" t="s">
        <v>570</v>
      </c>
      <c r="B507" s="221">
        <v>0.09</v>
      </c>
      <c r="C507" s="221">
        <v>0.04</v>
      </c>
      <c r="D507" s="221">
        <v>7.0000000000000007E-2</v>
      </c>
      <c r="J507" s="51"/>
      <c r="K507"/>
      <c r="L507" s="123"/>
      <c r="M507" s="806"/>
      <c r="O507" s="51"/>
    </row>
    <row r="508" spans="1:15">
      <c r="A508" s="1"/>
      <c r="B508" s="3"/>
      <c r="C508" s="3"/>
      <c r="D508" s="3"/>
      <c r="J508" s="51"/>
      <c r="K508"/>
      <c r="L508" s="123"/>
      <c r="M508" s="806"/>
      <c r="O508" s="51"/>
    </row>
    <row r="509" spans="1:15">
      <c r="A509" s="190" t="s">
        <v>441</v>
      </c>
      <c r="B509" s="3"/>
      <c r="C509" s="3"/>
      <c r="D509" s="3"/>
      <c r="J509" s="51"/>
      <c r="K509"/>
      <c r="L509" s="123"/>
      <c r="M509" s="806"/>
      <c r="O509" s="51"/>
    </row>
    <row r="510" spans="1:15">
      <c r="A510" s="1"/>
      <c r="B510" s="3"/>
      <c r="C510" s="3"/>
      <c r="D510" s="3"/>
      <c r="J510" s="51"/>
      <c r="K510"/>
      <c r="L510" s="123"/>
      <c r="M510" s="806"/>
      <c r="O510" s="51"/>
    </row>
    <row r="511" spans="1:15">
      <c r="A511" s="625"/>
      <c r="B511" s="626"/>
      <c r="C511" s="626"/>
      <c r="D511" s="626"/>
      <c r="E511" s="630"/>
      <c r="F511" s="630"/>
      <c r="G511" s="630"/>
      <c r="H511" s="630"/>
      <c r="I511" s="630"/>
      <c r="J511" s="630"/>
      <c r="K511" s="624"/>
      <c r="L511" s="123"/>
      <c r="M511" s="806"/>
      <c r="O511" s="51"/>
    </row>
    <row r="512" spans="1:15">
      <c r="A512" s="1"/>
      <c r="B512" s="3"/>
      <c r="C512" s="3"/>
      <c r="D512" s="3"/>
      <c r="J512" s="51"/>
      <c r="K512"/>
      <c r="L512" s="123"/>
      <c r="M512" s="806"/>
      <c r="O512" s="51"/>
    </row>
    <row r="513" spans="1:15" ht="25.5">
      <c r="A513" s="527" t="s">
        <v>571</v>
      </c>
      <c r="B513" s="371" t="s">
        <v>1045</v>
      </c>
      <c r="J513" s="51"/>
      <c r="K513"/>
      <c r="L513" s="123"/>
      <c r="M513" s="806"/>
      <c r="O513" s="51"/>
    </row>
    <row r="514" spans="1:15" ht="13.5" customHeight="1" thickBot="1">
      <c r="A514" s="535" t="s">
        <v>572</v>
      </c>
      <c r="B514" s="533" t="s">
        <v>427</v>
      </c>
      <c r="J514" s="51"/>
      <c r="K514"/>
      <c r="L514" s="123"/>
      <c r="M514" s="806"/>
      <c r="O514" s="51"/>
    </row>
    <row r="515" spans="1:15" s="624" customFormat="1" ht="13.5" customHeight="1">
      <c r="A515" s="379" t="s">
        <v>573</v>
      </c>
      <c r="B515" s="371">
        <v>51</v>
      </c>
      <c r="C515" s="51"/>
      <c r="D515" s="51"/>
      <c r="E515" s="51"/>
      <c r="F515" s="51"/>
      <c r="G515" s="51"/>
      <c r="H515" s="51"/>
      <c r="I515" s="51"/>
      <c r="J515" s="51"/>
      <c r="K515"/>
      <c r="L515" s="637"/>
      <c r="M515" s="806"/>
      <c r="N515" s="630"/>
      <c r="O515" s="630"/>
    </row>
    <row r="516" spans="1:15" ht="13.5" customHeight="1">
      <c r="A516" s="905" t="s">
        <v>1034</v>
      </c>
      <c r="B516" s="221">
        <v>0.4</v>
      </c>
      <c r="J516" s="51"/>
      <c r="K516"/>
      <c r="L516" s="123"/>
      <c r="M516" s="806"/>
      <c r="O516" s="51"/>
    </row>
    <row r="517" spans="1:15">
      <c r="A517" s="187" t="s">
        <v>570</v>
      </c>
      <c r="B517" s="221">
        <v>0.15</v>
      </c>
      <c r="J517" s="51"/>
      <c r="K517"/>
      <c r="L517" s="123"/>
      <c r="M517" s="806"/>
      <c r="O517" s="51"/>
    </row>
    <row r="518" spans="1:15">
      <c r="A518" s="187" t="s">
        <v>1035</v>
      </c>
      <c r="B518" s="221">
        <v>0.14000000000000001</v>
      </c>
      <c r="J518" s="51"/>
      <c r="K518"/>
      <c r="L518" s="123"/>
      <c r="M518" s="806"/>
      <c r="N518"/>
    </row>
    <row r="519" spans="1:15">
      <c r="A519" s="187" t="s">
        <v>1036</v>
      </c>
      <c r="B519" s="221">
        <v>0.11</v>
      </c>
      <c r="J519" s="51"/>
      <c r="K519"/>
      <c r="L519" s="123"/>
      <c r="M519" s="806"/>
      <c r="N519"/>
    </row>
    <row r="520" spans="1:15">
      <c r="A520" s="187" t="s">
        <v>1037</v>
      </c>
      <c r="B520" s="119">
        <v>0.06</v>
      </c>
      <c r="J520" s="51"/>
      <c r="K520"/>
      <c r="L520" s="123"/>
      <c r="M520" s="806"/>
      <c r="N520"/>
    </row>
    <row r="521" spans="1:15">
      <c r="A521" s="187" t="s">
        <v>1038</v>
      </c>
      <c r="B521" s="119">
        <v>0.01</v>
      </c>
      <c r="J521" s="51"/>
      <c r="K521"/>
      <c r="L521" s="123"/>
      <c r="M521" s="806"/>
      <c r="N521"/>
    </row>
    <row r="522" spans="1:15">
      <c r="A522" s="187" t="s">
        <v>139</v>
      </c>
      <c r="B522" s="119">
        <v>0.11</v>
      </c>
      <c r="J522" s="51"/>
      <c r="K522"/>
      <c r="L522" s="123"/>
      <c r="M522" s="806"/>
      <c r="N522"/>
    </row>
    <row r="523" spans="1:15">
      <c r="A523" s="379" t="s">
        <v>574</v>
      </c>
      <c r="B523" s="371">
        <v>0</v>
      </c>
      <c r="J523" s="51"/>
      <c r="K523"/>
      <c r="L523" s="123"/>
      <c r="M523" s="806"/>
      <c r="N523"/>
    </row>
    <row r="524" spans="1:15">
      <c r="A524" s="567" t="s">
        <v>575</v>
      </c>
      <c r="B524" s="371">
        <v>4</v>
      </c>
      <c r="J524" s="51"/>
      <c r="K524"/>
      <c r="L524" s="123"/>
      <c r="M524" s="806"/>
      <c r="N524"/>
    </row>
    <row r="525" spans="1:15">
      <c r="A525" s="187" t="s">
        <v>1037</v>
      </c>
      <c r="B525" s="119">
        <v>0.65</v>
      </c>
      <c r="J525" s="51"/>
      <c r="K525"/>
      <c r="L525" s="123"/>
      <c r="M525" s="806"/>
      <c r="N525"/>
    </row>
    <row r="526" spans="1:15" ht="25.5">
      <c r="A526" s="905" t="s">
        <v>1034</v>
      </c>
      <c r="B526" s="119">
        <v>0.16</v>
      </c>
      <c r="J526" s="51"/>
      <c r="K526"/>
      <c r="L526" s="123"/>
      <c r="M526" s="806"/>
      <c r="N526"/>
    </row>
    <row r="527" spans="1:15">
      <c r="A527" s="187" t="s">
        <v>139</v>
      </c>
      <c r="B527" s="119">
        <v>0.16</v>
      </c>
      <c r="J527" s="51"/>
      <c r="K527"/>
      <c r="L527" s="123"/>
      <c r="M527" s="806"/>
      <c r="N527"/>
    </row>
    <row r="528" spans="1:15" ht="25.5">
      <c r="A528" s="810" t="s">
        <v>576</v>
      </c>
      <c r="B528" s="371">
        <v>4</v>
      </c>
      <c r="J528" s="51"/>
      <c r="K528"/>
      <c r="L528" s="123"/>
      <c r="M528" s="806"/>
      <c r="N528"/>
    </row>
    <row r="529" spans="1:14">
      <c r="A529" s="187" t="s">
        <v>570</v>
      </c>
      <c r="B529" s="119">
        <v>0.79</v>
      </c>
      <c r="J529" s="51"/>
      <c r="K529"/>
      <c r="L529" s="123"/>
      <c r="M529" s="806"/>
      <c r="N529"/>
    </row>
    <row r="530" spans="1:14">
      <c r="A530" s="187" t="s">
        <v>139</v>
      </c>
      <c r="B530" s="119">
        <v>0.21</v>
      </c>
      <c r="J530" s="51"/>
      <c r="K530"/>
      <c r="L530" s="123"/>
      <c r="M530" s="806"/>
      <c r="N530"/>
    </row>
    <row r="531" spans="1:14">
      <c r="A531" s="187"/>
      <c r="B531" s="51"/>
      <c r="J531" s="51"/>
      <c r="K531"/>
      <c r="L531" s="123"/>
      <c r="M531" s="806"/>
      <c r="N531"/>
    </row>
    <row r="532" spans="1:14">
      <c r="A532" s="52" t="s">
        <v>441</v>
      </c>
      <c r="B532" s="51"/>
      <c r="J532" s="51"/>
      <c r="K532"/>
      <c r="L532" s="123"/>
      <c r="M532" s="806"/>
      <c r="N532"/>
    </row>
    <row r="533" spans="1:14">
      <c r="B533" s="518"/>
      <c r="J533" s="51"/>
      <c r="K533"/>
      <c r="L533" s="123"/>
      <c r="M533" s="806"/>
    </row>
    <row r="534" spans="1:14">
      <c r="A534" s="624"/>
      <c r="B534" s="791"/>
      <c r="C534" s="630"/>
      <c r="D534" s="630"/>
      <c r="E534" s="630"/>
      <c r="F534" s="630"/>
      <c r="G534" s="630"/>
      <c r="H534" s="630"/>
      <c r="I534" s="630"/>
      <c r="J534" s="630"/>
      <c r="K534" s="624"/>
      <c r="L534" s="123"/>
      <c r="M534" s="806"/>
    </row>
    <row r="535" spans="1:14" s="624" customFormat="1" ht="13.5" customHeight="1">
      <c r="A535"/>
      <c r="B535" s="518"/>
      <c r="C535" s="51"/>
      <c r="D535" s="51"/>
      <c r="E535" s="51"/>
      <c r="F535" s="51"/>
      <c r="G535" s="51"/>
      <c r="H535" s="51"/>
      <c r="I535" s="51"/>
      <c r="J535" s="51"/>
      <c r="K535"/>
      <c r="L535" s="637"/>
      <c r="M535" s="806"/>
      <c r="N535" s="630"/>
    </row>
    <row r="536" spans="1:14" s="624" customFormat="1" ht="13.5" customHeight="1">
      <c r="A536" s="379" t="s">
        <v>577</v>
      </c>
      <c r="B536" s="371" t="s">
        <v>1045</v>
      </c>
      <c r="C536" s="51"/>
      <c r="D536" s="51"/>
      <c r="E536" s="51"/>
      <c r="F536" s="51"/>
      <c r="G536" s="51"/>
      <c r="H536" s="51"/>
      <c r="I536" s="51"/>
      <c r="J536" s="51"/>
      <c r="K536"/>
      <c r="L536" s="637"/>
      <c r="M536" s="806"/>
      <c r="N536" s="630"/>
    </row>
    <row r="537" spans="1:14" ht="13.5" customHeight="1" thickBot="1">
      <c r="A537" s="535" t="s">
        <v>578</v>
      </c>
      <c r="B537" s="572" t="s">
        <v>48</v>
      </c>
      <c r="C537" s="533" t="s">
        <v>426</v>
      </c>
      <c r="D537" s="533" t="s">
        <v>427</v>
      </c>
      <c r="J537" s="51"/>
      <c r="K537"/>
      <c r="L537" s="123"/>
      <c r="M537" s="806"/>
    </row>
    <row r="538" spans="1:14" ht="13.5" customHeight="1">
      <c r="A538" s="188" t="s">
        <v>579</v>
      </c>
      <c r="B538" s="571">
        <v>8</v>
      </c>
      <c r="C538" s="571">
        <v>15</v>
      </c>
      <c r="D538" s="571">
        <v>23</v>
      </c>
      <c r="J538" s="51"/>
      <c r="K538"/>
      <c r="L538" s="123"/>
      <c r="M538" s="806"/>
    </row>
    <row r="539" spans="1:14" ht="13.5" customHeight="1">
      <c r="A539" s="189" t="s">
        <v>555</v>
      </c>
      <c r="B539" s="3">
        <v>326</v>
      </c>
      <c r="C539" s="3">
        <v>246</v>
      </c>
      <c r="D539" s="3">
        <v>572</v>
      </c>
      <c r="J539" s="51"/>
      <c r="K539"/>
      <c r="L539" s="123"/>
      <c r="M539" s="806"/>
    </row>
    <row r="540" spans="1:14" ht="25.5">
      <c r="A540" s="189" t="s">
        <v>580</v>
      </c>
      <c r="B540" s="221">
        <v>0.38</v>
      </c>
      <c r="C540" s="221">
        <v>0.28999999999999998</v>
      </c>
      <c r="D540" s="221">
        <v>0.32</v>
      </c>
      <c r="J540" s="51"/>
      <c r="K540"/>
      <c r="L540" s="123"/>
      <c r="M540" s="806"/>
    </row>
    <row r="541" spans="1:14">
      <c r="A541" s="189" t="s">
        <v>560</v>
      </c>
      <c r="B541" s="221">
        <v>0.25</v>
      </c>
      <c r="C541" s="221">
        <v>0.36</v>
      </c>
      <c r="D541" s="221">
        <v>0.32</v>
      </c>
      <c r="J541" s="51"/>
      <c r="K541"/>
      <c r="L541" s="123"/>
      <c r="M541" s="806"/>
    </row>
    <row r="542" spans="1:14" ht="38.25">
      <c r="A542" s="189" t="s">
        <v>584</v>
      </c>
      <c r="B542" s="221">
        <v>0.25</v>
      </c>
      <c r="C542" s="221">
        <v>0.21</v>
      </c>
      <c r="D542" s="221">
        <v>0.23</v>
      </c>
      <c r="J542" s="51"/>
      <c r="K542"/>
      <c r="L542" s="123"/>
      <c r="M542" s="806"/>
    </row>
    <row r="543" spans="1:14" ht="25.5">
      <c r="A543" s="189" t="s">
        <v>581</v>
      </c>
      <c r="B543" s="3" t="s">
        <v>175</v>
      </c>
      <c r="C543" s="221">
        <v>7.0000000000000007E-2</v>
      </c>
      <c r="D543" s="221">
        <v>0.05</v>
      </c>
      <c r="J543" s="51"/>
      <c r="K543"/>
      <c r="L543" s="123"/>
      <c r="M543" s="806"/>
    </row>
    <row r="544" spans="1:14" ht="25.5">
      <c r="A544" s="189" t="s">
        <v>582</v>
      </c>
      <c r="B544" s="3" t="s">
        <v>175</v>
      </c>
      <c r="C544" s="221">
        <v>7.0000000000000007E-2</v>
      </c>
      <c r="D544" s="221">
        <v>0.05</v>
      </c>
      <c r="J544" s="51"/>
      <c r="K544"/>
      <c r="L544" s="123"/>
      <c r="M544" s="806"/>
    </row>
    <row r="545" spans="1:14" ht="25.5">
      <c r="A545" s="189" t="s">
        <v>583</v>
      </c>
      <c r="B545" s="221">
        <v>0.13</v>
      </c>
      <c r="C545" s="3" t="s">
        <v>175</v>
      </c>
      <c r="D545" s="221">
        <v>0.05</v>
      </c>
      <c r="J545" s="51"/>
      <c r="K545"/>
      <c r="L545" s="123"/>
      <c r="M545" s="806"/>
    </row>
    <row r="546" spans="1:14">
      <c r="A546" s="189"/>
      <c r="B546" s="3"/>
      <c r="C546" s="3"/>
      <c r="D546" s="3"/>
      <c r="J546" s="51"/>
      <c r="K546"/>
      <c r="L546" s="123"/>
      <c r="M546" s="806"/>
    </row>
    <row r="547" spans="1:14">
      <c r="A547" s="52" t="s">
        <v>441</v>
      </c>
      <c r="B547" s="3"/>
      <c r="C547" s="3"/>
      <c r="D547" s="3"/>
      <c r="J547" s="51"/>
      <c r="K547"/>
      <c r="L547" s="123"/>
      <c r="M547" s="806"/>
    </row>
    <row r="548" spans="1:14">
      <c r="A548" s="52"/>
      <c r="B548" s="626"/>
      <c r="C548" s="626"/>
      <c r="D548" s="626"/>
      <c r="E548" s="630"/>
      <c r="F548" s="630"/>
      <c r="G548" s="630"/>
      <c r="H548" s="630"/>
      <c r="I548" s="630"/>
      <c r="J548" s="630"/>
      <c r="K548" s="624"/>
      <c r="L548" s="123"/>
      <c r="M548" s="806"/>
    </row>
    <row r="549" spans="1:14">
      <c r="B549" s="518"/>
      <c r="J549" s="51"/>
      <c r="K549"/>
      <c r="L549" s="123"/>
      <c r="M549" s="806"/>
    </row>
    <row r="550" spans="1:14" s="624" customFormat="1" ht="13.5" customHeight="1">
      <c r="A550"/>
      <c r="B550" s="518"/>
      <c r="C550" s="51"/>
      <c r="D550" s="51"/>
      <c r="E550" s="51"/>
      <c r="F550" s="51"/>
      <c r="G550" s="51"/>
      <c r="H550" s="51"/>
      <c r="I550" s="51"/>
      <c r="J550" s="51"/>
      <c r="K550"/>
      <c r="L550" s="637"/>
      <c r="M550" s="806"/>
      <c r="N550" s="630"/>
    </row>
    <row r="551" spans="1:14" ht="13.5" customHeight="1">
      <c r="A551" s="379" t="s">
        <v>585</v>
      </c>
      <c r="B551" s="518"/>
      <c r="J551" s="51"/>
      <c r="K551"/>
      <c r="L551" s="123"/>
      <c r="M551" s="806"/>
    </row>
    <row r="552" spans="1:14" ht="13.5" customHeight="1" thickBot="1">
      <c r="A552" s="535" t="s">
        <v>586</v>
      </c>
      <c r="B552" s="572" t="s">
        <v>48</v>
      </c>
      <c r="C552" s="533" t="s">
        <v>426</v>
      </c>
      <c r="D552" s="533" t="s">
        <v>427</v>
      </c>
      <c r="J552" s="51"/>
      <c r="K552"/>
      <c r="L552" s="123"/>
      <c r="M552" s="806"/>
    </row>
    <row r="553" spans="1:14" ht="13.5" customHeight="1">
      <c r="A553" s="188" t="s">
        <v>587</v>
      </c>
      <c r="B553" s="571">
        <v>9</v>
      </c>
      <c r="C553" s="571">
        <v>14</v>
      </c>
      <c r="D553" s="571">
        <v>23</v>
      </c>
      <c r="J553" s="51"/>
      <c r="K553"/>
      <c r="L553" s="123"/>
      <c r="M553" s="806"/>
    </row>
    <row r="554" spans="1:14">
      <c r="A554" s="1" t="s">
        <v>567</v>
      </c>
      <c r="B554" s="221">
        <v>0.25</v>
      </c>
      <c r="C554" s="221">
        <v>0.3</v>
      </c>
      <c r="D554" s="221">
        <v>0.28000000000000003</v>
      </c>
      <c r="J554" s="51"/>
      <c r="K554"/>
      <c r="L554" s="123"/>
      <c r="M554" s="806"/>
    </row>
    <row r="555" spans="1:14">
      <c r="A555" s="1" t="s">
        <v>568</v>
      </c>
      <c r="B555" s="221">
        <v>0.25</v>
      </c>
      <c r="C555" s="221">
        <v>0.22</v>
      </c>
      <c r="D555" s="221">
        <v>0.23</v>
      </c>
      <c r="J555" s="51"/>
      <c r="K555"/>
      <c r="L555" s="123"/>
      <c r="M555" s="806"/>
    </row>
    <row r="556" spans="1:14">
      <c r="A556" s="1" t="s">
        <v>569</v>
      </c>
      <c r="B556" s="221">
        <v>0.13</v>
      </c>
      <c r="C556" s="221">
        <v>0.17</v>
      </c>
      <c r="D556" s="221">
        <v>0.15</v>
      </c>
      <c r="J556" s="51"/>
      <c r="K556"/>
      <c r="L556" s="123"/>
      <c r="M556" s="806"/>
    </row>
    <row r="557" spans="1:14">
      <c r="A557" s="1" t="s">
        <v>570</v>
      </c>
      <c r="B557" s="221">
        <v>0.38</v>
      </c>
      <c r="C557" s="221">
        <v>0.3</v>
      </c>
      <c r="D557" s="221">
        <v>0.33</v>
      </c>
      <c r="J557" s="51"/>
      <c r="K557"/>
      <c r="L557" s="123"/>
      <c r="M557" s="806"/>
    </row>
    <row r="558" spans="1:14">
      <c r="A558" s="1"/>
      <c r="B558" s="3"/>
      <c r="C558" s="3"/>
      <c r="D558" s="3"/>
      <c r="J558" s="51"/>
      <c r="K558"/>
      <c r="L558" s="123"/>
      <c r="M558" s="806"/>
    </row>
    <row r="559" spans="1:14">
      <c r="A559" s="52" t="s">
        <v>441</v>
      </c>
      <c r="B559" s="3"/>
      <c r="C559" s="3"/>
      <c r="D559" s="3"/>
      <c r="J559" s="51"/>
      <c r="K559"/>
      <c r="L559" s="123"/>
      <c r="M559" s="806"/>
    </row>
    <row r="560" spans="1:14">
      <c r="A560" s="1"/>
      <c r="B560" s="3"/>
      <c r="C560" s="3"/>
      <c r="D560" s="3"/>
      <c r="J560" s="51"/>
      <c r="K560"/>
      <c r="L560" s="123"/>
      <c r="M560" s="806"/>
    </row>
    <row r="561" spans="1:14">
      <c r="A561" s="625"/>
      <c r="B561" s="626"/>
      <c r="C561" s="626"/>
      <c r="D561" s="626"/>
      <c r="E561" s="630"/>
      <c r="F561" s="630"/>
      <c r="G561" s="630"/>
      <c r="H561" s="630"/>
      <c r="I561" s="630"/>
      <c r="J561" s="630"/>
      <c r="K561" s="624"/>
      <c r="L561" s="123"/>
      <c r="M561" s="806"/>
    </row>
    <row r="562" spans="1:14">
      <c r="A562" s="1"/>
      <c r="B562" s="3"/>
      <c r="C562" s="3"/>
      <c r="D562" s="3"/>
      <c r="J562" s="51"/>
      <c r="K562"/>
      <c r="L562" s="123"/>
      <c r="M562" s="806"/>
    </row>
    <row r="563" spans="1:14" ht="38.25">
      <c r="A563" s="527" t="s">
        <v>588</v>
      </c>
      <c r="B563" s="583" t="s">
        <v>1044</v>
      </c>
      <c r="J563" s="51"/>
      <c r="K563"/>
      <c r="L563" s="123"/>
      <c r="M563" s="806"/>
    </row>
    <row r="564" spans="1:14" ht="13.5" customHeight="1" thickBot="1">
      <c r="A564" s="535" t="s">
        <v>572</v>
      </c>
      <c r="B564" s="533" t="s">
        <v>427</v>
      </c>
      <c r="J564" s="51"/>
      <c r="K564"/>
      <c r="L564" s="123"/>
      <c r="M564" s="806"/>
    </row>
    <row r="565" spans="1:14" s="624" customFormat="1" ht="13.5" customHeight="1">
      <c r="A565" s="379" t="s">
        <v>573</v>
      </c>
      <c r="B565" s="371">
        <v>12</v>
      </c>
      <c r="C565" s="51"/>
      <c r="D565" s="51"/>
      <c r="E565" s="51"/>
      <c r="F565" s="51"/>
      <c r="G565" s="51"/>
      <c r="H565" s="51"/>
      <c r="I565" s="51"/>
      <c r="J565" s="51"/>
      <c r="K565"/>
      <c r="L565" s="637"/>
      <c r="M565" s="806"/>
      <c r="N565" s="630"/>
    </row>
    <row r="566" spans="1:14" ht="13.5" customHeight="1">
      <c r="A566" s="187" t="s">
        <v>1039</v>
      </c>
      <c r="B566" s="3">
        <v>3</v>
      </c>
      <c r="J566" s="51"/>
      <c r="K566"/>
      <c r="L566" s="123"/>
      <c r="M566" s="806"/>
    </row>
    <row r="567" spans="1:14" ht="13.5" customHeight="1">
      <c r="A567" s="187" t="s">
        <v>1037</v>
      </c>
      <c r="B567" s="3">
        <v>2</v>
      </c>
      <c r="J567" s="51"/>
      <c r="K567"/>
      <c r="L567" s="123"/>
      <c r="M567" s="806"/>
    </row>
    <row r="568" spans="1:14" ht="25.5">
      <c r="A568" s="905" t="s">
        <v>1040</v>
      </c>
      <c r="B568" s="3">
        <v>2</v>
      </c>
      <c r="J568" s="51"/>
      <c r="K568"/>
      <c r="L568" s="123"/>
      <c r="M568" s="806"/>
    </row>
    <row r="569" spans="1:14">
      <c r="A569" s="187" t="s">
        <v>570</v>
      </c>
      <c r="B569" s="3">
        <v>2</v>
      </c>
      <c r="J569" s="51"/>
      <c r="K569"/>
      <c r="L569" s="123"/>
      <c r="M569" s="806"/>
    </row>
    <row r="570" spans="1:14">
      <c r="A570" s="187" t="s">
        <v>139</v>
      </c>
      <c r="B570" s="3">
        <v>3</v>
      </c>
      <c r="J570" s="51"/>
      <c r="K570"/>
      <c r="L570" s="123"/>
      <c r="M570" s="806"/>
    </row>
    <row r="571" spans="1:14">
      <c r="A571" s="582" t="s">
        <v>574</v>
      </c>
      <c r="B571" s="371">
        <v>2</v>
      </c>
      <c r="J571" s="51"/>
      <c r="K571"/>
      <c r="L571" s="123"/>
      <c r="M571" s="806"/>
    </row>
    <row r="572" spans="1:14">
      <c r="A572" s="187" t="s">
        <v>1041</v>
      </c>
      <c r="B572" s="3">
        <v>1</v>
      </c>
      <c r="J572" s="51"/>
      <c r="K572"/>
      <c r="L572" s="123"/>
      <c r="M572" s="806"/>
    </row>
    <row r="573" spans="1:14">
      <c r="A573" s="187" t="s">
        <v>1042</v>
      </c>
      <c r="B573" s="3">
        <v>1</v>
      </c>
      <c r="J573" s="51"/>
      <c r="K573"/>
      <c r="L573" s="123"/>
      <c r="M573" s="806"/>
    </row>
    <row r="574" spans="1:14">
      <c r="A574" s="567" t="s">
        <v>575</v>
      </c>
      <c r="B574" s="371">
        <v>4</v>
      </c>
      <c r="J574" s="51"/>
      <c r="K574"/>
      <c r="L574" s="123"/>
      <c r="M574" s="806"/>
    </row>
    <row r="575" spans="1:14">
      <c r="A575" s="187" t="s">
        <v>1037</v>
      </c>
      <c r="B575" s="3">
        <v>3</v>
      </c>
      <c r="J575" s="51"/>
      <c r="K575"/>
      <c r="L575" s="123"/>
      <c r="M575" s="806"/>
    </row>
    <row r="576" spans="1:14" ht="25.5">
      <c r="A576" s="905" t="s">
        <v>1040</v>
      </c>
      <c r="B576" s="3">
        <v>1</v>
      </c>
      <c r="J576" s="51"/>
      <c r="K576"/>
      <c r="L576" s="123"/>
      <c r="M576" s="806"/>
    </row>
    <row r="577" spans="1:14">
      <c r="A577" s="379" t="s">
        <v>1043</v>
      </c>
      <c r="B577" s="371">
        <v>5</v>
      </c>
      <c r="J577" s="51"/>
      <c r="K577"/>
      <c r="L577" s="123"/>
      <c r="M577" s="806"/>
    </row>
    <row r="578" spans="1:14" s="624" customFormat="1">
      <c r="A578" s="187" t="s">
        <v>1043</v>
      </c>
      <c r="B578" s="3">
        <v>5</v>
      </c>
      <c r="C578" s="51"/>
      <c r="D578" s="51"/>
      <c r="E578" s="51"/>
      <c r="F578" s="51"/>
      <c r="G578" s="51"/>
      <c r="H578" s="51"/>
      <c r="I578" s="51"/>
      <c r="J578" s="51"/>
      <c r="K578"/>
      <c r="L578" s="637"/>
      <c r="M578" s="806"/>
      <c r="N578" s="630"/>
    </row>
    <row r="579" spans="1:14">
      <c r="B579" s="518"/>
      <c r="J579" s="51"/>
      <c r="K579"/>
      <c r="L579" s="123"/>
      <c r="M579" s="806"/>
    </row>
    <row r="580" spans="1:14">
      <c r="A580" s="52" t="s">
        <v>441</v>
      </c>
      <c r="B580" s="518"/>
      <c r="J580" s="51"/>
      <c r="K580"/>
      <c r="L580" s="123"/>
      <c r="M580" s="806"/>
    </row>
    <row r="581" spans="1:14">
      <c r="A581" s="52"/>
      <c r="B581" s="791"/>
      <c r="C581" s="630"/>
      <c r="D581" s="630"/>
      <c r="E581" s="630"/>
      <c r="F581" s="630"/>
      <c r="G581" s="630"/>
      <c r="H581" s="630"/>
      <c r="I581" s="630"/>
      <c r="J581" s="630"/>
      <c r="K581" s="624"/>
      <c r="L581" s="123"/>
      <c r="M581" s="806"/>
    </row>
    <row r="582" spans="1:14">
      <c r="A582" s="52"/>
      <c r="B582" s="791"/>
      <c r="C582" s="630"/>
      <c r="D582" s="630"/>
      <c r="E582" s="630"/>
      <c r="F582" s="630"/>
      <c r="G582" s="630"/>
      <c r="H582" s="630"/>
      <c r="I582" s="630"/>
      <c r="J582" s="630"/>
      <c r="K582" s="624"/>
      <c r="L582" s="123"/>
      <c r="M582" s="806"/>
    </row>
    <row r="583" spans="1:14">
      <c r="B583" s="518"/>
      <c r="J583" s="51"/>
      <c r="K583"/>
      <c r="L583" s="123"/>
      <c r="M583" s="806"/>
    </row>
    <row r="584" spans="1:14">
      <c r="A584" s="1413" t="s">
        <v>589</v>
      </c>
      <c r="B584" s="1413"/>
      <c r="C584" s="1413"/>
      <c r="D584" s="1413"/>
      <c r="E584" s="1413"/>
      <c r="F584" s="1413"/>
      <c r="G584" s="1413"/>
      <c r="H584" s="1413"/>
      <c r="I584" s="1413"/>
      <c r="J584" s="51"/>
      <c r="K584"/>
      <c r="L584" s="123"/>
      <c r="M584" s="806"/>
    </row>
    <row r="585" spans="1:14">
      <c r="A585" s="1449" t="s">
        <v>590</v>
      </c>
      <c r="B585" s="1449"/>
      <c r="C585" s="1449"/>
      <c r="D585" s="1449"/>
      <c r="J585" s="51"/>
      <c r="K585"/>
      <c r="L585" s="123"/>
      <c r="M585" s="806"/>
    </row>
    <row r="586" spans="1:14" ht="13.5" thickBot="1">
      <c r="A586" s="533"/>
      <c r="B586" s="533" t="s">
        <v>449</v>
      </c>
      <c r="C586" s="533" t="s">
        <v>450</v>
      </c>
      <c r="D586" s="533" t="s">
        <v>72</v>
      </c>
      <c r="J586" s="51"/>
      <c r="K586"/>
      <c r="L586" s="123"/>
      <c r="M586" s="806"/>
    </row>
    <row r="587" spans="1:14">
      <c r="A587" s="528" t="s">
        <v>147</v>
      </c>
      <c r="B587" s="571">
        <v>74</v>
      </c>
      <c r="C587" s="571">
        <v>176</v>
      </c>
      <c r="D587" s="571">
        <v>250</v>
      </c>
      <c r="E587" s="181"/>
      <c r="J587" s="51"/>
      <c r="K587"/>
      <c r="L587" s="123"/>
      <c r="M587" s="806"/>
    </row>
    <row r="588" spans="1:14">
      <c r="A588" s="178" t="s">
        <v>591</v>
      </c>
      <c r="B588" s="177">
        <v>0.54</v>
      </c>
      <c r="C588" s="177">
        <v>0.61</v>
      </c>
      <c r="D588" s="177">
        <v>0.57999999999999996</v>
      </c>
      <c r="E588" s="186"/>
      <c r="F588" s="186"/>
      <c r="G588" s="186"/>
      <c r="J588" s="51"/>
      <c r="K588"/>
      <c r="L588" s="123"/>
      <c r="M588" s="806"/>
    </row>
    <row r="589" spans="1:14">
      <c r="A589" s="178" t="s">
        <v>592</v>
      </c>
      <c r="B589" s="177">
        <v>0.27</v>
      </c>
      <c r="C589" s="177">
        <v>0.32</v>
      </c>
      <c r="D589" s="177">
        <v>0.3</v>
      </c>
      <c r="E589" s="186"/>
      <c r="F589" s="186"/>
      <c r="G589" s="186"/>
      <c r="J589" s="51"/>
      <c r="K589"/>
      <c r="L589" s="123"/>
      <c r="M589" s="806"/>
    </row>
    <row r="590" spans="1:14" s="624" customFormat="1">
      <c r="A590" s="178" t="s">
        <v>593</v>
      </c>
      <c r="B590" s="177">
        <v>7.0000000000000007E-2</v>
      </c>
      <c r="C590" s="177">
        <v>7.0000000000000007E-2</v>
      </c>
      <c r="D590" s="177">
        <v>7.0000000000000007E-2</v>
      </c>
      <c r="E590" s="186"/>
      <c r="F590" s="186"/>
      <c r="G590" s="186"/>
      <c r="H590" s="51"/>
      <c r="I590" s="51"/>
      <c r="J590" s="51"/>
      <c r="K590"/>
      <c r="L590" s="637"/>
      <c r="M590" s="806"/>
      <c r="N590" s="630"/>
    </row>
    <row r="591" spans="1:14">
      <c r="A591" s="178" t="s">
        <v>594</v>
      </c>
      <c r="B591" s="177">
        <v>0.11</v>
      </c>
      <c r="C591" s="177">
        <v>0</v>
      </c>
      <c r="D591" s="177">
        <v>0.04</v>
      </c>
      <c r="E591" s="186"/>
      <c r="F591" s="186"/>
      <c r="G591" s="186"/>
      <c r="J591" s="51"/>
      <c r="K591"/>
      <c r="L591" s="123"/>
      <c r="M591" s="806"/>
    </row>
    <row r="592" spans="1:14">
      <c r="A592" s="178" t="s">
        <v>553</v>
      </c>
      <c r="B592" s="177">
        <v>0.01</v>
      </c>
      <c r="C592" s="177">
        <v>0</v>
      </c>
      <c r="D592" s="177">
        <v>0</v>
      </c>
      <c r="E592" s="186"/>
      <c r="F592" s="186"/>
      <c r="G592" s="186"/>
      <c r="J592" s="51"/>
      <c r="K592"/>
      <c r="L592" s="123"/>
      <c r="M592" s="806"/>
    </row>
    <row r="593" spans="1:14">
      <c r="B593" s="518"/>
      <c r="J593" s="51"/>
      <c r="K593"/>
      <c r="L593" s="123"/>
      <c r="M593" s="806"/>
    </row>
    <row r="594" spans="1:14">
      <c r="A594" s="79" t="s">
        <v>1100</v>
      </c>
      <c r="B594" s="518"/>
      <c r="J594" s="51"/>
      <c r="K594"/>
      <c r="L594" s="123"/>
      <c r="M594" s="806"/>
    </row>
    <row r="595" spans="1:14">
      <c r="A595" s="52" t="s">
        <v>454</v>
      </c>
      <c r="B595" s="518"/>
      <c r="J595" s="51"/>
      <c r="K595"/>
      <c r="L595" s="123"/>
      <c r="M595" s="806"/>
    </row>
    <row r="596" spans="1:14">
      <c r="A596" s="52"/>
      <c r="B596" s="791"/>
      <c r="C596" s="630"/>
      <c r="D596" s="630"/>
      <c r="E596" s="630"/>
      <c r="F596" s="630"/>
      <c r="G596" s="630"/>
      <c r="H596" s="630"/>
      <c r="I596" s="630"/>
      <c r="J596" s="630"/>
      <c r="K596" s="624"/>
      <c r="L596" s="123"/>
      <c r="M596" s="806"/>
    </row>
    <row r="597" spans="1:14">
      <c r="B597" s="518"/>
      <c r="J597" s="51"/>
      <c r="K597"/>
      <c r="L597" s="123"/>
      <c r="M597" s="806"/>
    </row>
    <row r="598" spans="1:14">
      <c r="B598" s="518"/>
      <c r="J598" s="51"/>
      <c r="K598"/>
      <c r="L598" s="123"/>
      <c r="M598" s="806"/>
    </row>
    <row r="599" spans="1:14">
      <c r="A599" s="1449" t="s">
        <v>596</v>
      </c>
      <c r="B599" s="1449"/>
      <c r="C599" s="1449"/>
      <c r="D599" s="1449"/>
      <c r="J599" s="51"/>
      <c r="K599"/>
      <c r="L599" s="123"/>
      <c r="M599" s="806"/>
    </row>
    <row r="600" spans="1:14" ht="13.5" thickBot="1">
      <c r="A600" s="533"/>
      <c r="B600" s="533" t="s">
        <v>449</v>
      </c>
      <c r="C600" s="533" t="s">
        <v>450</v>
      </c>
      <c r="D600" s="533" t="s">
        <v>72</v>
      </c>
      <c r="J600" s="51"/>
      <c r="K600"/>
      <c r="L600" s="123"/>
      <c r="M600" s="806"/>
    </row>
    <row r="601" spans="1:14">
      <c r="A601" s="528" t="s">
        <v>147</v>
      </c>
      <c r="B601" s="571">
        <v>67</v>
      </c>
      <c r="C601" s="571">
        <v>176</v>
      </c>
      <c r="D601" s="571">
        <v>243</v>
      </c>
      <c r="E601" s="71"/>
      <c r="J601" s="51"/>
      <c r="K601"/>
      <c r="L601" s="123"/>
      <c r="M601" s="806"/>
    </row>
    <row r="602" spans="1:14">
      <c r="A602" s="178" t="s">
        <v>597</v>
      </c>
      <c r="B602" s="177">
        <v>0.82</v>
      </c>
      <c r="C602" s="177">
        <v>0.92</v>
      </c>
      <c r="D602" s="177">
        <v>0.89</v>
      </c>
      <c r="J602" s="51"/>
      <c r="K602"/>
      <c r="L602" s="123"/>
      <c r="M602" s="806"/>
    </row>
    <row r="603" spans="1:14" ht="13.5" customHeight="1">
      <c r="A603" s="178" t="s">
        <v>598</v>
      </c>
      <c r="B603" s="177">
        <v>0.16</v>
      </c>
      <c r="C603" s="177">
        <v>0.08</v>
      </c>
      <c r="D603" s="177">
        <v>0.1</v>
      </c>
      <c r="J603" s="51"/>
      <c r="K603"/>
      <c r="L603" s="123"/>
      <c r="M603" s="806"/>
    </row>
    <row r="604" spans="1:14" s="624" customFormat="1" ht="13.5" customHeight="1">
      <c r="A604" s="178" t="s">
        <v>570</v>
      </c>
      <c r="B604" s="177">
        <v>0.01</v>
      </c>
      <c r="C604" s="177">
        <v>0</v>
      </c>
      <c r="D604" s="177">
        <v>0</v>
      </c>
      <c r="E604" s="51"/>
      <c r="F604" s="51"/>
      <c r="G604" s="51"/>
      <c r="H604" s="51"/>
      <c r="I604" s="51"/>
      <c r="J604" s="51"/>
      <c r="K604"/>
      <c r="L604" s="637"/>
      <c r="M604" s="806"/>
      <c r="N604" s="630"/>
    </row>
    <row r="605" spans="1:14" ht="13.5" customHeight="1">
      <c r="A605" s="178"/>
      <c r="B605" s="177"/>
      <c r="C605" s="177"/>
      <c r="D605" s="177"/>
      <c r="J605" s="51"/>
      <c r="K605"/>
      <c r="L605" s="123"/>
      <c r="M605" s="806"/>
    </row>
    <row r="606" spans="1:14" ht="13.5" customHeight="1">
      <c r="A606" s="79" t="s">
        <v>143</v>
      </c>
      <c r="B606" s="177"/>
      <c r="C606" s="177"/>
      <c r="D606" s="177"/>
      <c r="J606" s="51"/>
      <c r="K606"/>
      <c r="L606" s="123"/>
      <c r="M606" s="806"/>
    </row>
    <row r="607" spans="1:14">
      <c r="A607" s="79" t="s">
        <v>599</v>
      </c>
      <c r="B607" s="177"/>
      <c r="C607" s="177"/>
      <c r="D607" s="177"/>
      <c r="J607" s="51"/>
      <c r="K607"/>
      <c r="L607" s="123"/>
      <c r="M607" s="806"/>
    </row>
    <row r="608" spans="1:14">
      <c r="A608" s="79" t="s">
        <v>1100</v>
      </c>
      <c r="B608"/>
      <c r="C608"/>
      <c r="D608"/>
      <c r="J608" s="51"/>
      <c r="K608"/>
      <c r="L608" s="123"/>
      <c r="M608" s="806"/>
    </row>
    <row r="609" spans="1:14">
      <c r="A609" s="52" t="s">
        <v>454</v>
      </c>
      <c r="B609" s="518"/>
      <c r="J609" s="51"/>
      <c r="K609"/>
      <c r="L609" s="123"/>
      <c r="M609" s="806"/>
    </row>
    <row r="610" spans="1:14">
      <c r="A610" s="52"/>
      <c r="B610" s="518"/>
      <c r="J610" s="51"/>
      <c r="K610"/>
      <c r="L610" s="123"/>
      <c r="M610" s="806"/>
    </row>
    <row r="611" spans="1:14">
      <c r="A611" s="52"/>
      <c r="B611" s="791"/>
      <c r="C611" s="630"/>
      <c r="D611" s="630"/>
      <c r="E611" s="630"/>
      <c r="F611" s="630"/>
      <c r="G611" s="630"/>
      <c r="H611" s="630"/>
      <c r="I611" s="630"/>
      <c r="J611" s="630"/>
      <c r="K611" s="624"/>
      <c r="L611" s="123"/>
      <c r="M611" s="806"/>
    </row>
    <row r="612" spans="1:14">
      <c r="B612" s="518"/>
      <c r="J612" s="51"/>
      <c r="K612"/>
      <c r="L612" s="123"/>
      <c r="M612" s="806"/>
    </row>
    <row r="613" spans="1:14">
      <c r="A613" s="1449" t="s">
        <v>600</v>
      </c>
      <c r="B613" s="1449"/>
      <c r="C613" s="1449"/>
      <c r="D613" s="1449"/>
      <c r="J613" s="51"/>
      <c r="K613"/>
      <c r="L613" s="123"/>
      <c r="M613" s="806"/>
    </row>
    <row r="614" spans="1:14" ht="13.5" thickBot="1">
      <c r="A614" s="533"/>
      <c r="B614" s="533" t="s">
        <v>449</v>
      </c>
      <c r="C614" s="533" t="s">
        <v>450</v>
      </c>
      <c r="D614" s="533" t="s">
        <v>72</v>
      </c>
      <c r="E614" s="71"/>
      <c r="J614" s="51"/>
      <c r="K614"/>
      <c r="L614" s="123"/>
      <c r="M614" s="806"/>
    </row>
    <row r="615" spans="1:14" s="624" customFormat="1" ht="13.5" customHeight="1">
      <c r="A615" s="528" t="s">
        <v>147</v>
      </c>
      <c r="B615" s="571">
        <v>74</v>
      </c>
      <c r="C615" s="571">
        <v>176</v>
      </c>
      <c r="D615" s="571">
        <v>250</v>
      </c>
      <c r="E615" s="71"/>
      <c r="F615" s="51"/>
      <c r="G615" s="51"/>
      <c r="H615" s="51"/>
      <c r="I615" s="51"/>
      <c r="J615" s="51"/>
      <c r="K615"/>
      <c r="L615" s="637"/>
      <c r="M615" s="806"/>
      <c r="N615" s="630"/>
    </row>
    <row r="616" spans="1:14" ht="13.5" customHeight="1">
      <c r="A616" s="178" t="s">
        <v>601</v>
      </c>
      <c r="B616" s="177">
        <v>0.31</v>
      </c>
      <c r="C616" s="177">
        <v>0.39</v>
      </c>
      <c r="D616" s="177">
        <v>0.36</v>
      </c>
      <c r="J616" s="51"/>
      <c r="K616"/>
      <c r="L616" s="123"/>
      <c r="M616" s="806"/>
    </row>
    <row r="617" spans="1:14" ht="13.5" customHeight="1">
      <c r="A617" s="178" t="s">
        <v>592</v>
      </c>
      <c r="B617" s="177">
        <v>0.36</v>
      </c>
      <c r="C617" s="177" t="s">
        <v>1046</v>
      </c>
      <c r="D617" s="177">
        <v>0.38</v>
      </c>
      <c r="J617" s="51"/>
      <c r="K617"/>
      <c r="L617" s="123"/>
      <c r="M617" s="806"/>
    </row>
    <row r="618" spans="1:14" ht="13.5" customHeight="1">
      <c r="A618" s="178" t="s">
        <v>593</v>
      </c>
      <c r="B618" s="177">
        <v>7.0000000000000007E-2</v>
      </c>
      <c r="C618" s="177">
        <v>0.16</v>
      </c>
      <c r="D618" s="177">
        <v>0.13</v>
      </c>
      <c r="J618" s="51"/>
      <c r="K618"/>
      <c r="L618" s="123"/>
      <c r="M618" s="806"/>
    </row>
    <row r="619" spans="1:14">
      <c r="A619" s="178" t="s">
        <v>602</v>
      </c>
      <c r="B619" s="177">
        <v>0.24</v>
      </c>
      <c r="C619" s="177">
        <v>0.06</v>
      </c>
      <c r="D619" s="177">
        <v>0.12</v>
      </c>
      <c r="J619" s="51"/>
      <c r="K619"/>
      <c r="L619" s="123"/>
      <c r="M619" s="806"/>
    </row>
    <row r="620" spans="1:14">
      <c r="A620" s="1" t="s">
        <v>570</v>
      </c>
      <c r="B620" s="177">
        <v>0.01</v>
      </c>
      <c r="C620" s="177">
        <v>0</v>
      </c>
      <c r="D620" s="177">
        <v>0</v>
      </c>
      <c r="J620" s="51"/>
      <c r="K620"/>
      <c r="L620" s="123"/>
      <c r="M620" s="806"/>
    </row>
    <row r="621" spans="1:14">
      <c r="B621" s="518"/>
      <c r="J621" s="51"/>
      <c r="K621"/>
      <c r="L621" s="123"/>
      <c r="M621" s="806"/>
    </row>
    <row r="622" spans="1:14">
      <c r="A622" s="52" t="s">
        <v>454</v>
      </c>
      <c r="B622" s="518"/>
      <c r="J622" s="51"/>
      <c r="K622"/>
      <c r="L622" s="123"/>
      <c r="M622" s="806"/>
    </row>
    <row r="623" spans="1:14">
      <c r="A623" s="52"/>
      <c r="B623" s="518"/>
      <c r="J623" s="51"/>
      <c r="K623"/>
      <c r="L623" s="123"/>
      <c r="M623" s="806"/>
    </row>
    <row r="624" spans="1:14">
      <c r="A624" s="52"/>
      <c r="B624" s="791"/>
      <c r="C624" s="630"/>
      <c r="D624" s="630"/>
      <c r="E624" s="630"/>
      <c r="F624" s="630"/>
      <c r="G624" s="630"/>
      <c r="H624" s="630"/>
      <c r="I624" s="630"/>
      <c r="J624" s="630"/>
      <c r="K624" s="624"/>
      <c r="L624" s="123"/>
      <c r="M624" s="806"/>
    </row>
    <row r="625" spans="1:14">
      <c r="B625" s="518"/>
      <c r="J625" s="51"/>
      <c r="K625"/>
      <c r="L625" s="123"/>
      <c r="M625" s="806"/>
    </row>
    <row r="626" spans="1:14">
      <c r="A626" s="1449" t="s">
        <v>603</v>
      </c>
      <c r="B626" s="1449"/>
      <c r="C626" s="1449"/>
      <c r="D626" s="1449"/>
      <c r="J626" s="51"/>
      <c r="K626"/>
      <c r="L626" s="123"/>
      <c r="M626" s="806"/>
    </row>
    <row r="627" spans="1:14" ht="13.5" thickBot="1">
      <c r="A627" s="533"/>
      <c r="B627" s="533" t="s">
        <v>449</v>
      </c>
      <c r="C627" s="533" t="s">
        <v>450</v>
      </c>
      <c r="D627" s="533" t="s">
        <v>72</v>
      </c>
      <c r="J627" s="51"/>
      <c r="K627"/>
      <c r="L627" s="123"/>
      <c r="M627" s="806"/>
    </row>
    <row r="628" spans="1:14">
      <c r="A628" s="528" t="s">
        <v>147</v>
      </c>
      <c r="B628" s="571">
        <v>60</v>
      </c>
      <c r="C628" s="571">
        <v>166</v>
      </c>
      <c r="D628" s="571">
        <v>226</v>
      </c>
      <c r="J628" s="51"/>
      <c r="K628"/>
      <c r="L628" s="123"/>
      <c r="M628" s="806"/>
    </row>
    <row r="629" spans="1:14">
      <c r="A629" s="178" t="s">
        <v>567</v>
      </c>
      <c r="B629" s="177">
        <v>0.59</v>
      </c>
      <c r="C629" s="177">
        <v>0.61</v>
      </c>
      <c r="D629" s="177">
        <v>0.61</v>
      </c>
      <c r="E629" s="71"/>
      <c r="J629" s="51"/>
      <c r="K629"/>
      <c r="L629" s="123"/>
      <c r="M629" s="806"/>
    </row>
    <row r="630" spans="1:14">
      <c r="A630" s="178" t="s">
        <v>568</v>
      </c>
      <c r="B630" s="177">
        <v>0.38</v>
      </c>
      <c r="C630" s="177">
        <v>0.39</v>
      </c>
      <c r="D630" s="177">
        <v>0.39</v>
      </c>
      <c r="J630" s="51"/>
      <c r="K630"/>
      <c r="L630" s="123"/>
      <c r="M630" s="806"/>
    </row>
    <row r="631" spans="1:14" ht="13.5" customHeight="1">
      <c r="A631" s="178" t="s">
        <v>570</v>
      </c>
      <c r="B631" s="177">
        <v>0.03</v>
      </c>
      <c r="C631" s="177">
        <v>0</v>
      </c>
      <c r="D631" s="177">
        <v>0.01</v>
      </c>
      <c r="J631" s="51"/>
      <c r="K631"/>
      <c r="L631" s="123"/>
      <c r="M631" s="806"/>
    </row>
    <row r="632" spans="1:14" s="624" customFormat="1" ht="13.5" customHeight="1">
      <c r="A632"/>
      <c r="B632" s="518"/>
      <c r="C632" s="51"/>
      <c r="D632" s="51"/>
      <c r="E632" s="51"/>
      <c r="F632" s="51"/>
      <c r="G632" s="51"/>
      <c r="H632" s="51"/>
      <c r="I632" s="51"/>
      <c r="J632" s="51"/>
      <c r="K632"/>
      <c r="L632" s="637"/>
      <c r="M632" s="806"/>
      <c r="N632" s="630"/>
    </row>
    <row r="633" spans="1:14" ht="13.5" customHeight="1">
      <c r="A633" s="79" t="s">
        <v>604</v>
      </c>
      <c r="B633" s="518"/>
      <c r="J633" s="51"/>
      <c r="K633"/>
      <c r="L633" s="123"/>
      <c r="M633" s="806"/>
    </row>
    <row r="634" spans="1:14" ht="13.5" customHeight="1">
      <c r="A634" s="52" t="s">
        <v>454</v>
      </c>
      <c r="B634" s="518"/>
      <c r="J634" s="51"/>
      <c r="K634"/>
      <c r="L634" s="123"/>
      <c r="M634" s="806"/>
    </row>
    <row r="635" spans="1:14">
      <c r="A635" s="52"/>
      <c r="B635" s="518"/>
      <c r="J635" s="51"/>
      <c r="K635"/>
      <c r="L635" s="123"/>
      <c r="M635" s="806"/>
    </row>
    <row r="636" spans="1:14">
      <c r="A636" s="52"/>
      <c r="B636" s="791"/>
      <c r="C636" s="630"/>
      <c r="D636" s="630"/>
      <c r="E636" s="630"/>
      <c r="F636" s="630"/>
      <c r="G636" s="630"/>
      <c r="H636" s="630"/>
      <c r="I636" s="630"/>
      <c r="J636" s="630"/>
      <c r="K636" s="624"/>
      <c r="L636" s="123"/>
      <c r="M636" s="806"/>
    </row>
    <row r="637" spans="1:14">
      <c r="B637" s="518"/>
      <c r="J637" s="51"/>
      <c r="K637"/>
      <c r="L637" s="123"/>
      <c r="M637" s="806"/>
    </row>
    <row r="638" spans="1:14">
      <c r="A638" s="1449" t="s">
        <v>605</v>
      </c>
      <c r="B638" s="1449"/>
      <c r="C638" s="1449"/>
      <c r="D638" s="1449"/>
      <c r="J638" s="51"/>
      <c r="K638"/>
      <c r="L638" s="123"/>
      <c r="M638" s="806"/>
    </row>
    <row r="639" spans="1:14" ht="13.5" thickBot="1">
      <c r="A639" s="533"/>
      <c r="B639" s="533" t="s">
        <v>449</v>
      </c>
      <c r="C639" s="533" t="s">
        <v>450</v>
      </c>
      <c r="D639" s="533" t="s">
        <v>72</v>
      </c>
      <c r="J639" s="51"/>
      <c r="K639"/>
      <c r="L639" s="123"/>
      <c r="M639" s="806"/>
    </row>
    <row r="640" spans="1:14">
      <c r="A640" s="528" t="s">
        <v>147</v>
      </c>
      <c r="B640" s="571">
        <v>74</v>
      </c>
      <c r="C640" s="571">
        <v>176</v>
      </c>
      <c r="D640" s="571">
        <v>250</v>
      </c>
      <c r="J640" s="51"/>
      <c r="K640"/>
      <c r="L640" s="123"/>
      <c r="M640" s="806"/>
    </row>
    <row r="641" spans="1:14">
      <c r="A641" s="178" t="s">
        <v>601</v>
      </c>
      <c r="B641" s="177">
        <v>0.28000000000000003</v>
      </c>
      <c r="C641" s="177">
        <v>0.31</v>
      </c>
      <c r="D641" s="177">
        <v>0.3</v>
      </c>
      <c r="J641" s="51"/>
      <c r="K641"/>
      <c r="L641" s="123"/>
      <c r="M641" s="806"/>
    </row>
    <row r="642" spans="1:14">
      <c r="A642" s="178" t="s">
        <v>606</v>
      </c>
      <c r="B642" s="177">
        <v>0.12</v>
      </c>
      <c r="C642" s="177">
        <v>0.35</v>
      </c>
      <c r="D642" s="177">
        <v>0.27</v>
      </c>
      <c r="J642" s="51"/>
      <c r="K642"/>
      <c r="L642" s="123"/>
      <c r="M642" s="806"/>
    </row>
    <row r="643" spans="1:14">
      <c r="A643" s="178" t="s">
        <v>593</v>
      </c>
      <c r="B643" s="177">
        <v>0.2</v>
      </c>
      <c r="C643" s="177">
        <v>0.22</v>
      </c>
      <c r="D643" s="177">
        <v>0.21</v>
      </c>
      <c r="J643" s="51"/>
      <c r="K643"/>
      <c r="L643" s="123"/>
      <c r="M643" s="806"/>
    </row>
    <row r="644" spans="1:14">
      <c r="A644" s="178" t="s">
        <v>602</v>
      </c>
      <c r="B644" s="177">
        <v>0.39</v>
      </c>
      <c r="C644" s="177">
        <v>0.13</v>
      </c>
      <c r="D644" s="177">
        <v>0.22</v>
      </c>
      <c r="J644" s="51"/>
      <c r="K644"/>
      <c r="L644" s="123"/>
      <c r="M644" s="806"/>
    </row>
    <row r="645" spans="1:14">
      <c r="A645" s="178" t="s">
        <v>553</v>
      </c>
      <c r="B645" s="177">
        <v>0.01</v>
      </c>
      <c r="C645" s="177">
        <v>0</v>
      </c>
      <c r="D645" s="177">
        <v>0</v>
      </c>
      <c r="J645" s="51"/>
      <c r="K645"/>
      <c r="L645" s="123"/>
      <c r="M645" s="806"/>
    </row>
    <row r="646" spans="1:14">
      <c r="A646" s="178"/>
      <c r="B646" s="177"/>
      <c r="C646" s="177"/>
      <c r="D646" s="177"/>
      <c r="J646" s="51"/>
      <c r="K646"/>
      <c r="L646" s="123"/>
      <c r="M646" s="806"/>
    </row>
    <row r="647" spans="1:14">
      <c r="A647" s="79" t="s">
        <v>1100</v>
      </c>
      <c r="B647"/>
      <c r="C647"/>
      <c r="D647"/>
      <c r="J647" s="51"/>
      <c r="K647"/>
      <c r="L647" s="123"/>
      <c r="M647" s="806"/>
    </row>
    <row r="648" spans="1:14">
      <c r="A648" s="52" t="s">
        <v>454</v>
      </c>
      <c r="B648" s="518"/>
      <c r="J648" s="51"/>
      <c r="K648"/>
      <c r="L648" s="123"/>
      <c r="M648" s="806"/>
    </row>
    <row r="649" spans="1:14">
      <c r="A649" s="52"/>
      <c r="B649" s="518"/>
      <c r="J649" s="51"/>
      <c r="K649"/>
      <c r="L649" s="123"/>
      <c r="M649" s="806"/>
    </row>
    <row r="650" spans="1:14">
      <c r="A650" s="52"/>
      <c r="B650" s="791"/>
      <c r="C650" s="630"/>
      <c r="D650" s="630"/>
      <c r="E650" s="630"/>
      <c r="F650" s="630"/>
      <c r="G650" s="630"/>
      <c r="H650" s="630"/>
      <c r="I650" s="630"/>
      <c r="J650" s="630"/>
      <c r="K650" s="624"/>
      <c r="L650" s="123"/>
      <c r="M650" s="806"/>
    </row>
    <row r="651" spans="1:14">
      <c r="B651" s="518"/>
      <c r="J651" s="51"/>
      <c r="K651"/>
      <c r="L651" s="123"/>
      <c r="M651" s="806"/>
    </row>
    <row r="652" spans="1:14">
      <c r="A652" s="1449" t="s">
        <v>607</v>
      </c>
      <c r="B652" s="1449"/>
      <c r="C652" s="1449"/>
      <c r="D652" s="1449"/>
      <c r="J652" s="51"/>
      <c r="K652"/>
      <c r="L652" s="123"/>
      <c r="M652" s="806"/>
    </row>
    <row r="653" spans="1:14" ht="13.5" customHeight="1" thickBot="1">
      <c r="A653" s="533"/>
      <c r="B653" s="533" t="s">
        <v>449</v>
      </c>
      <c r="C653" s="533" t="s">
        <v>450</v>
      </c>
      <c r="D653" s="533" t="s">
        <v>72</v>
      </c>
      <c r="J653" s="51"/>
      <c r="K653"/>
      <c r="L653" s="123"/>
      <c r="M653" s="806"/>
    </row>
    <row r="654" spans="1:14" s="624" customFormat="1" ht="13.5" customHeight="1">
      <c r="A654" s="528" t="s">
        <v>147</v>
      </c>
      <c r="B654" s="571">
        <v>52</v>
      </c>
      <c r="C654" s="571">
        <v>150</v>
      </c>
      <c r="D654" s="571">
        <v>202</v>
      </c>
      <c r="E654" s="51"/>
      <c r="F654" s="51"/>
      <c r="G654" s="51"/>
      <c r="H654" s="51"/>
      <c r="I654" s="51"/>
      <c r="J654" s="51"/>
      <c r="K654"/>
      <c r="L654" s="637"/>
      <c r="M654" s="806"/>
      <c r="N654" s="630"/>
    </row>
    <row r="655" spans="1:14" ht="13.5" customHeight="1">
      <c r="A655" s="178" t="s">
        <v>567</v>
      </c>
      <c r="B655" s="177">
        <v>0.48</v>
      </c>
      <c r="C655" s="177">
        <v>0.48</v>
      </c>
      <c r="D655" s="177">
        <v>0.48</v>
      </c>
      <c r="J655" s="51"/>
      <c r="K655"/>
      <c r="L655" s="123"/>
      <c r="M655" s="806"/>
    </row>
    <row r="656" spans="1:14" ht="13.5" customHeight="1">
      <c r="A656" s="178" t="s">
        <v>568</v>
      </c>
      <c r="B656" s="177">
        <v>0.44</v>
      </c>
      <c r="C656" s="177">
        <v>0.52</v>
      </c>
      <c r="D656" s="177">
        <v>0.5</v>
      </c>
      <c r="J656" s="51"/>
      <c r="K656"/>
      <c r="L656" s="123"/>
      <c r="M656" s="806"/>
    </row>
    <row r="657" spans="1:14">
      <c r="A657" s="178" t="s">
        <v>553</v>
      </c>
      <c r="B657" s="177">
        <v>0.08</v>
      </c>
      <c r="C657" s="177">
        <v>0</v>
      </c>
      <c r="D657" s="177">
        <v>0.02</v>
      </c>
      <c r="J657" s="51"/>
      <c r="K657"/>
      <c r="L657" s="123"/>
      <c r="M657" s="806"/>
    </row>
    <row r="658" spans="1:14">
      <c r="B658" s="518"/>
      <c r="J658" s="51"/>
      <c r="K658"/>
      <c r="L658" s="123"/>
      <c r="M658" s="806"/>
    </row>
    <row r="659" spans="1:14">
      <c r="A659" s="79" t="s">
        <v>1101</v>
      </c>
      <c r="B659" s="177"/>
      <c r="C659" s="177"/>
      <c r="D659" s="177"/>
      <c r="J659" s="51"/>
      <c r="K659"/>
      <c r="L659" s="123"/>
      <c r="M659" s="806"/>
    </row>
    <row r="660" spans="1:14">
      <c r="A660" s="52" t="s">
        <v>454</v>
      </c>
      <c r="B660" s="518"/>
      <c r="J660" s="51"/>
      <c r="K660"/>
      <c r="L660" s="123"/>
      <c r="M660" s="806"/>
    </row>
    <row r="661" spans="1:14">
      <c r="A661" s="52"/>
      <c r="B661" s="791"/>
      <c r="C661" s="630"/>
      <c r="D661" s="630"/>
      <c r="E661" s="630"/>
      <c r="F661" s="630"/>
      <c r="G661" s="630"/>
      <c r="H661" s="630"/>
      <c r="I661" s="630"/>
      <c r="J661" s="630"/>
      <c r="K661" s="624"/>
      <c r="L661" s="123"/>
      <c r="M661" s="806"/>
    </row>
    <row r="662" spans="1:14">
      <c r="A662" s="52"/>
      <c r="B662" s="518"/>
      <c r="J662" s="51"/>
      <c r="K662"/>
      <c r="L662" s="123"/>
      <c r="M662" s="806"/>
    </row>
    <row r="663" spans="1:14">
      <c r="B663" s="518"/>
      <c r="J663" s="51"/>
      <c r="K663"/>
      <c r="L663" s="123"/>
      <c r="M663" s="806"/>
    </row>
    <row r="664" spans="1:14">
      <c r="A664" s="1449" t="s">
        <v>608</v>
      </c>
      <c r="B664" s="1449"/>
      <c r="C664" s="1449"/>
      <c r="D664" s="1449"/>
      <c r="J664" s="51"/>
      <c r="K664"/>
      <c r="L664" s="123"/>
      <c r="M664" s="806"/>
    </row>
    <row r="665" spans="1:14" ht="13.5" thickBot="1">
      <c r="A665" s="533"/>
      <c r="B665" s="533" t="s">
        <v>449</v>
      </c>
      <c r="C665" s="533" t="s">
        <v>450</v>
      </c>
      <c r="D665" s="533" t="s">
        <v>72</v>
      </c>
      <c r="J665" s="51"/>
      <c r="K665"/>
      <c r="L665" s="123"/>
      <c r="M665" s="806"/>
    </row>
    <row r="666" spans="1:14">
      <c r="A666" s="528" t="s">
        <v>147</v>
      </c>
      <c r="B666" s="571">
        <v>30</v>
      </c>
      <c r="C666" s="571">
        <v>107</v>
      </c>
      <c r="D666" s="571">
        <v>137</v>
      </c>
      <c r="J666" s="51"/>
      <c r="K666"/>
      <c r="L666" s="123"/>
      <c r="M666" s="806"/>
    </row>
    <row r="667" spans="1:14">
      <c r="A667" s="178" t="s">
        <v>609</v>
      </c>
      <c r="B667" s="177">
        <v>0.55000000000000004</v>
      </c>
      <c r="C667" s="177">
        <v>0.59</v>
      </c>
      <c r="D667" s="177">
        <v>0.57999999999999996</v>
      </c>
      <c r="J667" s="51"/>
      <c r="K667"/>
      <c r="L667" s="123"/>
      <c r="M667" s="806"/>
    </row>
    <row r="668" spans="1:14" ht="13.5" customHeight="1">
      <c r="A668" s="178" t="s">
        <v>610</v>
      </c>
      <c r="B668" s="177">
        <v>0.03</v>
      </c>
      <c r="C668" s="177">
        <v>0.05</v>
      </c>
      <c r="D668" s="177">
        <v>0.05</v>
      </c>
      <c r="J668" s="51"/>
      <c r="K668"/>
      <c r="L668" s="123"/>
      <c r="M668" s="806"/>
    </row>
    <row r="669" spans="1:14" s="624" customFormat="1" ht="13.5" customHeight="1">
      <c r="A669" s="178" t="s">
        <v>611</v>
      </c>
      <c r="B669" s="177">
        <v>0.19</v>
      </c>
      <c r="C669" s="177">
        <v>0.15</v>
      </c>
      <c r="D669" s="177">
        <v>0.16</v>
      </c>
      <c r="E669" s="51"/>
      <c r="F669" s="51"/>
      <c r="G669" s="51"/>
      <c r="H669" s="51"/>
      <c r="I669" s="51"/>
      <c r="J669" s="51"/>
      <c r="K669"/>
      <c r="L669" s="637"/>
      <c r="M669" s="806"/>
      <c r="N669" s="630"/>
    </row>
    <row r="670" spans="1:14" ht="13.5" customHeight="1">
      <c r="A670" s="178" t="s">
        <v>612</v>
      </c>
      <c r="B670" s="177">
        <v>0.23</v>
      </c>
      <c r="C670" s="177">
        <v>0</v>
      </c>
      <c r="D670" s="177">
        <v>0.06</v>
      </c>
      <c r="J670" s="51"/>
      <c r="K670"/>
      <c r="L670" s="123"/>
      <c r="M670" s="806"/>
    </row>
    <row r="671" spans="1:14" ht="13.5" customHeight="1">
      <c r="A671" s="178" t="s">
        <v>553</v>
      </c>
      <c r="B671" s="177">
        <v>0</v>
      </c>
      <c r="C671" s="177">
        <v>0.21</v>
      </c>
      <c r="D671" s="177">
        <v>0.15</v>
      </c>
      <c r="J671" s="51"/>
      <c r="K671"/>
      <c r="L671" s="123"/>
      <c r="M671" s="806"/>
    </row>
    <row r="672" spans="1:14">
      <c r="A672" s="178"/>
      <c r="B672" s="177"/>
      <c r="C672" s="177"/>
      <c r="D672" s="177"/>
      <c r="J672" s="51"/>
      <c r="K672"/>
      <c r="L672" s="123"/>
      <c r="M672" s="806"/>
    </row>
    <row r="673" spans="1:14">
      <c r="A673" s="79" t="s">
        <v>143</v>
      </c>
      <c r="B673" s="177"/>
      <c r="C673" s="177"/>
      <c r="D673" s="177"/>
      <c r="J673" s="51"/>
      <c r="K673"/>
      <c r="L673" s="123"/>
      <c r="M673" s="806"/>
    </row>
    <row r="674" spans="1:14">
      <c r="A674" s="79" t="s">
        <v>1102</v>
      </c>
      <c r="B674" s="177"/>
      <c r="C674" s="177"/>
      <c r="D674" s="177"/>
      <c r="J674" s="51"/>
      <c r="K674"/>
      <c r="L674" s="123"/>
      <c r="M674" s="806"/>
    </row>
    <row r="675" spans="1:14">
      <c r="A675" s="79" t="s">
        <v>595</v>
      </c>
      <c r="B675"/>
      <c r="C675"/>
      <c r="D675"/>
      <c r="J675" s="51"/>
      <c r="K675"/>
      <c r="L675" s="123"/>
      <c r="M675" s="806"/>
    </row>
    <row r="676" spans="1:14">
      <c r="A676" s="52" t="s">
        <v>454</v>
      </c>
      <c r="B676" s="518"/>
      <c r="J676" s="51"/>
      <c r="K676"/>
      <c r="L676" s="123"/>
      <c r="M676" s="806"/>
    </row>
    <row r="677" spans="1:14">
      <c r="A677" s="52"/>
      <c r="B677" s="518"/>
      <c r="J677" s="51"/>
      <c r="K677"/>
      <c r="L677" s="123"/>
      <c r="M677" s="806"/>
    </row>
    <row r="678" spans="1:14">
      <c r="A678" s="52"/>
      <c r="B678" s="791"/>
      <c r="C678" s="630"/>
      <c r="D678" s="630"/>
      <c r="E678" s="630"/>
      <c r="F678" s="630"/>
      <c r="G678" s="630"/>
      <c r="H678" s="630"/>
      <c r="I678" s="630"/>
      <c r="J678" s="630"/>
      <c r="K678" s="624"/>
      <c r="L678" s="123"/>
      <c r="M678" s="806"/>
    </row>
    <row r="679" spans="1:14">
      <c r="B679" s="518"/>
      <c r="J679" s="51"/>
      <c r="K679"/>
      <c r="L679" s="123"/>
      <c r="M679" s="806"/>
    </row>
    <row r="680" spans="1:14">
      <c r="A680" s="1535" t="s">
        <v>613</v>
      </c>
      <c r="B680" s="1535"/>
      <c r="C680" s="1535"/>
      <c r="D680"/>
      <c r="J680" s="51"/>
      <c r="K680"/>
      <c r="L680" s="123"/>
      <c r="M680" s="806"/>
    </row>
    <row r="681" spans="1:14" ht="26.25" thickBot="1">
      <c r="A681" s="533"/>
      <c r="B681" s="533" t="s">
        <v>614</v>
      </c>
      <c r="C681" s="533" t="s">
        <v>610</v>
      </c>
      <c r="D681" s="147"/>
      <c r="J681" s="51"/>
      <c r="K681"/>
      <c r="L681" s="123"/>
      <c r="M681" s="806"/>
    </row>
    <row r="682" spans="1:14">
      <c r="A682" s="803" t="s">
        <v>147</v>
      </c>
      <c r="B682" s="532">
        <v>83</v>
      </c>
      <c r="C682" s="532">
        <v>6</v>
      </c>
      <c r="D682" s="147"/>
      <c r="J682" s="51"/>
      <c r="K682"/>
      <c r="L682" s="123"/>
      <c r="M682" s="806"/>
    </row>
    <row r="683" spans="1:14">
      <c r="A683" s="178" t="s">
        <v>617</v>
      </c>
      <c r="B683" s="177">
        <v>0.36</v>
      </c>
      <c r="C683" s="177">
        <v>0</v>
      </c>
      <c r="D683" s="177"/>
      <c r="J683" s="51"/>
      <c r="K683"/>
      <c r="L683" s="123"/>
      <c r="M683" s="806"/>
    </row>
    <row r="684" spans="1:14" ht="25.5">
      <c r="A684" s="178" t="s">
        <v>616</v>
      </c>
      <c r="B684" s="177">
        <v>0.25</v>
      </c>
      <c r="C684" s="177">
        <v>0</v>
      </c>
      <c r="D684" s="177"/>
      <c r="J684" s="51"/>
      <c r="K684"/>
      <c r="L684" s="123"/>
      <c r="M684" s="806"/>
    </row>
    <row r="685" spans="1:14" ht="25.5">
      <c r="A685" s="178" t="s">
        <v>620</v>
      </c>
      <c r="B685" s="177">
        <v>0.17</v>
      </c>
      <c r="C685" s="177">
        <v>0</v>
      </c>
      <c r="D685" s="177"/>
      <c r="J685" s="51"/>
      <c r="K685"/>
      <c r="L685" s="123"/>
      <c r="M685" s="806"/>
    </row>
    <row r="686" spans="1:14" ht="13.5" customHeight="1">
      <c r="A686" s="178" t="s">
        <v>619</v>
      </c>
      <c r="B686" s="177">
        <v>0.12</v>
      </c>
      <c r="C686" s="177">
        <v>0</v>
      </c>
      <c r="D686" s="177"/>
      <c r="J686" s="51"/>
      <c r="K686"/>
      <c r="L686" s="123"/>
      <c r="M686" s="806"/>
    </row>
    <row r="687" spans="1:14" s="624" customFormat="1" ht="13.5" customHeight="1">
      <c r="A687" s="178" t="s">
        <v>615</v>
      </c>
      <c r="B687" s="177">
        <v>7.0000000000000007E-2</v>
      </c>
      <c r="C687" s="177">
        <v>0.01</v>
      </c>
      <c r="D687" s="177"/>
      <c r="E687" s="51"/>
      <c r="F687" s="51"/>
      <c r="G687" s="51"/>
      <c r="H687" s="51"/>
      <c r="I687" s="51"/>
      <c r="J687" s="51"/>
      <c r="K687"/>
      <c r="L687" s="637"/>
      <c r="M687" s="806"/>
      <c r="N687" s="630"/>
    </row>
    <row r="688" spans="1:14" ht="13.5" customHeight="1">
      <c r="A688" s="178" t="s">
        <v>622</v>
      </c>
      <c r="B688" s="177">
        <v>0.03</v>
      </c>
      <c r="C688" s="177">
        <v>0</v>
      </c>
      <c r="D688" s="177"/>
      <c r="J688" s="51"/>
      <c r="K688"/>
      <c r="L688" s="123"/>
      <c r="M688" s="806"/>
    </row>
    <row r="689" spans="1:14" ht="13.5" customHeight="1">
      <c r="A689" s="178" t="s">
        <v>621</v>
      </c>
      <c r="B689" s="177">
        <v>0.01</v>
      </c>
      <c r="C689" s="177">
        <v>0</v>
      </c>
      <c r="D689" s="177"/>
      <c r="J689" s="51"/>
      <c r="K689"/>
      <c r="L689" s="123"/>
      <c r="M689" s="806"/>
    </row>
    <row r="690" spans="1:14">
      <c r="A690" s="178" t="s">
        <v>618</v>
      </c>
      <c r="B690" s="177">
        <v>0</v>
      </c>
      <c r="C690" s="177">
        <v>0.03</v>
      </c>
      <c r="D690" s="177"/>
      <c r="J690" s="51"/>
      <c r="K690"/>
      <c r="L690" s="123"/>
      <c r="M690" s="806"/>
    </row>
    <row r="691" spans="1:14">
      <c r="A691" s="178" t="s">
        <v>139</v>
      </c>
      <c r="B691" s="177">
        <v>0.03</v>
      </c>
      <c r="C691" s="177">
        <v>0.03</v>
      </c>
      <c r="D691" s="177"/>
      <c r="J691" s="51"/>
      <c r="K691"/>
      <c r="L691" s="123"/>
      <c r="M691" s="806"/>
    </row>
    <row r="692" spans="1:14">
      <c r="A692" s="178" t="s">
        <v>570</v>
      </c>
      <c r="B692" s="177">
        <v>0.01</v>
      </c>
      <c r="C692" s="177">
        <v>0</v>
      </c>
      <c r="D692" s="177"/>
      <c r="J692" s="51"/>
      <c r="K692"/>
      <c r="L692" s="123"/>
      <c r="M692" s="806"/>
    </row>
    <row r="693" spans="1:14">
      <c r="A693" s="178"/>
      <c r="B693" s="177"/>
      <c r="C693" s="177"/>
      <c r="D693" s="177"/>
      <c r="J693" s="51"/>
      <c r="K693"/>
      <c r="L693" s="123"/>
      <c r="M693" s="806"/>
    </row>
    <row r="694" spans="1:14">
      <c r="A694" s="79" t="s">
        <v>463</v>
      </c>
      <c r="B694"/>
      <c r="C694"/>
      <c r="D694"/>
      <c r="E694" s="71"/>
      <c r="J694" s="51"/>
      <c r="K694"/>
      <c r="L694" s="123"/>
      <c r="M694" s="806"/>
    </row>
    <row r="695" spans="1:14">
      <c r="A695" s="79" t="s">
        <v>623</v>
      </c>
      <c r="B695"/>
      <c r="C695"/>
      <c r="D695"/>
      <c r="E695" s="71"/>
      <c r="J695" s="51"/>
      <c r="K695"/>
      <c r="L695" s="123"/>
      <c r="M695" s="806"/>
    </row>
    <row r="696" spans="1:14">
      <c r="A696" s="79" t="s">
        <v>624</v>
      </c>
      <c r="B696"/>
      <c r="C696"/>
      <c r="D696"/>
      <c r="E696" s="71"/>
      <c r="J696" s="51"/>
      <c r="K696"/>
      <c r="L696" s="123"/>
      <c r="M696" s="806"/>
    </row>
    <row r="697" spans="1:14" s="624" customFormat="1">
      <c r="A697" s="79" t="s">
        <v>1100</v>
      </c>
      <c r="B697" s="518"/>
      <c r="C697" s="51"/>
      <c r="D697" s="51"/>
      <c r="E697" s="51"/>
      <c r="F697" s="51"/>
      <c r="G697" s="51"/>
      <c r="H697" s="51"/>
      <c r="I697" s="51"/>
      <c r="J697" s="51"/>
      <c r="K697"/>
      <c r="L697" s="637"/>
      <c r="M697" s="806"/>
      <c r="N697" s="630"/>
    </row>
    <row r="698" spans="1:14">
      <c r="A698" s="52" t="s">
        <v>454</v>
      </c>
      <c r="B698" s="518"/>
      <c r="J698" s="51"/>
      <c r="K698"/>
      <c r="L698" s="123"/>
      <c r="M698" s="806"/>
    </row>
    <row r="699" spans="1:14">
      <c r="A699" s="52"/>
      <c r="B699" s="518"/>
      <c r="J699" s="51"/>
      <c r="K699"/>
      <c r="L699" s="123"/>
      <c r="M699" s="806"/>
    </row>
    <row r="700" spans="1:14">
      <c r="A700" s="52"/>
      <c r="B700" s="791"/>
      <c r="C700" s="630"/>
      <c r="D700" s="630"/>
      <c r="E700" s="630"/>
      <c r="F700" s="630"/>
      <c r="G700" s="630"/>
      <c r="H700" s="630"/>
      <c r="I700" s="630"/>
      <c r="J700" s="630"/>
      <c r="K700" s="624"/>
      <c r="L700" s="123"/>
      <c r="M700" s="806"/>
    </row>
    <row r="701" spans="1:14">
      <c r="A701" s="52"/>
      <c r="B701" s="518"/>
      <c r="J701" s="51"/>
      <c r="K701"/>
      <c r="L701" s="123"/>
      <c r="M701" s="806"/>
    </row>
    <row r="702" spans="1:14">
      <c r="A702" s="1449" t="s">
        <v>625</v>
      </c>
      <c r="B702" s="1449"/>
      <c r="C702" s="1449"/>
      <c r="D702" s="1449"/>
      <c r="J702" s="51"/>
      <c r="K702"/>
      <c r="L702" s="123"/>
      <c r="M702" s="806"/>
    </row>
    <row r="703" spans="1:14" ht="13.5" thickBot="1">
      <c r="A703" s="533"/>
      <c r="B703" s="533" t="s">
        <v>449</v>
      </c>
      <c r="C703" s="533" t="s">
        <v>450</v>
      </c>
      <c r="D703" s="533" t="s">
        <v>72</v>
      </c>
      <c r="J703" s="51"/>
      <c r="K703"/>
      <c r="L703" s="123"/>
      <c r="M703" s="806"/>
    </row>
    <row r="704" spans="1:14">
      <c r="A704" s="803" t="s">
        <v>147</v>
      </c>
      <c r="B704" s="532">
        <v>12</v>
      </c>
      <c r="C704" s="532">
        <v>43</v>
      </c>
      <c r="D704" s="532">
        <v>55</v>
      </c>
      <c r="J704" s="51"/>
      <c r="K704"/>
      <c r="L704" s="123"/>
      <c r="M704" s="806"/>
    </row>
    <row r="705" spans="1:14">
      <c r="A705" s="178" t="s">
        <v>626</v>
      </c>
      <c r="B705" s="177">
        <v>0.55000000000000004</v>
      </c>
      <c r="C705" s="177">
        <v>0.56000000000000005</v>
      </c>
      <c r="D705" s="177">
        <v>0.56000000000000005</v>
      </c>
      <c r="J705" s="51"/>
      <c r="K705"/>
      <c r="L705" s="123"/>
      <c r="M705" s="806"/>
    </row>
    <row r="706" spans="1:14">
      <c r="A706" s="178" t="s">
        <v>627</v>
      </c>
      <c r="B706" s="177">
        <v>0</v>
      </c>
      <c r="C706" s="177">
        <v>0.21</v>
      </c>
      <c r="D706" s="177">
        <v>0.16</v>
      </c>
      <c r="J706" s="51"/>
      <c r="K706"/>
      <c r="L706" s="123"/>
      <c r="M706" s="806"/>
    </row>
    <row r="707" spans="1:14">
      <c r="A707" s="178" t="s">
        <v>611</v>
      </c>
      <c r="B707" s="177">
        <v>0.09</v>
      </c>
      <c r="C707" s="177">
        <v>0.1</v>
      </c>
      <c r="D707" s="177">
        <v>0.1</v>
      </c>
      <c r="J707" s="51"/>
      <c r="K707"/>
      <c r="L707" s="123"/>
      <c r="M707" s="806"/>
    </row>
    <row r="708" spans="1:14">
      <c r="A708" s="178" t="s">
        <v>612</v>
      </c>
      <c r="B708" s="177">
        <v>0.27</v>
      </c>
      <c r="C708" s="177">
        <v>0</v>
      </c>
      <c r="D708" s="177">
        <v>0.06</v>
      </c>
      <c r="E708" s="181"/>
      <c r="J708" s="51"/>
      <c r="K708"/>
      <c r="L708" s="123"/>
      <c r="M708" s="806"/>
    </row>
    <row r="709" spans="1:14">
      <c r="A709" s="178" t="s">
        <v>553</v>
      </c>
      <c r="B709" s="177">
        <v>0.09</v>
      </c>
      <c r="C709" s="177">
        <v>0.13</v>
      </c>
      <c r="D709" s="177">
        <v>0.12</v>
      </c>
      <c r="J709" s="51"/>
      <c r="K709"/>
      <c r="L709" s="123"/>
      <c r="M709" s="806"/>
    </row>
    <row r="710" spans="1:14">
      <c r="B710" s="518"/>
      <c r="J710" s="51"/>
      <c r="K710"/>
      <c r="L710" s="123"/>
      <c r="M710" s="806"/>
    </row>
    <row r="711" spans="1:14" ht="13.5" customHeight="1">
      <c r="A711" s="79" t="s">
        <v>143</v>
      </c>
      <c r="B711" s="177"/>
      <c r="C711" s="177"/>
      <c r="D711" s="177"/>
      <c r="J711" s="51"/>
      <c r="K711"/>
      <c r="L711" s="123"/>
      <c r="M711" s="806"/>
    </row>
    <row r="712" spans="1:14" s="624" customFormat="1" ht="13.5" customHeight="1">
      <c r="A712" s="79" t="s">
        <v>1103</v>
      </c>
      <c r="B712" s="177"/>
      <c r="C712" s="177"/>
      <c r="D712" s="177"/>
      <c r="E712" s="51"/>
      <c r="F712" s="51"/>
      <c r="G712" s="51"/>
      <c r="H712" s="51"/>
      <c r="I712" s="51"/>
      <c r="J712" s="51"/>
      <c r="K712"/>
      <c r="L712" s="637"/>
      <c r="M712" s="806"/>
      <c r="N712" s="630"/>
    </row>
    <row r="713" spans="1:14" ht="13.5" customHeight="1">
      <c r="A713" s="52" t="s">
        <v>454</v>
      </c>
      <c r="B713" s="518"/>
      <c r="J713" s="51"/>
      <c r="K713"/>
      <c r="L713" s="123"/>
      <c r="M713" s="806"/>
    </row>
    <row r="714" spans="1:14" ht="13.5" customHeight="1">
      <c r="A714" s="52"/>
      <c r="B714" s="518"/>
      <c r="J714" s="51"/>
      <c r="K714"/>
      <c r="L714" s="123"/>
      <c r="M714" s="806"/>
    </row>
    <row r="715" spans="1:14">
      <c r="A715" s="52"/>
      <c r="B715" s="791"/>
      <c r="C715" s="630"/>
      <c r="D715" s="630"/>
      <c r="E715" s="630"/>
      <c r="F715" s="630"/>
      <c r="G715" s="630"/>
      <c r="H715" s="630"/>
      <c r="I715" s="630"/>
      <c r="J715" s="630"/>
      <c r="K715" s="624"/>
      <c r="L715" s="123"/>
      <c r="M715" s="806"/>
    </row>
    <row r="716" spans="1:14">
      <c r="B716" s="518"/>
      <c r="J716" s="51"/>
      <c r="K716"/>
      <c r="L716" s="123"/>
      <c r="M716" s="806"/>
    </row>
    <row r="717" spans="1:14">
      <c r="A717" s="1535" t="s">
        <v>628</v>
      </c>
      <c r="B717" s="1535"/>
      <c r="C717" s="1535"/>
      <c r="D717"/>
      <c r="J717" s="51"/>
      <c r="K717"/>
      <c r="L717" s="123"/>
      <c r="M717" s="806"/>
    </row>
    <row r="718" spans="1:14" ht="26.25" thickBot="1">
      <c r="A718" s="533"/>
      <c r="B718" s="533" t="s">
        <v>629</v>
      </c>
      <c r="C718" s="533" t="s">
        <v>630</v>
      </c>
      <c r="D718" s="147"/>
      <c r="J718" s="51"/>
      <c r="K718"/>
      <c r="L718" s="123"/>
      <c r="M718" s="806"/>
    </row>
    <row r="719" spans="1:14">
      <c r="A719" s="803" t="s">
        <v>147</v>
      </c>
      <c r="B719" s="532">
        <v>36</v>
      </c>
      <c r="C719" s="532">
        <v>3</v>
      </c>
      <c r="D719" s="147"/>
      <c r="E719" s="71"/>
      <c r="J719" s="51"/>
      <c r="K719"/>
      <c r="L719" s="123"/>
      <c r="M719" s="806"/>
    </row>
    <row r="720" spans="1:14" ht="25.5">
      <c r="A720" s="178" t="s">
        <v>633</v>
      </c>
      <c r="B720" s="177">
        <v>0.39</v>
      </c>
      <c r="C720" s="177">
        <v>0</v>
      </c>
      <c r="D720" s="177"/>
      <c r="J720" s="51"/>
      <c r="K720"/>
      <c r="L720" s="123"/>
      <c r="M720" s="806"/>
    </row>
    <row r="721" spans="1:14">
      <c r="A721" s="178" t="s">
        <v>632</v>
      </c>
      <c r="B721" s="177">
        <v>0.19</v>
      </c>
      <c r="C721" s="177">
        <v>0</v>
      </c>
      <c r="D721" s="177"/>
      <c r="J721" s="51"/>
      <c r="K721"/>
      <c r="L721" s="123"/>
      <c r="M721" s="806"/>
    </row>
    <row r="722" spans="1:14" ht="25.5">
      <c r="A722" s="178" t="s">
        <v>634</v>
      </c>
      <c r="B722" s="177">
        <v>0.18</v>
      </c>
      <c r="C722" s="177">
        <v>0</v>
      </c>
      <c r="D722" s="177"/>
      <c r="J722" s="51"/>
      <c r="K722"/>
      <c r="L722" s="123"/>
      <c r="M722" s="806"/>
    </row>
    <row r="723" spans="1:14" ht="25.5">
      <c r="A723" s="178" t="s">
        <v>636</v>
      </c>
      <c r="B723" s="177">
        <v>0.14000000000000001</v>
      </c>
      <c r="C723" s="177">
        <v>0</v>
      </c>
      <c r="D723" s="177"/>
      <c r="J723" s="51"/>
      <c r="K723"/>
      <c r="L723" s="123"/>
      <c r="M723" s="806"/>
    </row>
    <row r="724" spans="1:14">
      <c r="A724" s="178" t="s">
        <v>621</v>
      </c>
      <c r="B724" s="177">
        <v>0.11</v>
      </c>
      <c r="C724" s="177">
        <v>0</v>
      </c>
      <c r="D724" s="177"/>
      <c r="J724" s="51"/>
      <c r="K724"/>
      <c r="L724" s="123"/>
      <c r="M724" s="806"/>
    </row>
    <row r="725" spans="1:14" ht="38.25">
      <c r="A725" s="178" t="s">
        <v>635</v>
      </c>
      <c r="B725" s="177">
        <v>0.04</v>
      </c>
      <c r="C725" s="177">
        <v>0.16</v>
      </c>
      <c r="D725" s="177"/>
      <c r="J725" s="51"/>
      <c r="K725"/>
      <c r="L725" s="123"/>
      <c r="M725" s="806"/>
    </row>
    <row r="726" spans="1:14">
      <c r="A726" s="178" t="s">
        <v>631</v>
      </c>
      <c r="B726" s="177">
        <v>0</v>
      </c>
      <c r="C726" s="177">
        <v>0.04</v>
      </c>
      <c r="D726" s="177"/>
      <c r="J726" s="51"/>
      <c r="K726"/>
      <c r="L726" s="123"/>
      <c r="M726" s="806"/>
    </row>
    <row r="727" spans="1:14">
      <c r="A727" s="178" t="s">
        <v>139</v>
      </c>
      <c r="B727" s="177">
        <v>0.05</v>
      </c>
      <c r="C727" s="177">
        <v>0</v>
      </c>
      <c r="D727" s="177"/>
      <c r="J727" s="51"/>
      <c r="K727"/>
      <c r="L727" s="123"/>
      <c r="M727" s="806"/>
    </row>
    <row r="728" spans="1:14">
      <c r="A728" s="178" t="s">
        <v>570</v>
      </c>
      <c r="B728" s="177">
        <v>0.02</v>
      </c>
      <c r="C728" s="177">
        <v>0</v>
      </c>
      <c r="D728" s="177"/>
      <c r="J728" s="51"/>
      <c r="K728"/>
      <c r="L728" s="123"/>
      <c r="M728" s="806"/>
    </row>
    <row r="729" spans="1:14" ht="13.5" customHeight="1">
      <c r="A729" s="178"/>
      <c r="B729" s="177"/>
      <c r="C729" s="177"/>
      <c r="D729" s="177"/>
      <c r="J729" s="51"/>
      <c r="K729"/>
      <c r="L729" s="123"/>
      <c r="M729" s="806"/>
    </row>
    <row r="730" spans="1:14" s="624" customFormat="1" ht="13.5" customHeight="1">
      <c r="A730" s="79" t="s">
        <v>637</v>
      </c>
      <c r="B730" s="518"/>
      <c r="C730" s="51"/>
      <c r="D730" s="51"/>
      <c r="E730" s="51"/>
      <c r="F730" s="51"/>
      <c r="G730" s="51"/>
      <c r="H730" s="51"/>
      <c r="I730" s="51"/>
      <c r="J730" s="51"/>
      <c r="K730"/>
      <c r="L730" s="637"/>
      <c r="M730" s="806"/>
      <c r="N730" s="630"/>
    </row>
    <row r="731" spans="1:14" ht="13.5" customHeight="1">
      <c r="A731" s="52" t="s">
        <v>454</v>
      </c>
      <c r="B731" s="518"/>
      <c r="J731" s="51"/>
      <c r="K731"/>
      <c r="L731" s="123"/>
      <c r="M731" s="806"/>
    </row>
    <row r="732" spans="1:14" ht="13.5" customHeight="1">
      <c r="A732" s="52"/>
      <c r="B732" s="518"/>
      <c r="J732" s="51"/>
      <c r="K732"/>
      <c r="L732" s="123"/>
      <c r="M732" s="806"/>
    </row>
    <row r="733" spans="1:14">
      <c r="A733" s="52"/>
      <c r="B733" s="791"/>
      <c r="C733" s="630"/>
      <c r="D733" s="630"/>
      <c r="E733" s="630"/>
      <c r="F733" s="630"/>
      <c r="G733" s="630"/>
      <c r="H733" s="630"/>
      <c r="I733" s="630"/>
      <c r="J733" s="630"/>
      <c r="K733" s="624"/>
      <c r="L733" s="123"/>
      <c r="M733" s="806"/>
    </row>
    <row r="734" spans="1:14">
      <c r="B734" s="518"/>
      <c r="J734" s="51"/>
      <c r="K734"/>
      <c r="L734" s="123"/>
      <c r="M734" s="806"/>
    </row>
    <row r="735" spans="1:14">
      <c r="A735" s="1449" t="s">
        <v>638</v>
      </c>
      <c r="B735" s="1449"/>
      <c r="C735" s="1449"/>
      <c r="D735" s="1449"/>
      <c r="J735" s="51"/>
      <c r="K735"/>
      <c r="L735" s="123"/>
      <c r="M735" s="806"/>
    </row>
    <row r="736" spans="1:14" ht="13.5" thickBot="1">
      <c r="A736" s="533"/>
      <c r="B736" s="533" t="s">
        <v>449</v>
      </c>
      <c r="C736" s="533" t="s">
        <v>450</v>
      </c>
      <c r="D736" s="533" t="s">
        <v>72</v>
      </c>
      <c r="J736" s="51"/>
      <c r="K736"/>
      <c r="L736" s="123"/>
      <c r="M736" s="806"/>
    </row>
    <row r="737" spans="1:14">
      <c r="A737" s="528" t="s">
        <v>147</v>
      </c>
      <c r="B737" s="532">
        <v>73</v>
      </c>
      <c r="C737" s="532">
        <v>175</v>
      </c>
      <c r="D737" s="532">
        <v>248</v>
      </c>
      <c r="J737" s="51"/>
      <c r="K737"/>
      <c r="L737" s="123"/>
      <c r="M737" s="806"/>
    </row>
    <row r="738" spans="1:14" ht="38.25">
      <c r="A738" s="178" t="s">
        <v>639</v>
      </c>
      <c r="B738" s="177">
        <v>0.97</v>
      </c>
      <c r="C738" s="177">
        <v>0.98</v>
      </c>
      <c r="D738" s="177">
        <v>0.98</v>
      </c>
      <c r="J738" s="51"/>
      <c r="K738"/>
      <c r="L738" s="123"/>
      <c r="M738" s="806"/>
    </row>
    <row r="739" spans="1:14" ht="38.25">
      <c r="A739" s="178" t="s">
        <v>640</v>
      </c>
      <c r="B739" s="177">
        <v>0.03</v>
      </c>
      <c r="C739" s="177">
        <v>0.02</v>
      </c>
      <c r="D739" s="177">
        <v>0.02</v>
      </c>
      <c r="J739" s="51"/>
      <c r="K739"/>
      <c r="L739" s="123"/>
      <c r="M739" s="806"/>
    </row>
    <row r="740" spans="1:14">
      <c r="B740" s="518"/>
      <c r="J740" s="51"/>
      <c r="K740"/>
      <c r="L740" s="123"/>
      <c r="M740" s="806"/>
    </row>
    <row r="741" spans="1:14">
      <c r="A741" s="52" t="s">
        <v>454</v>
      </c>
      <c r="B741" s="518"/>
      <c r="J741" s="51"/>
      <c r="K741"/>
      <c r="L741" s="123"/>
      <c r="M741" s="806"/>
    </row>
    <row r="742" spans="1:14">
      <c r="A742" s="52"/>
      <c r="B742" s="518"/>
      <c r="J742" s="51"/>
      <c r="K742"/>
      <c r="L742" s="123"/>
      <c r="M742" s="806"/>
    </row>
    <row r="743" spans="1:14">
      <c r="A743" s="52"/>
      <c r="B743" s="791"/>
      <c r="C743" s="630"/>
      <c r="D743" s="630"/>
      <c r="E743" s="630"/>
      <c r="F743" s="630"/>
      <c r="G743" s="630"/>
      <c r="H743" s="630"/>
      <c r="I743" s="630"/>
      <c r="J743" s="630"/>
      <c r="K743" s="624"/>
      <c r="L743" s="123"/>
      <c r="M743" s="806"/>
    </row>
    <row r="744" spans="1:14">
      <c r="B744" s="518"/>
      <c r="J744" s="51"/>
      <c r="K744"/>
      <c r="L744" s="123"/>
      <c r="M744" s="806"/>
    </row>
    <row r="745" spans="1:14">
      <c r="A745" s="1449" t="s">
        <v>641</v>
      </c>
      <c r="B745" s="1449"/>
      <c r="C745" s="1449"/>
      <c r="D745" s="1449"/>
      <c r="J745" s="51"/>
      <c r="K745"/>
      <c r="L745" s="123"/>
      <c r="M745" s="806"/>
    </row>
    <row r="746" spans="1:14" ht="13.5" thickBot="1">
      <c r="A746" s="802"/>
      <c r="B746" s="802" t="s">
        <v>449</v>
      </c>
      <c r="C746" s="802" t="s">
        <v>450</v>
      </c>
      <c r="D746" s="802" t="s">
        <v>72</v>
      </c>
      <c r="J746" s="51"/>
      <c r="K746"/>
      <c r="L746" s="123"/>
      <c r="M746" s="806"/>
    </row>
    <row r="747" spans="1:14" ht="14.25">
      <c r="A747" s="906" t="s">
        <v>428</v>
      </c>
      <c r="B747" s="907">
        <v>71</v>
      </c>
      <c r="C747" s="907">
        <v>173</v>
      </c>
      <c r="D747" s="907">
        <v>244</v>
      </c>
      <c r="J747" s="51"/>
      <c r="K747"/>
      <c r="L747" s="123"/>
      <c r="M747" s="806"/>
    </row>
    <row r="748" spans="1:14">
      <c r="A748" s="178" t="s">
        <v>597</v>
      </c>
      <c r="B748" s="177">
        <v>0.72</v>
      </c>
      <c r="C748" s="177">
        <v>0.9</v>
      </c>
      <c r="D748" s="177">
        <v>0.84</v>
      </c>
      <c r="J748" s="51"/>
      <c r="K748"/>
      <c r="L748" s="123"/>
      <c r="M748" s="806"/>
    </row>
    <row r="749" spans="1:14">
      <c r="A749" s="178" t="s">
        <v>598</v>
      </c>
      <c r="B749" s="177">
        <v>0.18</v>
      </c>
      <c r="C749" s="177">
        <v>0.1</v>
      </c>
      <c r="D749" s="177">
        <v>0.13</v>
      </c>
      <c r="J749" s="51"/>
      <c r="K749"/>
      <c r="L749" s="123"/>
      <c r="M749" s="806"/>
    </row>
    <row r="750" spans="1:14">
      <c r="A750" s="178" t="s">
        <v>553</v>
      </c>
      <c r="B750" s="177">
        <v>0.09</v>
      </c>
      <c r="C750" s="177">
        <v>0.01</v>
      </c>
      <c r="D750" s="177">
        <v>0.03</v>
      </c>
      <c r="J750" s="51"/>
      <c r="K750"/>
      <c r="L750" s="123"/>
      <c r="M750" s="806"/>
    </row>
    <row r="751" spans="1:14" ht="13.5" customHeight="1">
      <c r="A751" s="178"/>
      <c r="B751" s="177"/>
      <c r="C751" s="177"/>
      <c r="D751" s="177"/>
      <c r="J751" s="51"/>
      <c r="K751"/>
      <c r="L751" s="123"/>
      <c r="M751" s="806"/>
    </row>
    <row r="752" spans="1:14" s="624" customFormat="1" ht="13.5" customHeight="1">
      <c r="A752" s="79" t="s">
        <v>463</v>
      </c>
      <c r="B752" s="177"/>
      <c r="C752" s="177"/>
      <c r="D752" s="177"/>
      <c r="E752" s="51"/>
      <c r="F752" s="51"/>
      <c r="G752" s="51"/>
      <c r="H752" s="51"/>
      <c r="I752" s="51"/>
      <c r="J752" s="51"/>
      <c r="K752"/>
      <c r="L752" s="637"/>
      <c r="M752" s="806"/>
      <c r="N752" s="630"/>
    </row>
    <row r="753" spans="1:28" ht="13.5" customHeight="1">
      <c r="A753" s="79" t="s">
        <v>1105</v>
      </c>
      <c r="B753" s="177"/>
      <c r="C753" s="177"/>
      <c r="D753" s="177"/>
      <c r="J753" s="51"/>
      <c r="K753"/>
      <c r="L753" s="123"/>
      <c r="M753" s="806"/>
    </row>
    <row r="754" spans="1:28" ht="13.5" customHeight="1">
      <c r="A754" s="79" t="s">
        <v>1106</v>
      </c>
      <c r="B754" s="177"/>
      <c r="C754" s="177"/>
      <c r="D754" s="177"/>
      <c r="J754" s="51"/>
      <c r="K754"/>
      <c r="L754" s="123"/>
      <c r="M754" s="806"/>
    </row>
    <row r="755" spans="1:28">
      <c r="A755" s="79" t="s">
        <v>1104</v>
      </c>
      <c r="B755"/>
      <c r="C755"/>
      <c r="D755"/>
      <c r="J755" s="51"/>
      <c r="K755"/>
      <c r="L755" s="123"/>
      <c r="M755" s="806"/>
      <c r="O755" s="381" t="s">
        <v>663</v>
      </c>
      <c r="P755" s="185"/>
      <c r="Q755" s="185"/>
      <c r="R755" s="185"/>
      <c r="S755" s="185"/>
      <c r="V755" s="1" t="s">
        <v>664</v>
      </c>
    </row>
    <row r="756" spans="1:28" ht="12.75" customHeight="1">
      <c r="A756" s="52" t="s">
        <v>454</v>
      </c>
      <c r="B756" s="518"/>
      <c r="J756" s="51"/>
      <c r="K756"/>
      <c r="L756" s="123"/>
      <c r="M756" s="806"/>
      <c r="W756" s="1" t="s">
        <v>658</v>
      </c>
      <c r="X756" s="1" t="s">
        <v>666</v>
      </c>
      <c r="Y756" s="1" t="s">
        <v>660</v>
      </c>
      <c r="Z756" s="1" t="s">
        <v>661</v>
      </c>
      <c r="AA756" s="1" t="s">
        <v>662</v>
      </c>
    </row>
    <row r="757" spans="1:28">
      <c r="A757" s="52"/>
      <c r="B757" s="518"/>
      <c r="J757" s="51"/>
      <c r="K757"/>
      <c r="L757" s="123"/>
      <c r="M757" s="806"/>
      <c r="V757" s="1" t="s">
        <v>418</v>
      </c>
      <c r="W757" s="184">
        <f>D804</f>
        <v>0.1</v>
      </c>
      <c r="X757" s="184">
        <f>E804</f>
        <v>0.28000000000000003</v>
      </c>
      <c r="Y757" s="184">
        <f>F804</f>
        <v>0.32</v>
      </c>
      <c r="Z757" s="184">
        <f>G804</f>
        <v>0.11</v>
      </c>
      <c r="AA757" s="184">
        <f>H804</f>
        <v>0.19</v>
      </c>
      <c r="AB757" s="184"/>
    </row>
    <row r="758" spans="1:28">
      <c r="A758" s="52"/>
      <c r="B758" s="791"/>
      <c r="C758" s="630"/>
      <c r="D758" s="630"/>
      <c r="E758" s="630"/>
      <c r="F758" s="630"/>
      <c r="G758" s="630"/>
      <c r="H758" s="630"/>
      <c r="I758" s="630"/>
      <c r="J758" s="630"/>
      <c r="K758" s="624"/>
      <c r="L758" s="123"/>
      <c r="M758" s="806"/>
      <c r="V758" s="1" t="s">
        <v>419</v>
      </c>
      <c r="W758" s="118">
        <v>7.0000000000000007E-2</v>
      </c>
      <c r="X758" s="118">
        <v>0.25</v>
      </c>
      <c r="Y758" s="118">
        <v>0.41</v>
      </c>
      <c r="Z758" s="118">
        <v>0.15</v>
      </c>
      <c r="AA758" s="118">
        <v>0.12</v>
      </c>
      <c r="AB758" s="184"/>
    </row>
    <row r="759" spans="1:28" ht="12.75" customHeight="1">
      <c r="B759" s="518"/>
      <c r="J759" s="51"/>
      <c r="K759"/>
      <c r="L759" s="123"/>
      <c r="M759" s="806"/>
      <c r="V759" s="1" t="s">
        <v>549</v>
      </c>
      <c r="W759" s="118">
        <v>0</v>
      </c>
      <c r="X759" s="118">
        <v>7.0000000000000007E-2</v>
      </c>
      <c r="Y759" s="118">
        <v>0.28999999999999998</v>
      </c>
      <c r="Z759" s="118">
        <v>0.26</v>
      </c>
      <c r="AA759" s="118">
        <v>0.38</v>
      </c>
      <c r="AB759" s="184"/>
    </row>
    <row r="760" spans="1:28">
      <c r="A760" s="1449" t="s">
        <v>642</v>
      </c>
      <c r="B760" s="1449"/>
      <c r="C760" s="1449"/>
      <c r="D760" s="1449"/>
      <c r="J760" s="51"/>
      <c r="K760"/>
      <c r="L760" s="123"/>
      <c r="M760" s="806"/>
      <c r="V760" s="1" t="s">
        <v>668</v>
      </c>
      <c r="W760" s="118">
        <v>0.01</v>
      </c>
      <c r="X760" s="118">
        <v>0.08</v>
      </c>
      <c r="Y760" s="118">
        <v>0.22</v>
      </c>
      <c r="Z760" s="118">
        <v>0.13</v>
      </c>
      <c r="AA760" s="118">
        <v>0.56000000000000005</v>
      </c>
      <c r="AB760" s="184"/>
    </row>
    <row r="761" spans="1:28" ht="13.5" thickBot="1">
      <c r="A761" s="533"/>
      <c r="B761" s="533" t="s">
        <v>449</v>
      </c>
      <c r="C761" s="533" t="s">
        <v>450</v>
      </c>
      <c r="D761" s="533" t="s">
        <v>72</v>
      </c>
      <c r="J761" s="51"/>
      <c r="K761"/>
      <c r="L761" s="123"/>
      <c r="M761" s="806"/>
      <c r="V761" s="1" t="s">
        <v>669</v>
      </c>
      <c r="W761" s="118">
        <v>0.01</v>
      </c>
      <c r="X761" s="118">
        <v>0.06</v>
      </c>
      <c r="Y761" s="118">
        <v>0.16</v>
      </c>
      <c r="Z761" s="118">
        <v>0.18</v>
      </c>
      <c r="AA761" s="118">
        <v>0.6</v>
      </c>
      <c r="AB761" s="184"/>
    </row>
    <row r="762" spans="1:28" ht="12.75" customHeight="1">
      <c r="A762" s="528" t="s">
        <v>147</v>
      </c>
      <c r="B762" s="532">
        <v>52</v>
      </c>
      <c r="C762" s="532">
        <v>152</v>
      </c>
      <c r="D762" s="532">
        <v>204</v>
      </c>
      <c r="J762" s="51"/>
      <c r="K762"/>
      <c r="L762" s="123"/>
      <c r="M762" s="806"/>
      <c r="V762" s="1" t="s">
        <v>550</v>
      </c>
      <c r="W762" s="118">
        <v>0</v>
      </c>
      <c r="X762" s="118">
        <v>0.02</v>
      </c>
      <c r="Y762" s="118">
        <v>0.14000000000000001</v>
      </c>
      <c r="Z762" s="118">
        <v>0.21</v>
      </c>
      <c r="AA762" s="118">
        <v>0.62</v>
      </c>
      <c r="AB762" s="184"/>
    </row>
    <row r="763" spans="1:28">
      <c r="A763" s="178" t="s">
        <v>643</v>
      </c>
      <c r="B763" s="177">
        <v>0.38</v>
      </c>
      <c r="C763" s="177">
        <v>0.48</v>
      </c>
      <c r="D763" s="177">
        <v>0.46</v>
      </c>
      <c r="J763" s="51"/>
      <c r="K763"/>
      <c r="L763" s="123"/>
      <c r="M763" s="806"/>
      <c r="V763" s="1" t="s">
        <v>671</v>
      </c>
      <c r="W763" s="118">
        <v>0</v>
      </c>
      <c r="X763" s="118">
        <v>0</v>
      </c>
      <c r="Y763" s="118">
        <v>0.03</v>
      </c>
      <c r="Z763" s="118">
        <v>0.13</v>
      </c>
      <c r="AA763" s="118">
        <v>0.83</v>
      </c>
      <c r="AB763" s="184"/>
    </row>
    <row r="764" spans="1:28">
      <c r="A764" s="178" t="s">
        <v>531</v>
      </c>
      <c r="B764" s="177">
        <v>0.43</v>
      </c>
      <c r="C764" s="177">
        <v>0.43</v>
      </c>
      <c r="D764" s="177">
        <v>0.43</v>
      </c>
      <c r="J764" s="51"/>
      <c r="K764"/>
      <c r="L764" s="123"/>
      <c r="M764" s="806"/>
      <c r="V764" s="1"/>
      <c r="W764" s="118"/>
      <c r="X764" s="118"/>
      <c r="Y764" s="118"/>
      <c r="Z764" s="118"/>
      <c r="AA764" s="118"/>
      <c r="AB764" s="184"/>
    </row>
    <row r="765" spans="1:28">
      <c r="A765" s="178" t="s">
        <v>452</v>
      </c>
      <c r="B765" s="177">
        <v>0.27</v>
      </c>
      <c r="C765" s="177">
        <v>0.13</v>
      </c>
      <c r="D765" s="177">
        <v>0.16</v>
      </c>
      <c r="J765" s="51"/>
      <c r="K765"/>
      <c r="L765" s="123"/>
      <c r="M765" s="806"/>
    </row>
    <row r="766" spans="1:28">
      <c r="A766" s="178" t="s">
        <v>644</v>
      </c>
      <c r="B766" s="177">
        <v>0.23</v>
      </c>
      <c r="C766" s="177">
        <v>0.11</v>
      </c>
      <c r="D766" s="177">
        <v>0.14000000000000001</v>
      </c>
      <c r="J766" s="51"/>
      <c r="K766"/>
      <c r="L766" s="123"/>
      <c r="M766" s="806"/>
    </row>
    <row r="767" spans="1:28">
      <c r="A767" s="178" t="s">
        <v>645</v>
      </c>
      <c r="B767" s="177">
        <v>0.02</v>
      </c>
      <c r="C767" s="177">
        <v>0.02</v>
      </c>
      <c r="D767" s="177">
        <v>0.02</v>
      </c>
      <c r="J767" s="51"/>
      <c r="K767"/>
      <c r="L767" s="123"/>
      <c r="M767" s="806"/>
    </row>
    <row r="768" spans="1:28" ht="12.75" customHeight="1">
      <c r="A768" s="178" t="s">
        <v>570</v>
      </c>
      <c r="B768" s="177">
        <v>0.2</v>
      </c>
      <c r="C768" s="177">
        <v>0.11</v>
      </c>
      <c r="D768" s="177">
        <v>0.14000000000000001</v>
      </c>
      <c r="J768" s="51"/>
      <c r="K768"/>
      <c r="L768" s="123"/>
      <c r="M768" s="806"/>
    </row>
    <row r="769" spans="1:13">
      <c r="A769" s="178"/>
      <c r="B769" s="177"/>
      <c r="C769" s="177"/>
      <c r="D769" s="177"/>
      <c r="J769" s="51"/>
      <c r="K769"/>
      <c r="L769" s="123"/>
      <c r="M769" s="806"/>
    </row>
    <row r="770" spans="1:13">
      <c r="A770" s="79" t="s">
        <v>463</v>
      </c>
      <c r="B770" s="177"/>
      <c r="C770" s="177"/>
      <c r="D770" s="177"/>
      <c r="J770" s="51"/>
      <c r="K770"/>
      <c r="L770" s="123"/>
      <c r="M770" s="806"/>
    </row>
    <row r="771" spans="1:13" ht="12.75" customHeight="1">
      <c r="A771" s="79" t="s">
        <v>646</v>
      </c>
      <c r="B771" s="177"/>
      <c r="C771" s="177"/>
      <c r="D771" s="177"/>
      <c r="J771" s="51"/>
      <c r="K771"/>
      <c r="L771" s="123"/>
      <c r="M771" s="806"/>
    </row>
    <row r="772" spans="1:13">
      <c r="A772" s="79" t="s">
        <v>1106</v>
      </c>
      <c r="B772" s="177"/>
      <c r="C772" s="177"/>
      <c r="D772" s="177"/>
      <c r="J772" s="51"/>
      <c r="K772"/>
      <c r="L772" s="123"/>
      <c r="M772" s="806"/>
    </row>
    <row r="773" spans="1:13">
      <c r="A773" s="79" t="s">
        <v>1100</v>
      </c>
      <c r="B773"/>
      <c r="C773"/>
      <c r="D773"/>
      <c r="J773" s="51"/>
      <c r="K773"/>
      <c r="L773" s="123"/>
      <c r="M773" s="806"/>
    </row>
    <row r="774" spans="1:13" ht="12.75" customHeight="1">
      <c r="A774" s="52" t="s">
        <v>454</v>
      </c>
      <c r="B774"/>
      <c r="C774"/>
      <c r="D774"/>
      <c r="J774" s="51"/>
      <c r="K774"/>
      <c r="L774" s="123"/>
      <c r="M774" s="806"/>
    </row>
    <row r="775" spans="1:13">
      <c r="A775" s="52"/>
      <c r="B775"/>
      <c r="C775"/>
      <c r="D775"/>
      <c r="J775" s="51"/>
      <c r="K775"/>
      <c r="L775" s="123"/>
      <c r="M775" s="806"/>
    </row>
    <row r="776" spans="1:13">
      <c r="A776" s="52"/>
      <c r="B776" s="624"/>
      <c r="C776" s="624"/>
      <c r="D776" s="624"/>
      <c r="E776" s="630"/>
      <c r="F776" s="630"/>
      <c r="G776" s="630"/>
      <c r="H776" s="630"/>
      <c r="I776" s="630"/>
      <c r="J776" s="630"/>
      <c r="K776" s="624"/>
      <c r="L776" s="123"/>
      <c r="M776" s="806"/>
    </row>
    <row r="777" spans="1:13">
      <c r="A777" s="52"/>
      <c r="B777"/>
      <c r="C777"/>
      <c r="D777"/>
      <c r="J777" s="51"/>
      <c r="K777"/>
      <c r="L777" s="123"/>
      <c r="M777" s="806"/>
    </row>
    <row r="778" spans="1:13">
      <c r="A778" s="1449" t="s">
        <v>647</v>
      </c>
      <c r="B778" s="1449"/>
      <c r="C778" s="1449"/>
      <c r="D778" s="1449"/>
      <c r="J778" s="51"/>
      <c r="K778"/>
      <c r="L778" s="123"/>
      <c r="M778" s="806"/>
    </row>
    <row r="779" spans="1:13" ht="13.5" thickBot="1">
      <c r="A779" s="533"/>
      <c r="B779" s="533" t="s">
        <v>449</v>
      </c>
      <c r="C779" s="533" t="s">
        <v>450</v>
      </c>
      <c r="D779" s="533" t="s">
        <v>72</v>
      </c>
      <c r="J779" s="51"/>
      <c r="K779"/>
      <c r="L779" s="123"/>
      <c r="M779" s="806"/>
    </row>
    <row r="780" spans="1:13">
      <c r="A780" s="528" t="s">
        <v>147</v>
      </c>
      <c r="B780" s="532">
        <v>71</v>
      </c>
      <c r="C780" s="532">
        <v>173</v>
      </c>
      <c r="D780" s="532">
        <v>244</v>
      </c>
      <c r="E780" s="71"/>
      <c r="J780" s="51"/>
      <c r="K780"/>
      <c r="L780" s="123"/>
      <c r="M780" s="806"/>
    </row>
    <row r="781" spans="1:13">
      <c r="A781" s="178" t="s">
        <v>480</v>
      </c>
      <c r="B781" s="177">
        <v>0.94</v>
      </c>
      <c r="C781" s="177">
        <v>0.74</v>
      </c>
      <c r="D781" s="177">
        <v>0.8</v>
      </c>
      <c r="J781" s="51"/>
      <c r="K781"/>
      <c r="L781" s="123"/>
      <c r="M781" s="806"/>
    </row>
    <row r="782" spans="1:13">
      <c r="A782" s="178" t="s">
        <v>648</v>
      </c>
      <c r="B782" s="177">
        <v>0.99</v>
      </c>
      <c r="C782" s="177">
        <v>0.69</v>
      </c>
      <c r="D782" s="177">
        <v>0.78</v>
      </c>
      <c r="J782" s="51"/>
      <c r="K782"/>
      <c r="L782" s="123"/>
      <c r="M782" s="806"/>
    </row>
    <row r="783" spans="1:13">
      <c r="A783" s="178" t="s">
        <v>650</v>
      </c>
      <c r="B783" s="177">
        <v>0.71</v>
      </c>
      <c r="C783" s="177">
        <v>0.55000000000000004</v>
      </c>
      <c r="D783" s="177">
        <v>0.6</v>
      </c>
      <c r="J783" s="51"/>
      <c r="K783"/>
      <c r="L783" s="123"/>
      <c r="M783" s="806"/>
    </row>
    <row r="784" spans="1:13">
      <c r="A784" s="178" t="s">
        <v>651</v>
      </c>
      <c r="B784" s="177">
        <v>0.59</v>
      </c>
      <c r="C784" s="177">
        <v>0.48</v>
      </c>
      <c r="D784" s="177">
        <v>0.51</v>
      </c>
      <c r="J784" s="51"/>
      <c r="K784"/>
      <c r="L784" s="123"/>
      <c r="M784" s="806"/>
    </row>
    <row r="785" spans="1:14">
      <c r="A785" s="178" t="s">
        <v>654</v>
      </c>
      <c r="B785" s="177">
        <v>0.61</v>
      </c>
      <c r="C785" s="177">
        <v>0.4</v>
      </c>
      <c r="D785" s="177">
        <v>0.46</v>
      </c>
      <c r="J785" s="51"/>
      <c r="K785"/>
      <c r="L785" s="123"/>
      <c r="M785" s="806"/>
    </row>
    <row r="786" spans="1:14" s="624" customFormat="1">
      <c r="A786" s="178" t="s">
        <v>653</v>
      </c>
      <c r="B786" s="177">
        <v>0.5</v>
      </c>
      <c r="C786" s="177">
        <v>0.3</v>
      </c>
      <c r="D786" s="177">
        <v>0.36</v>
      </c>
      <c r="E786" s="51"/>
      <c r="F786" s="51"/>
      <c r="G786" s="51"/>
      <c r="H786" s="51"/>
      <c r="I786" s="51"/>
      <c r="J786" s="51"/>
      <c r="K786"/>
      <c r="L786" s="637"/>
      <c r="M786" s="806"/>
      <c r="N786" s="630"/>
    </row>
    <row r="787" spans="1:14">
      <c r="A787" s="178" t="s">
        <v>649</v>
      </c>
      <c r="B787" s="177">
        <v>0.42</v>
      </c>
      <c r="C787" s="177">
        <v>0.27</v>
      </c>
      <c r="D787" s="177">
        <v>0.31</v>
      </c>
      <c r="J787" s="51"/>
      <c r="K787"/>
      <c r="L787" s="123"/>
      <c r="M787" s="806"/>
    </row>
    <row r="788" spans="1:14">
      <c r="A788" s="178" t="s">
        <v>652</v>
      </c>
      <c r="B788" s="177">
        <v>0.17</v>
      </c>
      <c r="C788" s="177">
        <v>0.15</v>
      </c>
      <c r="D788" s="177">
        <v>0.15</v>
      </c>
      <c r="J788" s="51"/>
      <c r="K788"/>
      <c r="L788" s="123"/>
      <c r="M788" s="806"/>
    </row>
    <row r="789" spans="1:14">
      <c r="A789" s="178" t="s">
        <v>655</v>
      </c>
      <c r="B789" s="177">
        <v>0</v>
      </c>
      <c r="C789" s="177">
        <v>0.01</v>
      </c>
      <c r="D789" s="177">
        <v>0</v>
      </c>
      <c r="J789" s="51"/>
      <c r="K789"/>
      <c r="L789" s="123"/>
      <c r="M789" s="806"/>
    </row>
    <row r="790" spans="1:14">
      <c r="A790" s="178" t="s">
        <v>139</v>
      </c>
      <c r="B790" s="177">
        <v>0.02</v>
      </c>
      <c r="C790" s="177">
        <v>0.01</v>
      </c>
      <c r="D790" s="177">
        <v>0.01</v>
      </c>
      <c r="J790" s="51"/>
      <c r="K790"/>
      <c r="L790" s="123"/>
      <c r="M790" s="806"/>
    </row>
    <row r="791" spans="1:14">
      <c r="A791" s="178"/>
      <c r="B791" s="177"/>
      <c r="C791" s="177"/>
      <c r="D791" s="177"/>
      <c r="J791" s="51"/>
      <c r="K791"/>
      <c r="L791" s="123"/>
      <c r="M791" s="806"/>
    </row>
    <row r="792" spans="1:14">
      <c r="A792" s="79" t="s">
        <v>463</v>
      </c>
      <c r="B792" s="177"/>
      <c r="C792" s="177"/>
      <c r="D792" s="177"/>
      <c r="J792" s="51"/>
      <c r="K792"/>
      <c r="L792" s="123"/>
      <c r="M792" s="806"/>
    </row>
    <row r="793" spans="1:14">
      <c r="A793" s="79" t="s">
        <v>1105</v>
      </c>
      <c r="B793" s="177"/>
      <c r="C793" s="177"/>
      <c r="D793" s="177"/>
      <c r="J793" s="51"/>
      <c r="K793"/>
      <c r="L793" s="123"/>
      <c r="M793" s="806"/>
    </row>
    <row r="794" spans="1:14">
      <c r="A794" s="79" t="s">
        <v>1106</v>
      </c>
      <c r="B794" s="177"/>
      <c r="C794" s="177"/>
      <c r="D794" s="177"/>
      <c r="J794" s="51"/>
      <c r="K794"/>
      <c r="L794" s="123"/>
      <c r="M794" s="806"/>
    </row>
    <row r="795" spans="1:14">
      <c r="A795" s="79" t="s">
        <v>1100</v>
      </c>
      <c r="B795"/>
      <c r="C795"/>
      <c r="D795"/>
      <c r="J795" s="51"/>
      <c r="K795"/>
      <c r="L795" s="123"/>
      <c r="M795" s="806"/>
    </row>
    <row r="796" spans="1:14">
      <c r="A796" s="52" t="s">
        <v>454</v>
      </c>
      <c r="B796" s="518"/>
      <c r="J796" s="51"/>
      <c r="K796"/>
      <c r="L796" s="123"/>
      <c r="M796" s="806"/>
    </row>
    <row r="797" spans="1:14">
      <c r="A797" s="52"/>
      <c r="B797" s="518"/>
      <c r="E797" s="71"/>
      <c r="J797" s="51"/>
      <c r="K797"/>
      <c r="L797" s="123"/>
      <c r="M797" s="806"/>
    </row>
    <row r="798" spans="1:14">
      <c r="A798" s="52"/>
      <c r="B798" s="791"/>
      <c r="C798" s="630"/>
      <c r="D798" s="630"/>
      <c r="E798" s="71"/>
      <c r="F798" s="630"/>
      <c r="G798" s="630"/>
      <c r="H798" s="630"/>
      <c r="I798" s="630"/>
      <c r="J798" s="630"/>
      <c r="K798" s="624"/>
      <c r="L798" s="123"/>
      <c r="M798" s="806"/>
    </row>
    <row r="799" spans="1:14" ht="13.5" customHeight="1">
      <c r="A799" s="52"/>
      <c r="B799" s="518"/>
      <c r="E799" s="71"/>
      <c r="J799" s="51"/>
      <c r="K799"/>
      <c r="L799" s="123"/>
      <c r="M799" s="806"/>
    </row>
    <row r="800" spans="1:14" s="624" customFormat="1" ht="13.5" customHeight="1">
      <c r="A800" s="1449" t="s">
        <v>656</v>
      </c>
      <c r="B800" s="1449"/>
      <c r="C800" s="1449"/>
      <c r="D800" s="1449"/>
      <c r="E800" s="1449"/>
      <c r="F800" s="1449"/>
      <c r="G800" s="1449"/>
      <c r="H800" s="1449"/>
      <c r="I800" s="51"/>
      <c r="J800" s="51"/>
      <c r="K800"/>
      <c r="L800" s="637"/>
      <c r="M800" s="806"/>
      <c r="N800" s="630"/>
    </row>
    <row r="801" spans="1:13" ht="13.5" customHeight="1" thickBot="1">
      <c r="A801" s="533"/>
      <c r="B801" s="533"/>
      <c r="C801" s="533" t="s">
        <v>657</v>
      </c>
      <c r="D801" s="533" t="s">
        <v>658</v>
      </c>
      <c r="E801" s="533" t="s">
        <v>659</v>
      </c>
      <c r="F801" s="533" t="s">
        <v>660</v>
      </c>
      <c r="G801" s="533" t="s">
        <v>661</v>
      </c>
      <c r="H801" s="533" t="s">
        <v>662</v>
      </c>
      <c r="J801" s="51"/>
      <c r="K801"/>
      <c r="L801" s="123"/>
      <c r="M801" s="806"/>
    </row>
    <row r="802" spans="1:13" ht="13.5" customHeight="1">
      <c r="A802" s="1539" t="s">
        <v>665</v>
      </c>
      <c r="B802" t="s">
        <v>449</v>
      </c>
      <c r="C802">
        <v>51</v>
      </c>
      <c r="D802" s="118">
        <v>0.15</v>
      </c>
      <c r="E802" s="118" t="s">
        <v>674</v>
      </c>
      <c r="F802" s="118">
        <v>0.24</v>
      </c>
      <c r="G802" s="118">
        <v>0.13</v>
      </c>
      <c r="H802" s="118" t="s">
        <v>1047</v>
      </c>
      <c r="J802" s="51"/>
      <c r="K802"/>
      <c r="L802" s="123"/>
      <c r="M802" s="806"/>
    </row>
    <row r="803" spans="1:13">
      <c r="A803" s="1539"/>
      <c r="B803" t="s">
        <v>450</v>
      </c>
      <c r="C803">
        <v>153</v>
      </c>
      <c r="D803" s="118">
        <v>0.08</v>
      </c>
      <c r="E803" s="118">
        <v>0.34</v>
      </c>
      <c r="F803" s="118">
        <v>0.35</v>
      </c>
      <c r="G803" s="118">
        <v>0.1</v>
      </c>
      <c r="H803" s="118">
        <v>0.13</v>
      </c>
      <c r="J803" s="51"/>
      <c r="K803"/>
      <c r="L803" s="123"/>
      <c r="M803" s="806"/>
    </row>
    <row r="804" spans="1:13">
      <c r="A804" s="1539"/>
      <c r="B804" t="s">
        <v>72</v>
      </c>
      <c r="C804">
        <v>204</v>
      </c>
      <c r="D804" s="118">
        <v>0.1</v>
      </c>
      <c r="E804" s="118">
        <v>0.28000000000000003</v>
      </c>
      <c r="F804" s="118">
        <v>0.32</v>
      </c>
      <c r="G804" s="118">
        <v>0.11</v>
      </c>
      <c r="H804" s="118">
        <v>0.19</v>
      </c>
      <c r="J804" s="51"/>
      <c r="K804"/>
      <c r="L804" s="123"/>
      <c r="M804" s="806"/>
    </row>
    <row r="805" spans="1:13">
      <c r="A805" s="1539" t="s">
        <v>667</v>
      </c>
      <c r="B805" t="s">
        <v>449</v>
      </c>
      <c r="C805">
        <v>51</v>
      </c>
      <c r="D805" s="118">
        <v>0</v>
      </c>
      <c r="E805" s="118">
        <v>0.02</v>
      </c>
      <c r="F805" s="118">
        <v>0.31</v>
      </c>
      <c r="G805" s="118">
        <v>0.16</v>
      </c>
      <c r="H805" s="118">
        <v>0.51</v>
      </c>
      <c r="J805" s="51"/>
      <c r="K805"/>
      <c r="L805" s="123"/>
      <c r="M805" s="806"/>
    </row>
    <row r="806" spans="1:13">
      <c r="A806" s="1539"/>
      <c r="B806" t="s">
        <v>450</v>
      </c>
      <c r="C806">
        <v>153</v>
      </c>
      <c r="D806" s="118">
        <v>0</v>
      </c>
      <c r="E806" s="118">
        <v>7.0000000000000007E-2</v>
      </c>
      <c r="F806" s="118">
        <v>0.27</v>
      </c>
      <c r="G806" s="118">
        <v>0.25</v>
      </c>
      <c r="H806" s="118">
        <v>0.41</v>
      </c>
      <c r="J806" s="51"/>
      <c r="K806"/>
      <c r="L806" s="123"/>
      <c r="M806" s="806"/>
    </row>
    <row r="807" spans="1:13">
      <c r="A807" s="1539"/>
      <c r="B807" t="s">
        <v>72</v>
      </c>
      <c r="C807">
        <v>204</v>
      </c>
      <c r="D807" s="118">
        <v>0</v>
      </c>
      <c r="E807" s="118">
        <v>0.05</v>
      </c>
      <c r="F807" s="118">
        <v>0.28000000000000003</v>
      </c>
      <c r="G807" s="118">
        <v>0.22</v>
      </c>
      <c r="H807" s="118">
        <v>0.44</v>
      </c>
      <c r="J807" s="51"/>
      <c r="K807"/>
      <c r="L807" s="123"/>
      <c r="M807" s="806"/>
    </row>
    <row r="808" spans="1:13">
      <c r="A808" s="1539" t="s">
        <v>670</v>
      </c>
      <c r="B808" t="s">
        <v>449</v>
      </c>
      <c r="C808">
        <v>51</v>
      </c>
      <c r="D808" s="118">
        <v>0.02</v>
      </c>
      <c r="E808" s="118" t="s">
        <v>676</v>
      </c>
      <c r="F808" s="118">
        <v>0.2</v>
      </c>
      <c r="G808" s="118">
        <v>0.15</v>
      </c>
      <c r="H808" s="118" t="s">
        <v>1048</v>
      </c>
      <c r="J808" s="51"/>
      <c r="K808"/>
      <c r="L808" s="123"/>
      <c r="M808" s="806"/>
    </row>
    <row r="809" spans="1:13">
      <c r="A809" s="1539"/>
      <c r="B809" t="s">
        <v>450</v>
      </c>
      <c r="C809">
        <v>153</v>
      </c>
      <c r="D809" s="118">
        <v>0</v>
      </c>
      <c r="E809" s="118">
        <v>0.01</v>
      </c>
      <c r="F809" s="118">
        <v>0.14000000000000001</v>
      </c>
      <c r="G809" s="118">
        <v>0.23</v>
      </c>
      <c r="H809" s="118">
        <v>0.63</v>
      </c>
      <c r="J809" s="51"/>
      <c r="K809"/>
      <c r="L809" s="123"/>
      <c r="M809" s="806"/>
    </row>
    <row r="810" spans="1:13">
      <c r="A810" s="1539"/>
      <c r="B810" t="s">
        <v>72</v>
      </c>
      <c r="C810">
        <v>204</v>
      </c>
      <c r="D810" s="118">
        <v>0.01</v>
      </c>
      <c r="E810" s="118">
        <v>0.05</v>
      </c>
      <c r="F810" s="118">
        <v>0.16</v>
      </c>
      <c r="G810" s="118">
        <v>0.21</v>
      </c>
      <c r="H810" s="118">
        <v>0.59</v>
      </c>
      <c r="J810" s="51"/>
      <c r="K810"/>
      <c r="L810" s="123"/>
      <c r="M810" s="806"/>
    </row>
    <row r="811" spans="1:13">
      <c r="A811" s="1539" t="s">
        <v>672</v>
      </c>
      <c r="B811" t="s">
        <v>449</v>
      </c>
      <c r="C811">
        <v>51</v>
      </c>
      <c r="D811" s="118">
        <v>0</v>
      </c>
      <c r="E811" s="118">
        <v>0</v>
      </c>
      <c r="F811" s="118">
        <v>0.04</v>
      </c>
      <c r="G811" s="118">
        <v>0.11</v>
      </c>
      <c r="H811" s="118">
        <v>0.85</v>
      </c>
      <c r="J811" s="51"/>
      <c r="K811"/>
      <c r="L811" s="123"/>
      <c r="M811" s="806"/>
    </row>
    <row r="812" spans="1:13">
      <c r="A812" s="1539"/>
      <c r="B812" t="s">
        <v>450</v>
      </c>
      <c r="C812">
        <v>153</v>
      </c>
      <c r="D812" s="118">
        <v>0</v>
      </c>
      <c r="E812" s="118">
        <v>0</v>
      </c>
      <c r="F812" s="118">
        <v>0.03</v>
      </c>
      <c r="G812" s="118">
        <v>0.12</v>
      </c>
      <c r="H812" s="118">
        <v>0.86</v>
      </c>
      <c r="J812" s="51"/>
      <c r="K812"/>
      <c r="L812" s="123"/>
      <c r="M812" s="806"/>
    </row>
    <row r="813" spans="1:13">
      <c r="A813" s="1539"/>
      <c r="B813" t="s">
        <v>72</v>
      </c>
      <c r="C813">
        <v>204</v>
      </c>
      <c r="D813" s="118">
        <v>0</v>
      </c>
      <c r="E813" s="118">
        <v>0</v>
      </c>
      <c r="F813" s="118">
        <v>0.03</v>
      </c>
      <c r="G813" s="118">
        <v>0.12</v>
      </c>
      <c r="H813" s="118">
        <v>0.85</v>
      </c>
      <c r="J813" s="51"/>
      <c r="K813"/>
      <c r="L813" s="123"/>
      <c r="M813" s="806"/>
    </row>
    <row r="814" spans="1:13">
      <c r="A814" s="1539" t="s">
        <v>673</v>
      </c>
      <c r="B814" t="s">
        <v>449</v>
      </c>
      <c r="C814">
        <v>51</v>
      </c>
      <c r="D814" s="118">
        <v>0.02</v>
      </c>
      <c r="E814" s="118">
        <v>0.04</v>
      </c>
      <c r="F814" s="118">
        <v>0.11</v>
      </c>
      <c r="G814" s="118">
        <v>0.09</v>
      </c>
      <c r="H814" s="118" t="s">
        <v>1049</v>
      </c>
      <c r="J814" s="51"/>
      <c r="K814"/>
      <c r="L814" s="123"/>
      <c r="M814" s="806"/>
    </row>
    <row r="815" spans="1:13">
      <c r="A815" s="1539"/>
      <c r="B815" t="s">
        <v>450</v>
      </c>
      <c r="C815">
        <v>153</v>
      </c>
      <c r="D815" s="118">
        <v>0.01</v>
      </c>
      <c r="E815" s="118">
        <v>0.08</v>
      </c>
      <c r="F815" s="118">
        <v>0.2</v>
      </c>
      <c r="G815" s="118">
        <v>0.15</v>
      </c>
      <c r="H815" s="118">
        <v>0.56999999999999995</v>
      </c>
      <c r="J815" s="51"/>
      <c r="K815"/>
      <c r="L815" s="123"/>
      <c r="M815" s="806"/>
    </row>
    <row r="816" spans="1:13" ht="13.5" customHeight="1">
      <c r="A816" s="1539"/>
      <c r="B816" t="s">
        <v>72</v>
      </c>
      <c r="C816">
        <v>204</v>
      </c>
      <c r="D816" s="118">
        <v>0.01</v>
      </c>
      <c r="E816" s="118">
        <v>0.06</v>
      </c>
      <c r="F816" s="118">
        <v>0.17</v>
      </c>
      <c r="G816" s="118">
        <v>0.13</v>
      </c>
      <c r="H816" s="118">
        <v>0.62</v>
      </c>
      <c r="J816" s="51"/>
      <c r="K816"/>
      <c r="L816" s="123"/>
      <c r="M816" s="806"/>
    </row>
    <row r="817" spans="1:14" s="624" customFormat="1" ht="13.5" customHeight="1">
      <c r="A817" s="1539" t="s">
        <v>675</v>
      </c>
      <c r="B817" t="s">
        <v>449</v>
      </c>
      <c r="C817">
        <v>51</v>
      </c>
      <c r="D817" s="118">
        <v>0.02</v>
      </c>
      <c r="E817" s="118" t="s">
        <v>1050</v>
      </c>
      <c r="F817" s="118">
        <v>0.15</v>
      </c>
      <c r="G817" s="118">
        <v>0.15</v>
      </c>
      <c r="H817" s="118" t="s">
        <v>1051</v>
      </c>
      <c r="I817" s="51"/>
      <c r="J817" s="51"/>
      <c r="K817"/>
      <c r="L817" s="637"/>
      <c r="M817" s="806"/>
      <c r="N817" s="630"/>
    </row>
    <row r="818" spans="1:14" ht="13.5" customHeight="1">
      <c r="A818" s="1539"/>
      <c r="B818" t="s">
        <v>450</v>
      </c>
      <c r="C818">
        <v>153</v>
      </c>
      <c r="D818" s="118">
        <v>0.04</v>
      </c>
      <c r="E818" s="118">
        <v>0.06</v>
      </c>
      <c r="F818" s="118">
        <v>0.14000000000000001</v>
      </c>
      <c r="G818" s="118">
        <v>0.18</v>
      </c>
      <c r="H818" s="118">
        <v>0.57999999999999996</v>
      </c>
      <c r="J818" s="51"/>
      <c r="K818"/>
      <c r="L818" s="123"/>
      <c r="M818" s="806"/>
    </row>
    <row r="819" spans="1:14" ht="13.5" customHeight="1">
      <c r="A819" s="1539"/>
      <c r="B819" t="s">
        <v>72</v>
      </c>
      <c r="C819">
        <v>204</v>
      </c>
      <c r="D819" s="118">
        <v>0.03</v>
      </c>
      <c r="E819" s="118">
        <v>0.13</v>
      </c>
      <c r="F819" s="118">
        <v>0.14000000000000001</v>
      </c>
      <c r="G819" s="118">
        <v>0.17</v>
      </c>
      <c r="H819" s="118">
        <v>0.52</v>
      </c>
      <c r="J819" s="51"/>
      <c r="K819"/>
      <c r="L819" s="123"/>
      <c r="M819" s="806"/>
    </row>
    <row r="820" spans="1:14">
      <c r="A820" s="1539" t="s">
        <v>677</v>
      </c>
      <c r="B820" t="s">
        <v>449</v>
      </c>
      <c r="C820">
        <v>51</v>
      </c>
      <c r="D820" s="118">
        <v>0.09</v>
      </c>
      <c r="E820" s="118">
        <v>0.2</v>
      </c>
      <c r="F820" s="118" t="s">
        <v>1052</v>
      </c>
      <c r="G820" s="118">
        <v>0.06</v>
      </c>
      <c r="H820" s="118">
        <v>0.09</v>
      </c>
      <c r="J820" s="51"/>
      <c r="K820"/>
      <c r="L820" s="123"/>
      <c r="M820" s="806"/>
    </row>
    <row r="821" spans="1:14">
      <c r="A821" s="1539"/>
      <c r="B821" t="s">
        <v>450</v>
      </c>
      <c r="C821">
        <v>153</v>
      </c>
      <c r="D821" s="118">
        <v>0.05</v>
      </c>
      <c r="E821" s="118">
        <v>0.25</v>
      </c>
      <c r="F821" s="118">
        <v>0.38</v>
      </c>
      <c r="G821" s="118">
        <v>0.18</v>
      </c>
      <c r="H821" s="118">
        <v>0.12</v>
      </c>
      <c r="J821" s="51"/>
      <c r="K821"/>
      <c r="L821" s="123"/>
      <c r="M821" s="806"/>
    </row>
    <row r="822" spans="1:14">
      <c r="A822" s="1539"/>
      <c r="B822" t="s">
        <v>72</v>
      </c>
      <c r="C822">
        <v>204</v>
      </c>
      <c r="D822" s="118">
        <v>0.06</v>
      </c>
      <c r="E822" s="118">
        <v>0.24</v>
      </c>
      <c r="F822" s="118">
        <v>0.43</v>
      </c>
      <c r="G822" s="118">
        <v>0.15</v>
      </c>
      <c r="H822" s="118">
        <v>0.12</v>
      </c>
      <c r="J822" s="51"/>
      <c r="K822"/>
      <c r="L822" s="123"/>
      <c r="M822" s="806"/>
    </row>
    <row r="823" spans="1:14">
      <c r="A823" s="1540" t="s">
        <v>139</v>
      </c>
      <c r="B823" t="s">
        <v>449</v>
      </c>
      <c r="C823">
        <v>51</v>
      </c>
      <c r="D823" s="118">
        <v>0</v>
      </c>
      <c r="E823" s="118">
        <v>0.02</v>
      </c>
      <c r="F823" s="118">
        <v>0.06</v>
      </c>
      <c r="G823" s="118">
        <v>0</v>
      </c>
      <c r="H823" s="118">
        <v>0.92</v>
      </c>
      <c r="J823" s="51"/>
      <c r="K823"/>
      <c r="L823" s="123"/>
      <c r="M823" s="806"/>
    </row>
    <row r="824" spans="1:14">
      <c r="A824" s="1539"/>
      <c r="B824" t="s">
        <v>450</v>
      </c>
      <c r="C824">
        <v>153</v>
      </c>
      <c r="D824" s="118">
        <v>0</v>
      </c>
      <c r="E824" s="118">
        <v>0</v>
      </c>
      <c r="F824" s="118">
        <v>0.02</v>
      </c>
      <c r="G824" s="118">
        <v>0.02</v>
      </c>
      <c r="H824" s="118">
        <v>0.97</v>
      </c>
      <c r="J824" s="51"/>
      <c r="K824"/>
      <c r="L824" s="123"/>
      <c r="M824" s="806"/>
    </row>
    <row r="825" spans="1:14">
      <c r="A825" s="1539"/>
      <c r="B825" t="s">
        <v>72</v>
      </c>
      <c r="C825">
        <v>204</v>
      </c>
      <c r="D825" s="118">
        <v>0</v>
      </c>
      <c r="E825" s="118">
        <v>0.01</v>
      </c>
      <c r="F825" s="118">
        <v>0.04</v>
      </c>
      <c r="G825" s="118">
        <v>0.01</v>
      </c>
      <c r="H825" s="118">
        <v>0.95</v>
      </c>
      <c r="J825" s="51"/>
      <c r="K825"/>
      <c r="L825" s="123"/>
      <c r="M825" s="806"/>
    </row>
    <row r="826" spans="1:14">
      <c r="A826" s="542"/>
      <c r="B826"/>
      <c r="C826"/>
      <c r="D826" s="118"/>
      <c r="E826" s="118"/>
      <c r="F826" s="118"/>
      <c r="G826" s="118"/>
      <c r="H826" s="118"/>
      <c r="J826" s="51"/>
      <c r="K826"/>
      <c r="L826" s="123"/>
      <c r="M826" s="806"/>
    </row>
    <row r="827" spans="1:14">
      <c r="A827" s="79" t="s">
        <v>463</v>
      </c>
      <c r="B827"/>
      <c r="C827"/>
      <c r="D827" s="118"/>
      <c r="E827" s="118"/>
      <c r="F827" s="118"/>
      <c r="G827" s="118"/>
      <c r="H827" s="118"/>
      <c r="J827" s="51"/>
      <c r="K827"/>
      <c r="L827" s="123"/>
      <c r="M827" s="806"/>
    </row>
    <row r="828" spans="1:14">
      <c r="A828" s="79" t="s">
        <v>646</v>
      </c>
      <c r="B828" s="518"/>
      <c r="E828" s="71"/>
      <c r="J828" s="51"/>
      <c r="K828"/>
      <c r="L828" s="123"/>
      <c r="M828" s="806"/>
    </row>
    <row r="829" spans="1:14">
      <c r="A829" s="79" t="s">
        <v>1100</v>
      </c>
      <c r="B829" s="518"/>
      <c r="E829" s="71"/>
      <c r="J829" s="51"/>
      <c r="K829"/>
      <c r="L829" s="123"/>
      <c r="M829" s="806"/>
    </row>
    <row r="830" spans="1:14">
      <c r="A830" s="52" t="s">
        <v>454</v>
      </c>
      <c r="B830" s="518"/>
      <c r="E830" s="71"/>
      <c r="J830" s="51"/>
      <c r="K830"/>
      <c r="L830" s="123"/>
      <c r="M830" s="806"/>
    </row>
    <row r="831" spans="1:14">
      <c r="A831" s="52"/>
      <c r="B831" s="518"/>
      <c r="E831" s="71"/>
      <c r="J831" s="51"/>
      <c r="K831"/>
      <c r="L831" s="123"/>
      <c r="M831" s="806"/>
    </row>
    <row r="832" spans="1:14">
      <c r="A832" s="52"/>
      <c r="B832" s="791"/>
      <c r="C832" s="630"/>
      <c r="D832" s="630"/>
      <c r="E832" s="71"/>
      <c r="F832" s="630"/>
      <c r="G832" s="630"/>
      <c r="H832" s="630"/>
      <c r="I832" s="630"/>
      <c r="J832" s="630"/>
      <c r="K832" s="624"/>
      <c r="L832" s="123"/>
      <c r="M832" s="806"/>
    </row>
    <row r="833" spans="1:14">
      <c r="A833" s="52"/>
      <c r="B833" s="518"/>
      <c r="E833" s="71"/>
      <c r="J833" s="51"/>
      <c r="K833"/>
      <c r="L833" s="123"/>
      <c r="M833" s="806"/>
    </row>
    <row r="834" spans="1:14">
      <c r="A834" s="1535" t="s">
        <v>678</v>
      </c>
      <c r="B834" s="1535"/>
      <c r="C834" s="1535"/>
      <c r="D834" s="1535"/>
      <c r="E834" s="71"/>
      <c r="J834" s="51"/>
      <c r="K834"/>
      <c r="L834" s="123"/>
      <c r="M834" s="806"/>
    </row>
    <row r="835" spans="1:14" ht="13.5" thickBot="1">
      <c r="A835" s="533"/>
      <c r="B835" s="533" t="s">
        <v>449</v>
      </c>
      <c r="C835" s="533" t="s">
        <v>450</v>
      </c>
      <c r="D835" s="533" t="s">
        <v>72</v>
      </c>
      <c r="E835" s="71"/>
      <c r="J835" s="51"/>
      <c r="K835"/>
      <c r="L835" s="123"/>
      <c r="M835" s="806"/>
    </row>
    <row r="836" spans="1:14" s="624" customFormat="1" ht="13.5" customHeight="1">
      <c r="A836" s="528" t="s">
        <v>428</v>
      </c>
      <c r="B836" s="532">
        <v>16</v>
      </c>
      <c r="C836" s="532">
        <v>33</v>
      </c>
      <c r="D836" s="532">
        <v>49</v>
      </c>
      <c r="E836" s="71"/>
      <c r="F836" s="51"/>
      <c r="G836" s="51"/>
      <c r="H836" s="51"/>
      <c r="I836" s="51"/>
      <c r="J836" s="51"/>
      <c r="K836"/>
      <c r="L836" s="637"/>
      <c r="M836" s="806"/>
      <c r="N836" s="630"/>
    </row>
    <row r="837" spans="1:14" ht="13.5" customHeight="1">
      <c r="A837" s="180" t="s">
        <v>531</v>
      </c>
      <c r="B837" s="177">
        <v>0.44</v>
      </c>
      <c r="C837" s="177">
        <v>0.5</v>
      </c>
      <c r="D837" s="177">
        <v>0.48</v>
      </c>
      <c r="E837" s="71"/>
      <c r="J837" s="51"/>
      <c r="K837"/>
      <c r="L837" s="123"/>
      <c r="M837" s="806"/>
    </row>
    <row r="838" spans="1:14" ht="13.5" customHeight="1">
      <c r="A838" s="180" t="s">
        <v>451</v>
      </c>
      <c r="B838" s="177">
        <v>0.39</v>
      </c>
      <c r="C838" s="177">
        <v>0.44</v>
      </c>
      <c r="D838" s="177">
        <v>0.42</v>
      </c>
      <c r="E838" s="71"/>
      <c r="J838" s="51"/>
      <c r="K838"/>
      <c r="L838" s="123"/>
      <c r="M838" s="806"/>
    </row>
    <row r="839" spans="1:14" ht="13.5" customHeight="1">
      <c r="A839" s="180" t="s">
        <v>452</v>
      </c>
      <c r="B839" s="177">
        <v>0.11</v>
      </c>
      <c r="C839" s="177">
        <v>0.06</v>
      </c>
      <c r="D839" s="177">
        <v>0.08</v>
      </c>
      <c r="E839" s="71"/>
      <c r="J839" s="51"/>
      <c r="K839"/>
      <c r="L839" s="123"/>
      <c r="M839" s="806"/>
    </row>
    <row r="840" spans="1:14">
      <c r="A840" s="180" t="s">
        <v>570</v>
      </c>
      <c r="B840" s="177">
        <v>0.06</v>
      </c>
      <c r="C840" s="177">
        <v>0</v>
      </c>
      <c r="D840" s="177">
        <v>0.02</v>
      </c>
      <c r="E840" s="71"/>
      <c r="J840" s="51"/>
      <c r="K840"/>
      <c r="L840" s="123"/>
      <c r="M840" s="806"/>
    </row>
    <row r="841" spans="1:14">
      <c r="A841" s="180"/>
      <c r="B841" s="177"/>
      <c r="C841" s="177"/>
      <c r="D841" s="177"/>
      <c r="E841" s="71"/>
      <c r="J841" s="51"/>
      <c r="K841"/>
      <c r="L841" s="123"/>
      <c r="M841" s="806"/>
    </row>
    <row r="842" spans="1:14">
      <c r="A842" s="183" t="s">
        <v>143</v>
      </c>
      <c r="B842" s="518"/>
      <c r="E842" s="71"/>
      <c r="J842" s="51"/>
      <c r="K842"/>
      <c r="L842" s="123"/>
      <c r="M842" s="806"/>
    </row>
    <row r="843" spans="1:14">
      <c r="A843" s="183" t="s">
        <v>1107</v>
      </c>
      <c r="B843" s="518"/>
      <c r="E843" s="71"/>
      <c r="J843" s="51"/>
      <c r="K843"/>
      <c r="L843" s="123"/>
      <c r="M843" s="806"/>
    </row>
    <row r="844" spans="1:14">
      <c r="A844" s="52" t="s">
        <v>454</v>
      </c>
      <c r="B844" s="518"/>
      <c r="E844" s="71"/>
      <c r="J844" s="51"/>
      <c r="K844"/>
      <c r="L844" s="123"/>
      <c r="M844" s="806"/>
    </row>
    <row r="845" spans="1:14">
      <c r="A845" s="183"/>
      <c r="B845" s="518"/>
      <c r="E845" s="71"/>
      <c r="J845" s="51"/>
      <c r="K845"/>
      <c r="L845" s="123"/>
      <c r="M845" s="806"/>
    </row>
    <row r="846" spans="1:14">
      <c r="A846" s="639"/>
      <c r="B846" s="791"/>
      <c r="C846" s="630"/>
      <c r="D846" s="630"/>
      <c r="E846" s="71"/>
      <c r="F846" s="630"/>
      <c r="G846" s="630"/>
      <c r="H846" s="630"/>
      <c r="I846" s="630"/>
      <c r="J846" s="630"/>
      <c r="K846" s="624"/>
      <c r="L846" s="123"/>
      <c r="M846" s="806"/>
    </row>
    <row r="847" spans="1:14">
      <c r="A847" s="183"/>
      <c r="B847" s="518"/>
      <c r="E847" s="71"/>
      <c r="J847" s="51"/>
      <c r="K847"/>
      <c r="L847" s="123"/>
      <c r="M847" s="806"/>
    </row>
    <row r="848" spans="1:14">
      <c r="A848" s="381" t="s">
        <v>679</v>
      </c>
      <c r="B848"/>
      <c r="C848"/>
      <c r="D848"/>
      <c r="E848" s="181"/>
      <c r="J848" s="51"/>
      <c r="K848"/>
      <c r="L848" s="123"/>
      <c r="M848" s="806"/>
    </row>
    <row r="849" spans="1:14" ht="13.5" customHeight="1" thickBot="1">
      <c r="A849" s="533"/>
      <c r="B849" s="533" t="s">
        <v>449</v>
      </c>
      <c r="C849" s="533" t="s">
        <v>450</v>
      </c>
      <c r="D849" s="533" t="s">
        <v>72</v>
      </c>
      <c r="J849" s="51"/>
      <c r="K849"/>
      <c r="L849" s="123"/>
      <c r="M849" s="806"/>
    </row>
    <row r="850" spans="1:14" s="624" customFormat="1" ht="13.5" customHeight="1">
      <c r="A850" s="528" t="s">
        <v>147</v>
      </c>
      <c r="B850" s="532">
        <v>51</v>
      </c>
      <c r="C850" s="532">
        <v>153</v>
      </c>
      <c r="D850" s="532">
        <v>204</v>
      </c>
      <c r="E850" s="51"/>
      <c r="F850" s="51"/>
      <c r="G850" s="51"/>
      <c r="H850" s="51"/>
      <c r="I850" s="51"/>
      <c r="J850" s="51"/>
      <c r="K850"/>
      <c r="L850" s="637"/>
      <c r="M850" s="806"/>
      <c r="N850" s="630"/>
    </row>
    <row r="851" spans="1:14" ht="13.5" customHeight="1">
      <c r="A851" s="180" t="s">
        <v>680</v>
      </c>
      <c r="B851" s="177">
        <v>0.68</v>
      </c>
      <c r="C851" s="177">
        <v>0.55000000000000004</v>
      </c>
      <c r="D851" s="177">
        <v>0.59</v>
      </c>
      <c r="J851" s="51"/>
      <c r="K851"/>
      <c r="L851" s="123"/>
      <c r="M851" s="806"/>
    </row>
    <row r="852" spans="1:14" ht="13.5" customHeight="1">
      <c r="A852" s="180" t="s">
        <v>681</v>
      </c>
      <c r="B852" s="177">
        <v>0.02</v>
      </c>
      <c r="C852" s="177">
        <v>0.19</v>
      </c>
      <c r="D852" s="177">
        <v>0.15</v>
      </c>
      <c r="J852" s="51"/>
      <c r="K852"/>
      <c r="L852" s="123"/>
      <c r="M852" s="806"/>
    </row>
    <row r="853" spans="1:14">
      <c r="A853" s="180">
        <v>3</v>
      </c>
      <c r="B853" s="177">
        <v>0.19</v>
      </c>
      <c r="C853" s="177">
        <v>0.1</v>
      </c>
      <c r="D853" s="177">
        <v>0.13</v>
      </c>
      <c r="J853" s="51"/>
      <c r="K853"/>
      <c r="L853" s="123"/>
      <c r="M853" s="806"/>
    </row>
    <row r="854" spans="1:14">
      <c r="A854" s="180">
        <v>4</v>
      </c>
      <c r="B854" s="177">
        <v>0.06</v>
      </c>
      <c r="C854" s="177">
        <v>0.13</v>
      </c>
      <c r="D854" s="177">
        <v>0.11</v>
      </c>
      <c r="F854" s="118"/>
      <c r="J854" s="51"/>
      <c r="K854"/>
      <c r="L854" s="123"/>
      <c r="M854" s="806"/>
    </row>
    <row r="855" spans="1:14">
      <c r="A855" s="180" t="s">
        <v>682</v>
      </c>
      <c r="B855" s="177">
        <v>0.02</v>
      </c>
      <c r="C855" s="177">
        <v>0.02</v>
      </c>
      <c r="D855" s="177">
        <v>0.02</v>
      </c>
      <c r="J855" s="51"/>
      <c r="K855"/>
      <c r="L855" s="123"/>
      <c r="M855" s="806"/>
    </row>
    <row r="856" spans="1:14">
      <c r="A856" s="180" t="s">
        <v>553</v>
      </c>
      <c r="B856" s="177">
        <v>0.04</v>
      </c>
      <c r="C856" s="177">
        <v>0</v>
      </c>
      <c r="D856" s="177">
        <v>0.01</v>
      </c>
      <c r="J856" s="51"/>
      <c r="K856"/>
      <c r="L856" s="123"/>
      <c r="M856" s="806"/>
    </row>
    <row r="857" spans="1:14">
      <c r="A857" s="178"/>
      <c r="B857" s="177"/>
      <c r="C857" s="177"/>
      <c r="D857" s="177"/>
      <c r="J857" s="51"/>
      <c r="K857"/>
      <c r="L857" s="123"/>
      <c r="M857" s="806"/>
    </row>
    <row r="858" spans="1:14">
      <c r="A858" s="79" t="s">
        <v>463</v>
      </c>
      <c r="B858" s="177"/>
      <c r="C858" s="177"/>
      <c r="D858" s="177"/>
      <c r="J858" s="51"/>
      <c r="K858"/>
      <c r="L858" s="123"/>
      <c r="M858" s="806"/>
    </row>
    <row r="859" spans="1:14">
      <c r="A859" s="79" t="s">
        <v>646</v>
      </c>
      <c r="B859" s="177"/>
      <c r="C859" s="177"/>
      <c r="D859" s="177"/>
      <c r="J859" s="51"/>
      <c r="K859"/>
      <c r="L859" s="123"/>
      <c r="M859" s="806"/>
    </row>
    <row r="860" spans="1:14">
      <c r="A860" s="79" t="s">
        <v>1100</v>
      </c>
      <c r="B860"/>
      <c r="C860"/>
      <c r="D860"/>
      <c r="J860" s="51"/>
      <c r="K860"/>
      <c r="L860" s="123"/>
      <c r="M860" s="806"/>
    </row>
    <row r="861" spans="1:14">
      <c r="A861" s="52" t="s">
        <v>454</v>
      </c>
      <c r="B861" s="518"/>
      <c r="J861" s="51"/>
      <c r="K861"/>
      <c r="L861" s="123"/>
      <c r="M861" s="806"/>
    </row>
    <row r="862" spans="1:14">
      <c r="A862" s="52"/>
      <c r="B862" s="518"/>
      <c r="J862" s="51"/>
      <c r="K862"/>
      <c r="L862" s="123"/>
      <c r="M862" s="806"/>
    </row>
    <row r="863" spans="1:14">
      <c r="A863" s="52"/>
      <c r="B863" s="791"/>
      <c r="C863" s="630"/>
      <c r="D863" s="630"/>
      <c r="E863" s="630"/>
      <c r="F863" s="630"/>
      <c r="G863" s="630"/>
      <c r="H863" s="630"/>
      <c r="I863" s="630"/>
      <c r="J863" s="630"/>
      <c r="K863" s="624"/>
      <c r="L863" s="123"/>
      <c r="M863" s="806"/>
    </row>
    <row r="864" spans="1:14">
      <c r="B864" s="518"/>
      <c r="J864" s="51"/>
      <c r="K864"/>
      <c r="L864" s="123"/>
      <c r="M864" s="806"/>
    </row>
    <row r="865" spans="1:14">
      <c r="A865" s="381" t="s">
        <v>683</v>
      </c>
      <c r="B865"/>
      <c r="C865"/>
      <c r="D865"/>
      <c r="E865" s="71"/>
      <c r="J865" s="51"/>
      <c r="K865"/>
      <c r="L865" s="123"/>
      <c r="M865" s="806"/>
    </row>
    <row r="866" spans="1:14" ht="13.5" thickBot="1">
      <c r="A866" s="533"/>
      <c r="B866" s="533" t="s">
        <v>449</v>
      </c>
      <c r="C866" s="533" t="s">
        <v>450</v>
      </c>
      <c r="D866" s="533" t="s">
        <v>72</v>
      </c>
      <c r="E866" s="71"/>
      <c r="J866" s="51"/>
      <c r="K866"/>
      <c r="L866" s="123"/>
      <c r="M866" s="806"/>
    </row>
    <row r="867" spans="1:14">
      <c r="A867" s="528" t="s">
        <v>147</v>
      </c>
      <c r="B867" s="532">
        <v>14</v>
      </c>
      <c r="C867" s="532">
        <v>37</v>
      </c>
      <c r="D867" s="532">
        <v>51</v>
      </c>
      <c r="J867" s="51"/>
      <c r="K867"/>
      <c r="L867" s="123"/>
      <c r="M867" s="806"/>
    </row>
    <row r="868" spans="1:14">
      <c r="A868" s="178" t="s">
        <v>684</v>
      </c>
      <c r="B868" s="177">
        <v>0.38</v>
      </c>
      <c r="C868" s="177">
        <v>0.3</v>
      </c>
      <c r="D868" s="177">
        <v>0.32</v>
      </c>
      <c r="J868" s="51"/>
      <c r="K868"/>
      <c r="L868" s="123"/>
      <c r="M868" s="806"/>
    </row>
    <row r="869" spans="1:14" ht="13.5" customHeight="1">
      <c r="A869" s="178" t="s">
        <v>688</v>
      </c>
      <c r="B869" s="177">
        <v>0.1</v>
      </c>
      <c r="C869" s="177">
        <v>0.24</v>
      </c>
      <c r="D869" s="177">
        <v>0.2</v>
      </c>
      <c r="J869" s="51"/>
      <c r="K869"/>
      <c r="L869" s="123"/>
      <c r="M869" s="806"/>
    </row>
    <row r="870" spans="1:14" s="624" customFormat="1" ht="13.5" customHeight="1">
      <c r="A870" s="178" t="s">
        <v>689</v>
      </c>
      <c r="B870" s="177">
        <v>0</v>
      </c>
      <c r="C870" s="177">
        <v>0.21</v>
      </c>
      <c r="D870" s="177">
        <v>0.14000000000000001</v>
      </c>
      <c r="E870" s="51"/>
      <c r="F870" s="51"/>
      <c r="G870" s="51"/>
      <c r="H870" s="51"/>
      <c r="I870" s="51"/>
      <c r="J870" s="51"/>
      <c r="K870"/>
      <c r="L870" s="637"/>
      <c r="M870" s="806"/>
      <c r="N870" s="630"/>
    </row>
    <row r="871" spans="1:14" ht="13.5" customHeight="1">
      <c r="A871" s="178" t="s">
        <v>687</v>
      </c>
      <c r="B871" s="177">
        <v>0</v>
      </c>
      <c r="C871" s="177">
        <v>0.17</v>
      </c>
      <c r="D871" s="177">
        <v>0.11</v>
      </c>
      <c r="J871" s="51"/>
      <c r="K871"/>
      <c r="L871" s="123"/>
      <c r="M871" s="806"/>
    </row>
    <row r="872" spans="1:14" ht="13.5" customHeight="1">
      <c r="A872" s="178" t="s">
        <v>570</v>
      </c>
      <c r="B872" s="177">
        <v>0.24</v>
      </c>
      <c r="C872" s="177">
        <v>0</v>
      </c>
      <c r="D872" s="177">
        <v>7.0000000000000007E-2</v>
      </c>
      <c r="J872" s="51"/>
      <c r="K872"/>
      <c r="L872" s="123"/>
      <c r="M872" s="806"/>
    </row>
    <row r="873" spans="1:14" ht="25.5">
      <c r="A873" s="178" t="s">
        <v>686</v>
      </c>
      <c r="B873" s="177">
        <v>0</v>
      </c>
      <c r="C873" s="177">
        <v>0.03</v>
      </c>
      <c r="D873" s="177">
        <v>0.02</v>
      </c>
      <c r="J873" s="51"/>
      <c r="K873"/>
      <c r="L873" s="123"/>
      <c r="M873" s="806"/>
    </row>
    <row r="874" spans="1:14">
      <c r="A874" s="178" t="s">
        <v>685</v>
      </c>
      <c r="B874" s="177">
        <v>0.04</v>
      </c>
      <c r="C874" s="177">
        <v>0</v>
      </c>
      <c r="D874" s="177">
        <v>0.01</v>
      </c>
      <c r="J874" s="51"/>
      <c r="K874"/>
      <c r="L874" s="123"/>
      <c r="M874" s="806"/>
    </row>
    <row r="875" spans="1:14">
      <c r="A875" s="178" t="s">
        <v>139</v>
      </c>
      <c r="B875" s="177">
        <v>0.4</v>
      </c>
      <c r="C875" s="177">
        <v>0.27</v>
      </c>
      <c r="D875" s="177">
        <v>0.31</v>
      </c>
      <c r="J875" s="51"/>
      <c r="K875"/>
      <c r="L875" s="123"/>
      <c r="M875" s="806"/>
    </row>
    <row r="876" spans="1:14">
      <c r="A876" s="178"/>
      <c r="B876" s="177"/>
      <c r="C876" s="177"/>
      <c r="D876" s="177"/>
      <c r="J876" s="51"/>
      <c r="K876"/>
      <c r="L876" s="123"/>
      <c r="M876" s="806"/>
    </row>
    <row r="877" spans="1:14">
      <c r="A877" s="79" t="s">
        <v>463</v>
      </c>
      <c r="B877" s="177"/>
      <c r="C877" s="177"/>
      <c r="D877" s="177"/>
      <c r="J877" s="51"/>
      <c r="K877"/>
      <c r="L877" s="123"/>
      <c r="M877" s="806"/>
    </row>
    <row r="878" spans="1:14">
      <c r="A878" s="79" t="s">
        <v>1108</v>
      </c>
      <c r="B878" s="177"/>
      <c r="C878" s="177"/>
      <c r="D878" s="177"/>
      <c r="J878" s="51"/>
      <c r="K878"/>
      <c r="L878" s="123"/>
      <c r="M878" s="806"/>
    </row>
    <row r="879" spans="1:14">
      <c r="A879" s="79" t="s">
        <v>1106</v>
      </c>
      <c r="B879" s="177"/>
      <c r="C879" s="177"/>
      <c r="D879" s="177"/>
      <c r="J879" s="51"/>
      <c r="K879"/>
      <c r="L879" s="123"/>
      <c r="M879" s="806"/>
    </row>
    <row r="880" spans="1:14">
      <c r="A880" s="79" t="s">
        <v>1100</v>
      </c>
      <c r="B880"/>
      <c r="C880"/>
      <c r="D880"/>
      <c r="J880" s="51"/>
      <c r="K880"/>
      <c r="L880" s="123"/>
      <c r="M880" s="806"/>
    </row>
    <row r="881" spans="1:14">
      <c r="A881" s="52" t="s">
        <v>454</v>
      </c>
      <c r="B881" s="518"/>
      <c r="J881" s="51"/>
      <c r="K881"/>
      <c r="L881" s="123"/>
      <c r="M881" s="806"/>
    </row>
    <row r="882" spans="1:14">
      <c r="A882" s="52"/>
      <c r="B882" s="791"/>
      <c r="C882" s="630"/>
      <c r="D882" s="630"/>
      <c r="E882" s="630"/>
      <c r="F882" s="630"/>
      <c r="G882" s="630"/>
      <c r="H882" s="630"/>
      <c r="I882" s="630"/>
      <c r="J882" s="630"/>
      <c r="K882" s="624"/>
      <c r="L882" s="123"/>
      <c r="M882" s="806"/>
    </row>
    <row r="883" spans="1:14">
      <c r="A883" s="52"/>
      <c r="B883" s="518"/>
      <c r="J883" s="51"/>
      <c r="K883"/>
      <c r="L883" s="123"/>
      <c r="M883" s="806"/>
    </row>
    <row r="884" spans="1:14">
      <c r="B884" s="518"/>
      <c r="J884" s="51"/>
      <c r="K884"/>
      <c r="L884" s="123"/>
      <c r="M884" s="806"/>
    </row>
    <row r="885" spans="1:14" ht="13.5" customHeight="1">
      <c r="A885" s="1449" t="s">
        <v>690</v>
      </c>
      <c r="B885" s="1449"/>
      <c r="C885" s="1449"/>
      <c r="D885" s="1449"/>
      <c r="E885" s="71"/>
      <c r="J885" s="51"/>
      <c r="K885"/>
      <c r="L885" s="123"/>
      <c r="M885" s="806"/>
    </row>
    <row r="886" spans="1:14" s="624" customFormat="1" ht="13.5" customHeight="1" thickBot="1">
      <c r="A886" s="533"/>
      <c r="B886" s="533" t="s">
        <v>449</v>
      </c>
      <c r="C886" s="533" t="s">
        <v>450</v>
      </c>
      <c r="D886" s="533" t="s">
        <v>72</v>
      </c>
      <c r="E886" s="51"/>
      <c r="F886" s="51"/>
      <c r="G886" s="51"/>
      <c r="H886" s="51"/>
      <c r="I886" s="51"/>
      <c r="J886" s="51"/>
      <c r="K886"/>
      <c r="L886" s="637"/>
      <c r="M886" s="806"/>
      <c r="N886" s="630"/>
    </row>
    <row r="887" spans="1:14" ht="13.5" customHeight="1">
      <c r="A887" s="803" t="s">
        <v>147</v>
      </c>
      <c r="B887" s="532">
        <v>51</v>
      </c>
      <c r="C887" s="532">
        <v>153</v>
      </c>
      <c r="D887" s="532">
        <v>204</v>
      </c>
      <c r="J887" s="51"/>
      <c r="K887"/>
      <c r="L887" s="123"/>
      <c r="M887" s="806"/>
    </row>
    <row r="888" spans="1:14" ht="13.5" customHeight="1">
      <c r="A888" s="178" t="s">
        <v>597</v>
      </c>
      <c r="B888" s="177">
        <v>0.31</v>
      </c>
      <c r="C888" s="177">
        <v>0.5</v>
      </c>
      <c r="D888" s="177">
        <v>0.45</v>
      </c>
      <c r="J888" s="51"/>
      <c r="K888"/>
      <c r="L888" s="123"/>
      <c r="M888" s="806"/>
    </row>
    <row r="889" spans="1:14" ht="13.5" customHeight="1">
      <c r="A889" s="178" t="s">
        <v>568</v>
      </c>
      <c r="B889" s="177">
        <v>0.54</v>
      </c>
      <c r="C889" s="177">
        <v>0.5</v>
      </c>
      <c r="D889" s="177">
        <v>0.51</v>
      </c>
      <c r="J889" s="51"/>
      <c r="K889"/>
      <c r="L889" s="123"/>
      <c r="M889" s="806"/>
    </row>
    <row r="890" spans="1:14">
      <c r="A890" s="178" t="s">
        <v>553</v>
      </c>
      <c r="B890" s="177">
        <v>0.15</v>
      </c>
      <c r="C890" s="177">
        <v>0</v>
      </c>
      <c r="D890" s="177">
        <v>0.04</v>
      </c>
      <c r="J890" s="51"/>
      <c r="K890"/>
      <c r="L890" s="123"/>
      <c r="M890" s="806"/>
    </row>
    <row r="891" spans="1:14">
      <c r="B891" s="518"/>
      <c r="J891" s="51"/>
      <c r="K891"/>
      <c r="L891" s="123"/>
      <c r="M891" s="806"/>
    </row>
    <row r="892" spans="1:14">
      <c r="A892" s="79" t="s">
        <v>463</v>
      </c>
      <c r="B892" s="177"/>
      <c r="C892" s="177"/>
      <c r="D892" s="177"/>
      <c r="J892" s="51"/>
      <c r="K892"/>
      <c r="L892" s="123"/>
      <c r="M892" s="806"/>
    </row>
    <row r="893" spans="1:14">
      <c r="A893" s="79" t="s">
        <v>646</v>
      </c>
      <c r="B893" s="177"/>
      <c r="C893" s="177"/>
      <c r="D893" s="177"/>
      <c r="J893" s="51"/>
      <c r="K893"/>
      <c r="L893" s="123"/>
      <c r="M893" s="806"/>
    </row>
    <row r="894" spans="1:14">
      <c r="A894" s="52" t="s">
        <v>454</v>
      </c>
      <c r="B894" s="518"/>
      <c r="J894" s="51"/>
      <c r="K894"/>
      <c r="L894" s="123"/>
      <c r="M894" s="806"/>
    </row>
    <row r="895" spans="1:14">
      <c r="A895" s="52"/>
      <c r="B895" s="518"/>
      <c r="J895" s="51"/>
      <c r="K895"/>
      <c r="L895" s="123"/>
      <c r="M895" s="806"/>
    </row>
    <row r="896" spans="1:14">
      <c r="A896" s="52"/>
      <c r="B896" s="791"/>
      <c r="C896" s="630"/>
      <c r="D896" s="630"/>
      <c r="E896" s="630"/>
      <c r="F896" s="630"/>
      <c r="G896" s="630"/>
      <c r="H896" s="630"/>
      <c r="I896" s="630"/>
      <c r="J896" s="630"/>
      <c r="K896" s="624"/>
      <c r="L896" s="123"/>
      <c r="M896" s="806"/>
    </row>
    <row r="897" spans="1:14">
      <c r="B897" s="518"/>
      <c r="J897" s="51"/>
      <c r="K897"/>
      <c r="L897" s="123"/>
      <c r="M897" s="806"/>
    </row>
    <row r="898" spans="1:14">
      <c r="A898" s="1449" t="s">
        <v>691</v>
      </c>
      <c r="B898" s="1449"/>
      <c r="C898" s="1449"/>
      <c r="D898" s="1449"/>
      <c r="J898" s="51"/>
      <c r="K898"/>
      <c r="L898" s="123"/>
      <c r="M898" s="806"/>
    </row>
    <row r="899" spans="1:14" ht="13.5" thickBot="1">
      <c r="A899" s="533"/>
      <c r="B899" s="533" t="s">
        <v>449</v>
      </c>
      <c r="C899" s="533" t="s">
        <v>450</v>
      </c>
      <c r="D899" s="533" t="s">
        <v>72</v>
      </c>
      <c r="J899" s="51"/>
      <c r="K899"/>
      <c r="L899" s="123"/>
      <c r="M899" s="806"/>
    </row>
    <row r="900" spans="1:14">
      <c r="A900" s="803" t="s">
        <v>147</v>
      </c>
      <c r="B900" s="532">
        <v>20</v>
      </c>
      <c r="C900" s="532">
        <v>73</v>
      </c>
      <c r="D900" s="532">
        <v>93</v>
      </c>
      <c r="J900" s="51"/>
      <c r="K900"/>
      <c r="L900" s="123"/>
      <c r="M900" s="806"/>
    </row>
    <row r="901" spans="1:14" ht="13.5" customHeight="1">
      <c r="A901" s="178" t="s">
        <v>694</v>
      </c>
      <c r="B901" s="177">
        <v>0.39</v>
      </c>
      <c r="C901" s="177">
        <v>0.51</v>
      </c>
      <c r="D901" s="177">
        <v>0.49</v>
      </c>
      <c r="J901" s="51"/>
      <c r="K901"/>
      <c r="L901" s="123"/>
      <c r="M901" s="806"/>
    </row>
    <row r="902" spans="1:14" s="624" customFormat="1" ht="13.5" customHeight="1">
      <c r="A902" s="178" t="s">
        <v>698</v>
      </c>
      <c r="B902" s="177">
        <v>0.28999999999999998</v>
      </c>
      <c r="C902" s="177">
        <v>0.12</v>
      </c>
      <c r="D902" s="177">
        <v>0.15</v>
      </c>
      <c r="E902" s="51"/>
      <c r="F902" s="51"/>
      <c r="G902" s="51"/>
      <c r="H902" s="51"/>
      <c r="I902" s="51"/>
      <c r="J902" s="51"/>
      <c r="K902"/>
      <c r="L902" s="637"/>
      <c r="M902" s="806"/>
      <c r="N902" s="630"/>
    </row>
    <row r="903" spans="1:14" ht="13.5" customHeight="1">
      <c r="A903" s="178" t="s">
        <v>696</v>
      </c>
      <c r="B903" s="177">
        <v>0.06</v>
      </c>
      <c r="C903" s="177">
        <v>0.11</v>
      </c>
      <c r="D903" s="177">
        <v>0.1</v>
      </c>
      <c r="J903" s="51"/>
      <c r="K903"/>
      <c r="L903" s="123"/>
      <c r="M903" s="806"/>
    </row>
    <row r="904" spans="1:14" ht="13.5" customHeight="1">
      <c r="A904" s="178" t="s">
        <v>693</v>
      </c>
      <c r="B904" s="177">
        <v>0.1</v>
      </c>
      <c r="C904" s="177">
        <v>0.04</v>
      </c>
      <c r="D904" s="177">
        <v>0.05</v>
      </c>
      <c r="J904" s="51"/>
      <c r="K904"/>
      <c r="L904" s="123"/>
      <c r="M904" s="806"/>
    </row>
    <row r="905" spans="1:14" ht="25.5">
      <c r="A905" s="178" t="s">
        <v>692</v>
      </c>
      <c r="B905" s="177">
        <v>0.06</v>
      </c>
      <c r="C905" s="177">
        <v>0.02</v>
      </c>
      <c r="D905" s="177">
        <v>0.03</v>
      </c>
      <c r="J905" s="51"/>
      <c r="K905"/>
      <c r="L905" s="123"/>
      <c r="M905" s="806"/>
    </row>
    <row r="906" spans="1:14" ht="25.5">
      <c r="A906" s="178" t="s">
        <v>695</v>
      </c>
      <c r="B906" s="177">
        <v>0</v>
      </c>
      <c r="C906" s="177">
        <v>0.03</v>
      </c>
      <c r="D906" s="177">
        <v>0.02</v>
      </c>
      <c r="J906" s="51"/>
      <c r="K906"/>
      <c r="L906" s="123"/>
      <c r="M906" s="806"/>
    </row>
    <row r="907" spans="1:14" ht="25.5">
      <c r="A907" s="178" t="s">
        <v>697</v>
      </c>
      <c r="B907" s="177">
        <v>0.06</v>
      </c>
      <c r="C907" s="177">
        <v>0</v>
      </c>
      <c r="D907" s="177">
        <v>0.01</v>
      </c>
      <c r="J907" s="51"/>
      <c r="K907"/>
      <c r="L907" s="123"/>
      <c r="M907" s="806"/>
    </row>
    <row r="908" spans="1:14">
      <c r="A908" s="178" t="s">
        <v>699</v>
      </c>
      <c r="B908" s="177">
        <v>0</v>
      </c>
      <c r="C908" s="177">
        <v>0.09</v>
      </c>
      <c r="D908" s="177">
        <v>7.0000000000000007E-2</v>
      </c>
      <c r="J908" s="51"/>
      <c r="K908"/>
      <c r="L908" s="123"/>
      <c r="M908" s="806"/>
    </row>
    <row r="909" spans="1:14">
      <c r="A909" s="178" t="s">
        <v>139</v>
      </c>
      <c r="B909" s="177">
        <v>0.06</v>
      </c>
      <c r="C909" s="177">
        <v>0.17</v>
      </c>
      <c r="D909" s="177">
        <v>0.15</v>
      </c>
      <c r="J909" s="51"/>
      <c r="K909"/>
      <c r="L909" s="123"/>
      <c r="M909" s="806"/>
    </row>
    <row r="910" spans="1:14">
      <c r="A910" s="178"/>
      <c r="B910" s="177"/>
      <c r="C910" s="177"/>
      <c r="D910" s="177"/>
      <c r="J910" s="51"/>
      <c r="K910"/>
      <c r="L910" s="123"/>
      <c r="M910" s="806"/>
    </row>
    <row r="911" spans="1:14">
      <c r="A911" s="79" t="s">
        <v>463</v>
      </c>
      <c r="B911" s="177"/>
      <c r="C911" s="177"/>
      <c r="D911" s="177"/>
      <c r="J911" s="51"/>
      <c r="K911"/>
      <c r="L911" s="123"/>
      <c r="M911" s="806"/>
    </row>
    <row r="912" spans="1:14">
      <c r="A912" s="79" t="s">
        <v>1109</v>
      </c>
      <c r="B912" s="177"/>
      <c r="C912" s="177"/>
      <c r="D912" s="177"/>
      <c r="J912" s="51"/>
      <c r="K912"/>
      <c r="L912" s="123"/>
      <c r="M912" s="806"/>
    </row>
    <row r="913" spans="1:14">
      <c r="A913" s="79" t="s">
        <v>1106</v>
      </c>
      <c r="B913" s="518"/>
      <c r="J913" s="51"/>
      <c r="K913"/>
      <c r="L913" s="123"/>
      <c r="M913" s="806"/>
    </row>
    <row r="914" spans="1:14">
      <c r="A914" s="52" t="s">
        <v>454</v>
      </c>
      <c r="B914" s="518"/>
      <c r="J914" s="51"/>
      <c r="K914"/>
      <c r="L914" s="123"/>
      <c r="M914" s="806"/>
    </row>
    <row r="915" spans="1:14">
      <c r="A915" s="52"/>
      <c r="B915" s="566"/>
      <c r="J915" s="51"/>
      <c r="K915"/>
      <c r="L915" s="123"/>
      <c r="M915" s="806"/>
    </row>
    <row r="916" spans="1:14">
      <c r="A916" s="52"/>
      <c r="B916" s="791"/>
      <c r="C916" s="630"/>
      <c r="D916" s="630"/>
      <c r="E916" s="630"/>
      <c r="F916" s="630"/>
      <c r="G916" s="630"/>
      <c r="H916" s="630"/>
      <c r="I916" s="630"/>
      <c r="J916" s="630"/>
      <c r="K916" s="624"/>
      <c r="L916" s="123"/>
      <c r="M916" s="806"/>
    </row>
    <row r="917" spans="1:14">
      <c r="A917" s="52"/>
      <c r="B917" s="566"/>
      <c r="J917" s="51"/>
      <c r="K917"/>
      <c r="L917" s="123"/>
      <c r="M917" s="806"/>
    </row>
    <row r="918" spans="1:14">
      <c r="A918" s="379" t="s">
        <v>1053</v>
      </c>
      <c r="B918" s="566"/>
      <c r="J918" s="51"/>
      <c r="K918"/>
      <c r="L918" s="123"/>
      <c r="M918" s="806"/>
    </row>
    <row r="919" spans="1:14" ht="13.5" thickBot="1">
      <c r="A919" s="572"/>
      <c r="B919" s="572" t="s">
        <v>449</v>
      </c>
      <c r="C919" s="572" t="s">
        <v>450</v>
      </c>
      <c r="D919" s="572" t="s">
        <v>72</v>
      </c>
      <c r="J919" s="51"/>
      <c r="K919"/>
      <c r="L919" s="123"/>
      <c r="M919" s="806"/>
    </row>
    <row r="920" spans="1:14">
      <c r="A920" s="568" t="s">
        <v>428</v>
      </c>
      <c r="B920" s="571">
        <v>20</v>
      </c>
      <c r="C920" s="571">
        <v>73</v>
      </c>
      <c r="D920" s="571">
        <v>93</v>
      </c>
      <c r="J920" s="51"/>
      <c r="K920"/>
      <c r="L920" s="123"/>
      <c r="M920" s="806"/>
    </row>
    <row r="921" spans="1:14">
      <c r="A921" s="180" t="s">
        <v>1054</v>
      </c>
      <c r="B921" s="119">
        <v>0.24</v>
      </c>
      <c r="C921" s="119">
        <v>0.16</v>
      </c>
      <c r="D921" s="119">
        <v>0.18</v>
      </c>
      <c r="J921" s="51"/>
      <c r="K921"/>
      <c r="L921" s="123"/>
      <c r="M921" s="806"/>
    </row>
    <row r="922" spans="1:14" ht="13.5" customHeight="1">
      <c r="A922" s="180">
        <v>4</v>
      </c>
      <c r="B922" s="119">
        <v>0.12</v>
      </c>
      <c r="C922" s="119">
        <v>0.21</v>
      </c>
      <c r="D922" s="119">
        <v>0.19</v>
      </c>
      <c r="J922" s="51"/>
      <c r="K922"/>
      <c r="L922" s="123"/>
      <c r="M922" s="806"/>
    </row>
    <row r="923" spans="1:14" s="624" customFormat="1" ht="13.5" customHeight="1">
      <c r="A923" s="180" t="s">
        <v>1055</v>
      </c>
      <c r="B923" s="119">
        <v>0.18</v>
      </c>
      <c r="C923" s="119">
        <v>0.42</v>
      </c>
      <c r="D923" s="119">
        <v>0.38</v>
      </c>
      <c r="E923" s="51"/>
      <c r="F923" s="51"/>
      <c r="G923" s="51"/>
      <c r="H923" s="51"/>
      <c r="I923" s="51"/>
      <c r="J923" s="51"/>
      <c r="K923"/>
      <c r="L923" s="637"/>
      <c r="M923" s="806"/>
      <c r="N923" s="630"/>
    </row>
    <row r="924" spans="1:14" ht="13.5" customHeight="1">
      <c r="A924" s="180">
        <v>2</v>
      </c>
      <c r="B924" s="119">
        <v>0.18</v>
      </c>
      <c r="C924" s="119">
        <v>0.15</v>
      </c>
      <c r="D924" s="119">
        <v>0.16</v>
      </c>
      <c r="J924" s="51"/>
      <c r="K924"/>
      <c r="L924" s="123"/>
      <c r="M924" s="806"/>
    </row>
    <row r="925" spans="1:14" ht="13.5" customHeight="1">
      <c r="A925" s="180" t="s">
        <v>1056</v>
      </c>
      <c r="B925" s="119">
        <v>0.28999999999999998</v>
      </c>
      <c r="C925" s="119">
        <v>0.05</v>
      </c>
      <c r="D925" s="119">
        <v>0.1</v>
      </c>
      <c r="J925" s="51"/>
      <c r="K925"/>
      <c r="L925" s="123"/>
      <c r="M925" s="806"/>
    </row>
    <row r="926" spans="1:14" ht="13.5" customHeight="1">
      <c r="A926" s="52"/>
      <c r="B926" s="566"/>
      <c r="C926" s="566"/>
      <c r="D926" s="566"/>
      <c r="J926" s="51"/>
      <c r="K926"/>
      <c r="L926" s="123"/>
      <c r="M926" s="806"/>
    </row>
    <row r="927" spans="1:14">
      <c r="A927" s="52" t="s">
        <v>1057</v>
      </c>
      <c r="B927" s="566"/>
      <c r="J927" s="51"/>
      <c r="K927"/>
      <c r="L927" s="123"/>
      <c r="M927" s="806"/>
    </row>
    <row r="928" spans="1:14">
      <c r="A928" s="52" t="s">
        <v>1058</v>
      </c>
      <c r="B928" s="566"/>
      <c r="J928" s="51"/>
      <c r="K928"/>
      <c r="L928" s="123"/>
      <c r="M928" s="806"/>
    </row>
    <row r="929" spans="1:14">
      <c r="A929" s="52" t="s">
        <v>595</v>
      </c>
      <c r="B929" s="566"/>
      <c r="J929" s="51"/>
      <c r="K929"/>
      <c r="L929" s="123"/>
      <c r="M929" s="806"/>
    </row>
    <row r="930" spans="1:14">
      <c r="A930" s="52" t="s">
        <v>454</v>
      </c>
      <c r="B930" s="566"/>
      <c r="J930" s="51"/>
      <c r="K930"/>
      <c r="L930" s="123"/>
      <c r="M930" s="806"/>
    </row>
    <row r="931" spans="1:14" s="624" customFormat="1" ht="13.5" customHeight="1">
      <c r="A931" s="52"/>
      <c r="B931" s="566"/>
      <c r="C931" s="51"/>
      <c r="D931" s="51"/>
      <c r="E931" s="51"/>
      <c r="F931" s="51"/>
      <c r="G931" s="51"/>
      <c r="H931" s="51"/>
      <c r="I931" s="51"/>
      <c r="J931" s="51"/>
      <c r="K931"/>
      <c r="L931" s="637"/>
      <c r="M931" s="806"/>
      <c r="N931" s="630"/>
    </row>
    <row r="932" spans="1:14" ht="13.5" customHeight="1">
      <c r="A932" s="52"/>
      <c r="B932" s="791"/>
      <c r="C932" s="630"/>
      <c r="D932" s="630"/>
      <c r="E932" s="630"/>
      <c r="F932" s="630"/>
      <c r="G932" s="630"/>
      <c r="H932" s="630"/>
      <c r="I932" s="630"/>
      <c r="J932" s="630"/>
      <c r="K932" s="624"/>
      <c r="L932" s="123"/>
      <c r="M932" s="806"/>
    </row>
    <row r="933" spans="1:14" ht="13.5" customHeight="1">
      <c r="A933" s="52"/>
      <c r="B933" s="566"/>
      <c r="J933" s="51"/>
      <c r="K933"/>
      <c r="L933" s="123"/>
      <c r="M933" s="806"/>
    </row>
    <row r="934" spans="1:14" ht="13.5" customHeight="1">
      <c r="A934" s="182" t="s">
        <v>700</v>
      </c>
      <c r="B934" s="518"/>
      <c r="F934" s="181"/>
      <c r="J934" s="51"/>
      <c r="K934"/>
      <c r="L934" s="123"/>
      <c r="M934" s="806"/>
    </row>
    <row r="935" spans="1:14">
      <c r="A935" s="1449" t="s">
        <v>701</v>
      </c>
      <c r="B935" s="1449"/>
      <c r="C935" s="1449"/>
      <c r="D935" s="1449"/>
      <c r="J935" s="51"/>
      <c r="K935"/>
      <c r="L935" s="123"/>
      <c r="M935" s="806"/>
    </row>
    <row r="936" spans="1:14" ht="13.5" thickBot="1">
      <c r="A936" s="533"/>
      <c r="B936" s="533" t="s">
        <v>449</v>
      </c>
      <c r="C936" s="533" t="s">
        <v>450</v>
      </c>
      <c r="D936" s="533" t="s">
        <v>72</v>
      </c>
      <c r="J936" s="51"/>
      <c r="K936"/>
      <c r="L936" s="123"/>
      <c r="M936" s="806"/>
    </row>
    <row r="937" spans="1:14">
      <c r="A937" s="528" t="s">
        <v>147</v>
      </c>
      <c r="B937" s="532">
        <v>59</v>
      </c>
      <c r="C937" s="532">
        <v>168</v>
      </c>
      <c r="D937" s="532">
        <v>227</v>
      </c>
      <c r="J937" s="51"/>
      <c r="K937"/>
      <c r="L937" s="123"/>
      <c r="M937" s="806"/>
    </row>
    <row r="938" spans="1:14">
      <c r="A938" s="178" t="s">
        <v>702</v>
      </c>
      <c r="B938" s="177">
        <v>0.02</v>
      </c>
      <c r="C938" s="177">
        <v>0.01</v>
      </c>
      <c r="D938" s="177">
        <v>0.01</v>
      </c>
      <c r="J938" s="51"/>
      <c r="K938"/>
      <c r="L938" s="123"/>
      <c r="M938" s="806"/>
    </row>
    <row r="939" spans="1:14">
      <c r="A939" s="178" t="s">
        <v>703</v>
      </c>
      <c r="B939" s="177">
        <v>0</v>
      </c>
      <c r="C939" s="177">
        <v>0.02</v>
      </c>
      <c r="D939" s="177">
        <v>0.01</v>
      </c>
      <c r="J939" s="51"/>
      <c r="K939"/>
      <c r="L939" s="123"/>
      <c r="M939" s="806"/>
    </row>
    <row r="940" spans="1:14">
      <c r="A940" s="178" t="s">
        <v>704</v>
      </c>
      <c r="B940" s="177">
        <v>0.05</v>
      </c>
      <c r="C940" s="177">
        <v>0.04</v>
      </c>
      <c r="D940" s="177">
        <v>0.04</v>
      </c>
      <c r="J940" s="51"/>
      <c r="K940"/>
      <c r="L940" s="123"/>
      <c r="M940" s="806"/>
    </row>
    <row r="941" spans="1:14">
      <c r="A941" s="178" t="s">
        <v>705</v>
      </c>
      <c r="B941" s="177">
        <v>0.11</v>
      </c>
      <c r="C941" s="177">
        <v>0.15</v>
      </c>
      <c r="D941" s="177">
        <v>0.14000000000000001</v>
      </c>
      <c r="J941" s="51"/>
      <c r="K941"/>
      <c r="L941" s="123"/>
      <c r="M941" s="806"/>
    </row>
    <row r="942" spans="1:14">
      <c r="A942" s="178" t="s">
        <v>706</v>
      </c>
      <c r="B942" s="177">
        <v>0.09</v>
      </c>
      <c r="C942" s="177">
        <v>0.15</v>
      </c>
      <c r="D942" s="177">
        <v>0.14000000000000001</v>
      </c>
      <c r="J942" s="51"/>
      <c r="K942"/>
      <c r="L942" s="123"/>
      <c r="M942" s="806"/>
    </row>
    <row r="943" spans="1:14">
      <c r="A943" s="178" t="s">
        <v>707</v>
      </c>
      <c r="B943" s="177">
        <v>0.36</v>
      </c>
      <c r="C943" s="177">
        <v>0.44</v>
      </c>
      <c r="D943" s="177">
        <v>0.41</v>
      </c>
      <c r="J943" s="51"/>
      <c r="K943"/>
      <c r="L943" s="123"/>
      <c r="M943" s="806"/>
    </row>
    <row r="944" spans="1:14">
      <c r="A944" s="178" t="s">
        <v>708</v>
      </c>
      <c r="B944" s="177">
        <v>0.38</v>
      </c>
      <c r="C944" s="177">
        <v>0.19</v>
      </c>
      <c r="D944" s="177">
        <v>0.24</v>
      </c>
      <c r="J944" s="51"/>
      <c r="K944"/>
      <c r="L944" s="123"/>
      <c r="M944" s="806"/>
    </row>
    <row r="945" spans="1:14">
      <c r="B945" s="518"/>
      <c r="J945" s="51"/>
      <c r="K945"/>
      <c r="L945" s="123"/>
      <c r="M945" s="806"/>
    </row>
    <row r="946" spans="1:14">
      <c r="A946" s="52" t="s">
        <v>454</v>
      </c>
      <c r="B946" s="518"/>
      <c r="J946" s="51"/>
      <c r="K946"/>
      <c r="L946" s="123"/>
      <c r="M946" s="806"/>
    </row>
    <row r="947" spans="1:14" ht="13.5" customHeight="1">
      <c r="A947" s="52"/>
      <c r="B947" s="518"/>
      <c r="J947" s="51"/>
      <c r="K947"/>
      <c r="L947" s="123"/>
      <c r="M947" s="806"/>
    </row>
    <row r="948" spans="1:14" s="624" customFormat="1" ht="13.5" customHeight="1">
      <c r="A948" s="52"/>
      <c r="B948" s="791"/>
      <c r="C948" s="630"/>
      <c r="D948" s="630"/>
      <c r="E948" s="630"/>
      <c r="F948" s="630"/>
      <c r="G948" s="630"/>
      <c r="H948" s="630"/>
      <c r="I948" s="630"/>
      <c r="J948" s="630"/>
      <c r="L948" s="637"/>
      <c r="M948" s="806"/>
      <c r="N948" s="630"/>
    </row>
    <row r="949" spans="1:14" ht="13.5" customHeight="1">
      <c r="B949" s="518"/>
      <c r="J949" s="51"/>
      <c r="K949"/>
      <c r="L949" s="123"/>
      <c r="M949" s="806"/>
    </row>
    <row r="950" spans="1:14" ht="13.5" customHeight="1">
      <c r="A950" s="1449" t="s">
        <v>709</v>
      </c>
      <c r="B950" s="1449"/>
      <c r="C950" s="1449"/>
      <c r="D950" s="1449"/>
      <c r="J950" s="51"/>
      <c r="K950"/>
      <c r="L950" s="123"/>
      <c r="M950" s="806"/>
    </row>
    <row r="951" spans="1:14" ht="13.5" thickBot="1">
      <c r="A951" s="533"/>
      <c r="B951" s="533" t="s">
        <v>449</v>
      </c>
      <c r="C951" s="533" t="s">
        <v>450</v>
      </c>
      <c r="D951" s="533" t="s">
        <v>72</v>
      </c>
      <c r="E951" s="71"/>
      <c r="J951" s="51"/>
      <c r="K951"/>
      <c r="L951" s="123"/>
      <c r="M951" s="806"/>
    </row>
    <row r="952" spans="1:14">
      <c r="A952" s="528" t="s">
        <v>147</v>
      </c>
      <c r="B952" s="532">
        <v>70</v>
      </c>
      <c r="C952" s="532">
        <v>161</v>
      </c>
      <c r="D952" s="532">
        <v>231</v>
      </c>
      <c r="J952" s="51"/>
      <c r="K952"/>
      <c r="L952" s="123"/>
      <c r="M952" s="806"/>
    </row>
    <row r="953" spans="1:14">
      <c r="A953" s="180">
        <v>2</v>
      </c>
      <c r="B953" s="177">
        <v>0</v>
      </c>
      <c r="C953" s="177">
        <v>0.02</v>
      </c>
      <c r="D953" s="177">
        <v>0.01</v>
      </c>
      <c r="J953" s="51"/>
      <c r="K953"/>
      <c r="L953" s="123"/>
      <c r="M953" s="806"/>
    </row>
    <row r="954" spans="1:14">
      <c r="A954" s="180">
        <v>3</v>
      </c>
      <c r="B954" s="177">
        <v>0.04</v>
      </c>
      <c r="C954" s="177">
        <v>0.08</v>
      </c>
      <c r="D954" s="177">
        <v>0.06</v>
      </c>
      <c r="J954" s="51"/>
      <c r="K954"/>
      <c r="L954" s="123"/>
      <c r="M954" s="806"/>
    </row>
    <row r="955" spans="1:14">
      <c r="A955" s="180">
        <v>4</v>
      </c>
      <c r="B955" s="177">
        <v>0.13</v>
      </c>
      <c r="C955" s="177">
        <v>0.1</v>
      </c>
      <c r="D955" s="177">
        <v>0.11</v>
      </c>
      <c r="J955" s="51"/>
      <c r="K955"/>
      <c r="L955" s="123"/>
      <c r="M955" s="806"/>
    </row>
    <row r="956" spans="1:14">
      <c r="A956" s="180" t="s">
        <v>201</v>
      </c>
      <c r="B956" s="177">
        <v>0.3</v>
      </c>
      <c r="C956" s="177">
        <v>0.12</v>
      </c>
      <c r="D956" s="177">
        <v>0.18</v>
      </c>
      <c r="J956" s="51"/>
      <c r="K956" s="630"/>
      <c r="L956" s="123"/>
      <c r="M956" s="806"/>
    </row>
    <row r="957" spans="1:14">
      <c r="A957" s="180">
        <v>6</v>
      </c>
      <c r="B957" s="177">
        <v>0.14000000000000001</v>
      </c>
      <c r="C957" s="177">
        <v>0.18</v>
      </c>
      <c r="D957" s="177">
        <v>0.16</v>
      </c>
      <c r="J957" s="51"/>
      <c r="K957" s="630"/>
      <c r="L957" s="123"/>
      <c r="M957" s="806"/>
    </row>
    <row r="958" spans="1:14">
      <c r="A958" s="180">
        <v>7</v>
      </c>
      <c r="B958" s="177">
        <v>0.18</v>
      </c>
      <c r="C958" s="177">
        <v>0.19</v>
      </c>
      <c r="D958" s="177">
        <v>0.19</v>
      </c>
      <c r="J958" s="51"/>
      <c r="K958" s="630"/>
      <c r="L958" s="123"/>
      <c r="M958" s="806"/>
    </row>
    <row r="959" spans="1:14">
      <c r="A959" s="180">
        <v>8</v>
      </c>
      <c r="B959" s="177">
        <v>0.08</v>
      </c>
      <c r="C959" s="177">
        <v>0.14000000000000001</v>
      </c>
      <c r="D959" s="177">
        <v>0.12</v>
      </c>
      <c r="J959" s="51"/>
      <c r="K959" s="630"/>
      <c r="L959" s="123"/>
      <c r="M959" s="806"/>
    </row>
    <row r="960" spans="1:14">
      <c r="A960" s="180">
        <v>9</v>
      </c>
      <c r="B960" s="177">
        <v>0.05</v>
      </c>
      <c r="C960" s="177">
        <v>7.0000000000000007E-2</v>
      </c>
      <c r="D960" s="177">
        <v>0.06</v>
      </c>
      <c r="J960" s="51"/>
      <c r="K960" s="630"/>
      <c r="L960" s="123"/>
      <c r="M960" s="806"/>
    </row>
    <row r="961" spans="1:14">
      <c r="A961" s="180">
        <v>10</v>
      </c>
      <c r="B961" s="177">
        <v>0.04</v>
      </c>
      <c r="C961" s="177">
        <v>7.0000000000000007E-2</v>
      </c>
      <c r="D961" s="177">
        <v>0.06</v>
      </c>
      <c r="J961" s="51"/>
      <c r="K961" s="630"/>
      <c r="L961" s="123"/>
      <c r="M961" s="806"/>
    </row>
    <row r="962" spans="1:14">
      <c r="A962" s="180">
        <v>11</v>
      </c>
      <c r="B962" s="177">
        <v>0.01</v>
      </c>
      <c r="C962" s="177">
        <v>0.01</v>
      </c>
      <c r="D962" s="177">
        <v>0.01</v>
      </c>
      <c r="J962" s="51"/>
      <c r="K962" s="630"/>
      <c r="L962" s="123"/>
      <c r="M962" s="806"/>
    </row>
    <row r="963" spans="1:14" ht="13.5" customHeight="1">
      <c r="A963" s="180">
        <v>12</v>
      </c>
      <c r="B963" s="177">
        <v>0.01</v>
      </c>
      <c r="C963" s="177">
        <v>0.01</v>
      </c>
      <c r="D963" s="177">
        <v>0.01</v>
      </c>
      <c r="J963" s="51"/>
      <c r="K963" s="630"/>
      <c r="L963" s="123"/>
      <c r="M963" s="806"/>
    </row>
    <row r="964" spans="1:14" s="624" customFormat="1" ht="13.5" customHeight="1">
      <c r="A964" s="180">
        <v>14</v>
      </c>
      <c r="B964" s="177">
        <v>0.03</v>
      </c>
      <c r="C964" s="177">
        <v>0.01</v>
      </c>
      <c r="D964" s="177">
        <v>0.02</v>
      </c>
      <c r="E964" s="51"/>
      <c r="F964" s="51"/>
      <c r="G964" s="51"/>
      <c r="H964" s="51"/>
      <c r="I964" s="51"/>
      <c r="J964" s="51"/>
      <c r="K964" s="630"/>
      <c r="L964" s="637"/>
      <c r="M964" s="806"/>
      <c r="N964" s="630"/>
    </row>
    <row r="965" spans="1:14" ht="13.5" customHeight="1">
      <c r="A965" s="178"/>
      <c r="B965" s="177"/>
      <c r="C965" s="177"/>
      <c r="D965" s="177"/>
      <c r="J965" s="51"/>
      <c r="K965" s="630"/>
      <c r="L965" s="123"/>
      <c r="M965" s="806"/>
    </row>
    <row r="966" spans="1:14" ht="13.5" customHeight="1">
      <c r="A966" s="79" t="s">
        <v>1100</v>
      </c>
      <c r="B966"/>
      <c r="C966"/>
      <c r="D966"/>
      <c r="J966" s="51"/>
      <c r="K966" s="630"/>
      <c r="L966" s="123"/>
      <c r="M966" s="806"/>
    </row>
    <row r="967" spans="1:14">
      <c r="A967" s="52" t="s">
        <v>454</v>
      </c>
      <c r="B967" s="518"/>
      <c r="J967" s="51"/>
      <c r="K967" s="630"/>
      <c r="L967" s="123"/>
      <c r="M967" s="806"/>
    </row>
    <row r="968" spans="1:14">
      <c r="A968" s="52"/>
      <c r="B968" s="518"/>
      <c r="J968" s="51"/>
      <c r="K968" s="630"/>
      <c r="L968" s="123"/>
      <c r="M968" s="806"/>
    </row>
    <row r="969" spans="1:14">
      <c r="A969" s="52"/>
      <c r="B969" s="791"/>
      <c r="C969" s="630"/>
      <c r="D969" s="630"/>
      <c r="E969" s="630"/>
      <c r="F969" s="630"/>
      <c r="G969" s="630"/>
      <c r="H969" s="630"/>
      <c r="I969" s="630"/>
      <c r="J969" s="630"/>
      <c r="K969" s="630"/>
      <c r="L969" s="123"/>
      <c r="M969" s="806"/>
    </row>
    <row r="970" spans="1:14">
      <c r="B970" s="518"/>
      <c r="J970" s="51"/>
      <c r="K970" s="630"/>
      <c r="L970" s="123"/>
      <c r="M970" s="806"/>
    </row>
    <row r="971" spans="1:14">
      <c r="A971" s="1449" t="s">
        <v>710</v>
      </c>
      <c r="B971" s="1449"/>
      <c r="C971" s="1449"/>
      <c r="D971" s="1449"/>
      <c r="J971" s="51"/>
      <c r="K971" s="630"/>
      <c r="L971" s="123"/>
      <c r="M971" s="806"/>
    </row>
    <row r="972" spans="1:14" ht="13.5" thickBot="1">
      <c r="A972" s="533"/>
      <c r="B972" s="533" t="s">
        <v>449</v>
      </c>
      <c r="C972" s="533" t="s">
        <v>450</v>
      </c>
      <c r="D972" s="533" t="s">
        <v>72</v>
      </c>
      <c r="J972" s="51"/>
      <c r="K972" s="630"/>
      <c r="L972" s="123"/>
      <c r="M972" s="806"/>
    </row>
    <row r="973" spans="1:14">
      <c r="A973" s="178" t="s">
        <v>711</v>
      </c>
      <c r="B973" s="179">
        <v>6.6</v>
      </c>
      <c r="C973" s="179">
        <v>7</v>
      </c>
      <c r="D973" s="179">
        <v>6.9</v>
      </c>
      <c r="J973" s="51"/>
      <c r="K973" s="630"/>
      <c r="L973" s="123"/>
      <c r="M973" s="806"/>
    </row>
    <row r="974" spans="1:14">
      <c r="A974" s="178" t="s">
        <v>712</v>
      </c>
      <c r="B974" s="179">
        <v>6</v>
      </c>
      <c r="C974" s="179">
        <v>7</v>
      </c>
      <c r="D974" s="179">
        <v>7</v>
      </c>
      <c r="J974" s="51"/>
      <c r="K974" s="630"/>
      <c r="L974" s="123"/>
      <c r="M974" s="806"/>
    </row>
    <row r="975" spans="1:14">
      <c r="B975" s="518"/>
      <c r="J975" s="51"/>
      <c r="K975" s="630"/>
      <c r="L975" s="123"/>
      <c r="M975" s="806"/>
    </row>
    <row r="976" spans="1:14">
      <c r="A976" s="52" t="s">
        <v>454</v>
      </c>
      <c r="B976" s="518"/>
      <c r="J976" s="51"/>
      <c r="K976" s="630"/>
      <c r="L976" s="123"/>
      <c r="M976" s="806"/>
    </row>
    <row r="977" spans="1:14">
      <c r="A977" s="52"/>
      <c r="B977" s="791"/>
      <c r="C977" s="630"/>
      <c r="D977" s="630"/>
      <c r="E977" s="630"/>
      <c r="F977" s="630"/>
      <c r="G977" s="630"/>
      <c r="H977" s="630"/>
      <c r="I977" s="630"/>
      <c r="J977" s="630"/>
      <c r="K977" s="630"/>
      <c r="L977" s="123"/>
      <c r="M977" s="806"/>
    </row>
    <row r="978" spans="1:14">
      <c r="A978" s="52"/>
      <c r="B978" s="518"/>
      <c r="J978" s="51"/>
      <c r="K978" s="630"/>
      <c r="L978" s="123"/>
      <c r="M978" s="806"/>
    </row>
    <row r="979" spans="1:14">
      <c r="B979" s="518"/>
      <c r="J979" s="51"/>
      <c r="K979" s="630"/>
      <c r="L979" s="123"/>
      <c r="M979" s="806"/>
    </row>
    <row r="980" spans="1:14" s="624" customFormat="1" ht="13.5" customHeight="1">
      <c r="A980" s="1449" t="s">
        <v>713</v>
      </c>
      <c r="B980" s="1449"/>
      <c r="C980" s="1449"/>
      <c r="D980" s="1449"/>
      <c r="E980" s="51"/>
      <c r="F980" s="51"/>
      <c r="G980" s="51"/>
      <c r="H980" s="51"/>
      <c r="I980" s="51"/>
      <c r="J980" s="51"/>
      <c r="K980" s="630"/>
      <c r="L980" s="637"/>
      <c r="M980" s="806"/>
      <c r="N980" s="630"/>
    </row>
    <row r="981" spans="1:14" ht="13.5" customHeight="1" thickBot="1">
      <c r="A981" s="533"/>
      <c r="B981" s="533" t="s">
        <v>449</v>
      </c>
      <c r="C981" s="533" t="s">
        <v>450</v>
      </c>
      <c r="D981" s="533" t="s">
        <v>72</v>
      </c>
      <c r="J981" s="51"/>
      <c r="K981" s="630"/>
      <c r="L981" s="123"/>
      <c r="M981" s="806"/>
    </row>
    <row r="982" spans="1:14" ht="13.5" customHeight="1">
      <c r="A982" s="528" t="s">
        <v>147</v>
      </c>
      <c r="B982" s="532">
        <v>69</v>
      </c>
      <c r="C982" s="532">
        <v>168</v>
      </c>
      <c r="D982" s="532">
        <v>237</v>
      </c>
      <c r="J982" s="51"/>
      <c r="K982" s="630"/>
      <c r="L982" s="123"/>
      <c r="M982" s="806"/>
    </row>
    <row r="983" spans="1:14" ht="13.5" customHeight="1">
      <c r="A983" s="178" t="s">
        <v>714</v>
      </c>
      <c r="B983" s="177">
        <v>0.04</v>
      </c>
      <c r="C983" s="177">
        <v>0.05</v>
      </c>
      <c r="D983" s="177">
        <v>0.05</v>
      </c>
      <c r="J983" s="51"/>
      <c r="K983" s="630"/>
      <c r="L983" s="123"/>
      <c r="M983" s="806"/>
    </row>
    <row r="984" spans="1:14">
      <c r="A984" s="178" t="s">
        <v>715</v>
      </c>
      <c r="B984" s="177">
        <v>0.04</v>
      </c>
      <c r="C984" s="177">
        <v>7.0000000000000007E-2</v>
      </c>
      <c r="D984" s="177">
        <v>0.06</v>
      </c>
      <c r="J984" s="51"/>
      <c r="K984" s="630"/>
      <c r="L984" s="123"/>
      <c r="M984" s="806"/>
    </row>
    <row r="985" spans="1:14">
      <c r="A985" s="178" t="s">
        <v>716</v>
      </c>
      <c r="B985" s="177">
        <v>7.0000000000000007E-2</v>
      </c>
      <c r="C985" s="177">
        <v>0.15</v>
      </c>
      <c r="D985" s="177">
        <v>0.13</v>
      </c>
      <c r="J985" s="51"/>
      <c r="K985" s="630"/>
      <c r="L985" s="123"/>
      <c r="M985" s="806"/>
    </row>
    <row r="986" spans="1:14">
      <c r="A986" s="178" t="s">
        <v>717</v>
      </c>
      <c r="B986" s="177">
        <v>0.1</v>
      </c>
      <c r="C986" s="177">
        <v>0.2</v>
      </c>
      <c r="D986" s="177">
        <v>0.17</v>
      </c>
      <c r="J986" s="51"/>
      <c r="K986" s="630"/>
      <c r="L986" s="123"/>
      <c r="M986" s="806"/>
    </row>
    <row r="987" spans="1:14">
      <c r="A987" s="178" t="s">
        <v>718</v>
      </c>
      <c r="B987" s="177">
        <v>0.2</v>
      </c>
      <c r="C987" s="177">
        <v>0.23</v>
      </c>
      <c r="D987" s="177">
        <v>0.22</v>
      </c>
      <c r="J987" s="51"/>
      <c r="K987" s="630"/>
      <c r="L987" s="123"/>
      <c r="M987" s="806"/>
    </row>
    <row r="988" spans="1:14">
      <c r="A988" s="178" t="s">
        <v>719</v>
      </c>
      <c r="B988" s="177">
        <v>0.26</v>
      </c>
      <c r="C988" s="177">
        <v>0.23</v>
      </c>
      <c r="D988" s="177">
        <v>0.24</v>
      </c>
      <c r="J988" s="51"/>
      <c r="K988" s="630"/>
      <c r="L988" s="123"/>
      <c r="M988" s="806"/>
    </row>
    <row r="989" spans="1:14">
      <c r="A989" s="178" t="s">
        <v>720</v>
      </c>
      <c r="B989" s="177">
        <v>0.28000000000000003</v>
      </c>
      <c r="C989" s="177">
        <v>7.0000000000000007E-2</v>
      </c>
      <c r="D989" s="177">
        <v>0.13</v>
      </c>
      <c r="J989" s="51"/>
      <c r="K989" s="630"/>
      <c r="L989" s="123"/>
      <c r="M989" s="806"/>
    </row>
    <row r="990" spans="1:14">
      <c r="A990" s="178"/>
      <c r="B990" s="177"/>
      <c r="C990" s="177"/>
      <c r="D990" s="177"/>
      <c r="J990" s="51"/>
      <c r="K990" s="630"/>
      <c r="L990" s="123"/>
      <c r="M990" s="806"/>
    </row>
    <row r="991" spans="1:14">
      <c r="A991" s="79" t="s">
        <v>1100</v>
      </c>
      <c r="B991"/>
      <c r="C991"/>
      <c r="D991"/>
      <c r="J991" s="51"/>
      <c r="K991" s="630"/>
      <c r="L991" s="123"/>
      <c r="M991" s="806"/>
    </row>
    <row r="992" spans="1:14">
      <c r="A992" s="52" t="s">
        <v>454</v>
      </c>
      <c r="B992" s="518"/>
      <c r="J992" s="51"/>
      <c r="K992" s="630"/>
      <c r="L992" s="123"/>
      <c r="M992" s="806"/>
    </row>
    <row r="993" spans="1:13">
      <c r="A993" s="52"/>
      <c r="B993" s="518"/>
      <c r="J993" s="51"/>
      <c r="K993" s="630"/>
      <c r="L993" s="123"/>
      <c r="M993" s="806"/>
    </row>
    <row r="994" spans="1:13">
      <c r="A994" s="52"/>
      <c r="B994" s="791"/>
      <c r="C994" s="630"/>
      <c r="D994" s="630"/>
      <c r="E994" s="630"/>
      <c r="F994" s="630"/>
      <c r="G994" s="630"/>
      <c r="H994" s="630"/>
      <c r="I994" s="630"/>
      <c r="J994" s="630"/>
      <c r="K994" s="630"/>
      <c r="L994" s="123"/>
      <c r="M994" s="806"/>
    </row>
    <row r="995" spans="1:13">
      <c r="B995" s="518"/>
      <c r="J995" s="51"/>
      <c r="K995" s="630"/>
      <c r="L995" s="123"/>
      <c r="M995" s="806"/>
    </row>
    <row r="996" spans="1:13">
      <c r="A996" s="1449" t="s">
        <v>721</v>
      </c>
      <c r="B996" s="1449"/>
      <c r="C996" s="1449"/>
      <c r="D996" s="1449"/>
      <c r="J996" s="51"/>
      <c r="K996" s="630"/>
      <c r="L996" s="123"/>
      <c r="M996" s="806"/>
    </row>
    <row r="997" spans="1:13" ht="13.5" thickBot="1">
      <c r="A997" s="533"/>
      <c r="B997" s="533" t="s">
        <v>449</v>
      </c>
      <c r="C997" s="533" t="s">
        <v>450</v>
      </c>
      <c r="D997" s="533" t="s">
        <v>72</v>
      </c>
      <c r="E997" s="71"/>
      <c r="J997" s="51"/>
      <c r="K997" s="630"/>
      <c r="L997" s="123"/>
      <c r="M997" s="806"/>
    </row>
    <row r="998" spans="1:13">
      <c r="A998" s="528" t="s">
        <v>147</v>
      </c>
      <c r="B998" s="532">
        <v>69</v>
      </c>
      <c r="C998" s="532">
        <v>165</v>
      </c>
      <c r="D998" s="532">
        <v>234</v>
      </c>
      <c r="J998" s="51"/>
      <c r="K998" s="630"/>
      <c r="L998" s="123"/>
      <c r="M998" s="806"/>
    </row>
    <row r="999" spans="1:13">
      <c r="A999" s="178" t="s">
        <v>722</v>
      </c>
      <c r="B999" s="177">
        <v>0.17</v>
      </c>
      <c r="C999" s="177">
        <v>0.21</v>
      </c>
      <c r="D999" s="177">
        <v>0.2</v>
      </c>
      <c r="J999" s="51"/>
      <c r="K999" s="630"/>
      <c r="L999" s="141"/>
    </row>
    <row r="1000" spans="1:13">
      <c r="A1000" s="178" t="s">
        <v>723</v>
      </c>
      <c r="B1000" s="177">
        <v>0.2</v>
      </c>
      <c r="C1000" s="177">
        <v>0.3</v>
      </c>
      <c r="D1000" s="177">
        <v>0.27</v>
      </c>
      <c r="J1000" s="51"/>
      <c r="K1000" s="630"/>
      <c r="L1000" s="141"/>
    </row>
    <row r="1001" spans="1:13">
      <c r="A1001" s="178" t="s">
        <v>724</v>
      </c>
      <c r="B1001" s="177">
        <v>0.13</v>
      </c>
      <c r="C1001" s="177">
        <v>0.08</v>
      </c>
      <c r="D1001" s="177">
        <v>0.09</v>
      </c>
      <c r="J1001" s="51"/>
      <c r="K1001" s="630"/>
      <c r="L1001" s="141"/>
    </row>
    <row r="1002" spans="1:13">
      <c r="A1002" s="178" t="s">
        <v>725</v>
      </c>
      <c r="B1002" s="177">
        <v>0.23</v>
      </c>
      <c r="C1002" s="177">
        <v>0.27</v>
      </c>
      <c r="D1002" s="177">
        <v>0.26</v>
      </c>
      <c r="J1002" s="51"/>
      <c r="K1002" s="630"/>
      <c r="L1002" s="141"/>
    </row>
    <row r="1003" spans="1:13">
      <c r="A1003" s="178" t="s">
        <v>726</v>
      </c>
      <c r="B1003" s="177">
        <v>0.23</v>
      </c>
      <c r="C1003" s="177">
        <v>0.13</v>
      </c>
      <c r="D1003" s="177">
        <v>0.16</v>
      </c>
      <c r="J1003" s="51"/>
      <c r="K1003" s="630"/>
      <c r="L1003" s="141"/>
    </row>
    <row r="1004" spans="1:13">
      <c r="A1004" s="178" t="s">
        <v>727</v>
      </c>
      <c r="B1004" s="177">
        <v>0.01</v>
      </c>
      <c r="C1004" s="177">
        <v>0</v>
      </c>
      <c r="D1004" s="177">
        <v>0</v>
      </c>
      <c r="J1004" s="51"/>
      <c r="K1004" s="630"/>
      <c r="L1004" s="141"/>
    </row>
    <row r="1005" spans="1:13">
      <c r="A1005" s="178" t="s">
        <v>728</v>
      </c>
      <c r="B1005" s="177">
        <v>0.01</v>
      </c>
      <c r="C1005" s="177">
        <v>0.01</v>
      </c>
      <c r="D1005" s="177">
        <v>0.01</v>
      </c>
      <c r="J1005" s="51"/>
      <c r="K1005" s="630"/>
      <c r="L1005" s="141"/>
    </row>
    <row r="1006" spans="1:13">
      <c r="B1006" s="518"/>
      <c r="J1006" s="51"/>
      <c r="K1006" s="630"/>
      <c r="L1006" s="141"/>
    </row>
    <row r="1007" spans="1:13">
      <c r="A1007" s="79" t="s">
        <v>1100</v>
      </c>
      <c r="B1007" s="518"/>
      <c r="J1007" s="51"/>
      <c r="K1007" s="630"/>
      <c r="L1007" s="141"/>
    </row>
    <row r="1008" spans="1:13">
      <c r="A1008" s="52" t="s">
        <v>454</v>
      </c>
      <c r="B1008" s="518"/>
      <c r="J1008" s="51"/>
      <c r="K1008" s="630"/>
      <c r="L1008" s="141"/>
    </row>
    <row r="1009" spans="1:12">
      <c r="A1009" s="52"/>
      <c r="B1009" s="518"/>
      <c r="J1009" s="51"/>
      <c r="K1009" s="630"/>
      <c r="L1009" s="141"/>
    </row>
    <row r="1010" spans="1:12">
      <c r="A1010" s="52"/>
      <c r="B1010" s="791"/>
      <c r="C1010" s="630"/>
      <c r="D1010" s="630"/>
      <c r="E1010" s="630"/>
      <c r="F1010" s="630"/>
      <c r="G1010" s="630"/>
      <c r="H1010" s="630"/>
      <c r="I1010" s="630"/>
      <c r="J1010" s="630"/>
      <c r="K1010" s="630"/>
      <c r="L1010" s="141"/>
    </row>
    <row r="1011" spans="1:12">
      <c r="B1011" s="518"/>
      <c r="J1011" s="51"/>
      <c r="K1011" s="630"/>
      <c r="L1011" s="141"/>
    </row>
    <row r="1012" spans="1:12">
      <c r="A1012" s="1412" t="s">
        <v>729</v>
      </c>
      <c r="B1012" s="1412"/>
      <c r="C1012" s="1412"/>
      <c r="D1012" s="1412"/>
      <c r="J1012" s="51"/>
      <c r="K1012" s="630"/>
      <c r="L1012" s="141"/>
    </row>
    <row r="1013" spans="1:12" ht="13.5" thickBot="1">
      <c r="A1013" s="533"/>
      <c r="B1013" s="533" t="s">
        <v>449</v>
      </c>
      <c r="C1013" s="533" t="s">
        <v>450</v>
      </c>
      <c r="D1013" s="533" t="s">
        <v>72</v>
      </c>
      <c r="J1013" s="51"/>
      <c r="K1013" s="630"/>
      <c r="L1013" s="141"/>
    </row>
    <row r="1014" spans="1:12">
      <c r="A1014" s="803" t="s">
        <v>147</v>
      </c>
      <c r="B1014" s="532">
        <v>69</v>
      </c>
      <c r="C1014" s="532">
        <v>166</v>
      </c>
      <c r="D1014" s="532">
        <v>235</v>
      </c>
      <c r="J1014" s="51"/>
      <c r="K1014" s="630"/>
      <c r="L1014" s="141"/>
    </row>
    <row r="1015" spans="1:12">
      <c r="A1015" s="178" t="s">
        <v>730</v>
      </c>
      <c r="B1015" s="177">
        <v>0.25</v>
      </c>
      <c r="C1015" s="177">
        <v>0.14000000000000001</v>
      </c>
      <c r="D1015" s="177">
        <v>0.17</v>
      </c>
      <c r="J1015" s="51"/>
      <c r="K1015" s="630"/>
      <c r="L1015" s="141"/>
    </row>
    <row r="1016" spans="1:12">
      <c r="A1016" s="178" t="s">
        <v>731</v>
      </c>
      <c r="B1016" s="177">
        <v>0.51</v>
      </c>
      <c r="C1016" s="177">
        <v>0.46</v>
      </c>
      <c r="D1016" s="177">
        <v>0.47</v>
      </c>
      <c r="J1016" s="51"/>
      <c r="K1016" s="630"/>
      <c r="L1016" s="141"/>
    </row>
    <row r="1017" spans="1:12">
      <c r="A1017" s="178" t="s">
        <v>732</v>
      </c>
      <c r="B1017" s="177">
        <v>0.1</v>
      </c>
      <c r="C1017" s="177">
        <v>0.19</v>
      </c>
      <c r="D1017" s="177">
        <v>0.16</v>
      </c>
      <c r="J1017" s="51"/>
      <c r="K1017" s="630"/>
      <c r="L1017" s="141"/>
    </row>
    <row r="1018" spans="1:12">
      <c r="A1018" s="178" t="s">
        <v>733</v>
      </c>
      <c r="B1018" s="177">
        <v>0.1</v>
      </c>
      <c r="C1018" s="177">
        <v>0.14000000000000001</v>
      </c>
      <c r="D1018" s="177">
        <v>0.13</v>
      </c>
      <c r="J1018" s="51"/>
      <c r="K1018" s="630"/>
      <c r="L1018" s="141"/>
    </row>
    <row r="1019" spans="1:12">
      <c r="A1019" s="178" t="s">
        <v>734</v>
      </c>
      <c r="B1019" s="177">
        <v>0.04</v>
      </c>
      <c r="C1019" s="177">
        <v>0.04</v>
      </c>
      <c r="D1019" s="177">
        <v>0.04</v>
      </c>
      <c r="J1019" s="51"/>
      <c r="K1019" s="630"/>
      <c r="L1019" s="141"/>
    </row>
    <row r="1020" spans="1:12">
      <c r="A1020" s="178" t="s">
        <v>735</v>
      </c>
      <c r="B1020" s="177">
        <v>0</v>
      </c>
      <c r="C1020" s="177">
        <v>0.02</v>
      </c>
      <c r="D1020" s="177">
        <v>0.01</v>
      </c>
      <c r="J1020" s="51"/>
      <c r="K1020" s="630"/>
      <c r="L1020" s="141"/>
    </row>
    <row r="1021" spans="1:12">
      <c r="A1021" s="178" t="s">
        <v>736</v>
      </c>
      <c r="B1021" s="177">
        <v>0</v>
      </c>
      <c r="C1021" s="177">
        <v>0.01</v>
      </c>
      <c r="D1021" s="177">
        <v>0</v>
      </c>
      <c r="J1021" s="51"/>
      <c r="K1021" s="630"/>
      <c r="L1021" s="141"/>
    </row>
    <row r="1022" spans="1:12">
      <c r="A1022" s="178" t="s">
        <v>737</v>
      </c>
      <c r="B1022" s="177">
        <v>0</v>
      </c>
      <c r="C1022" s="177">
        <v>0.02</v>
      </c>
      <c r="D1022" s="177">
        <v>0.01</v>
      </c>
      <c r="J1022" s="51"/>
      <c r="K1022" s="630"/>
      <c r="L1022" s="141"/>
    </row>
    <row r="1023" spans="1:12">
      <c r="A1023" s="178"/>
      <c r="B1023" s="177"/>
      <c r="C1023" s="177"/>
      <c r="D1023" s="177"/>
      <c r="J1023" s="51"/>
      <c r="K1023" s="630"/>
      <c r="L1023" s="141"/>
    </row>
    <row r="1024" spans="1:12">
      <c r="A1024" s="79" t="s">
        <v>1100</v>
      </c>
      <c r="B1024"/>
      <c r="C1024"/>
      <c r="D1024"/>
      <c r="J1024" s="51"/>
      <c r="K1024" s="630"/>
      <c r="L1024" s="141"/>
    </row>
    <row r="1025" spans="1:12">
      <c r="A1025" s="52" t="s">
        <v>454</v>
      </c>
      <c r="B1025" s="518"/>
      <c r="J1025" s="51"/>
      <c r="K1025" s="630"/>
      <c r="L1025" s="141"/>
    </row>
    <row r="1026" spans="1:12">
      <c r="A1026" s="52"/>
      <c r="B1026" s="791"/>
      <c r="C1026" s="630"/>
      <c r="D1026" s="630"/>
      <c r="E1026" s="630"/>
      <c r="F1026" s="630"/>
      <c r="G1026" s="630"/>
      <c r="H1026" s="630"/>
      <c r="I1026" s="630"/>
      <c r="J1026" s="630"/>
      <c r="K1026" s="630"/>
      <c r="L1026" s="141"/>
    </row>
    <row r="1027" spans="1:12">
      <c r="A1027" s="52"/>
      <c r="B1027" s="518"/>
      <c r="J1027" s="51"/>
      <c r="K1027" s="630"/>
      <c r="L1027" s="141"/>
    </row>
    <row r="1028" spans="1:12">
      <c r="B1028" s="518"/>
      <c r="J1028" s="51"/>
      <c r="K1028" s="630"/>
      <c r="L1028" s="141"/>
    </row>
    <row r="1029" spans="1:12">
      <c r="A1029" s="379" t="s">
        <v>738</v>
      </c>
      <c r="B1029"/>
      <c r="C1029"/>
      <c r="D1029"/>
      <c r="J1029" s="51"/>
      <c r="K1029" s="630"/>
      <c r="L1029" s="141"/>
    </row>
    <row r="1030" spans="1:12" ht="13.5" thickBot="1">
      <c r="A1030" s="533"/>
      <c r="B1030" s="533" t="s">
        <v>449</v>
      </c>
      <c r="C1030" s="533" t="s">
        <v>450</v>
      </c>
      <c r="D1030" s="533" t="s">
        <v>72</v>
      </c>
      <c r="J1030" s="51"/>
      <c r="K1030" s="630"/>
      <c r="L1030" s="141"/>
    </row>
    <row r="1031" spans="1:12">
      <c r="A1031" s="803" t="s">
        <v>147</v>
      </c>
      <c r="B1031" s="532">
        <v>58</v>
      </c>
      <c r="C1031" s="532">
        <v>106</v>
      </c>
      <c r="D1031" s="532">
        <v>164</v>
      </c>
      <c r="J1031" s="51"/>
      <c r="K1031" s="630"/>
      <c r="L1031" s="141"/>
    </row>
    <row r="1032" spans="1:12">
      <c r="A1032" s="178" t="s">
        <v>739</v>
      </c>
      <c r="B1032" s="177">
        <v>0.03</v>
      </c>
      <c r="C1032" s="177">
        <v>0.1</v>
      </c>
      <c r="D1032" s="177">
        <v>0.08</v>
      </c>
      <c r="J1032" s="51"/>
      <c r="K1032" s="630"/>
      <c r="L1032" s="141"/>
    </row>
    <row r="1033" spans="1:12">
      <c r="A1033" s="178" t="s">
        <v>740</v>
      </c>
      <c r="B1033" s="177">
        <v>0.1</v>
      </c>
      <c r="C1033" s="177">
        <v>0.17</v>
      </c>
      <c r="D1033" s="177">
        <v>0.15</v>
      </c>
      <c r="J1033" s="51"/>
      <c r="K1033" s="630"/>
      <c r="L1033" s="141"/>
    </row>
    <row r="1034" spans="1:12">
      <c r="A1034" s="178" t="s">
        <v>741</v>
      </c>
      <c r="B1034" s="177">
        <v>0.16</v>
      </c>
      <c r="C1034" s="177">
        <v>0.25</v>
      </c>
      <c r="D1034" s="177">
        <v>0.22</v>
      </c>
      <c r="J1034" s="51"/>
      <c r="K1034" s="630"/>
      <c r="L1034" s="141"/>
    </row>
    <row r="1035" spans="1:12">
      <c r="A1035" s="178" t="s">
        <v>742</v>
      </c>
      <c r="B1035" s="177">
        <v>0.16</v>
      </c>
      <c r="C1035" s="177">
        <v>0.18</v>
      </c>
      <c r="D1035" s="177">
        <v>0.17</v>
      </c>
      <c r="J1035" s="51"/>
      <c r="K1035" s="630"/>
      <c r="L1035" s="141"/>
    </row>
    <row r="1036" spans="1:12">
      <c r="A1036" s="178" t="s">
        <v>743</v>
      </c>
      <c r="B1036" s="177">
        <v>0.09</v>
      </c>
      <c r="C1036" s="177">
        <v>0.15</v>
      </c>
      <c r="D1036" s="177">
        <v>0.13</v>
      </c>
      <c r="J1036" s="51"/>
      <c r="K1036" s="630"/>
      <c r="L1036" s="141"/>
    </row>
    <row r="1037" spans="1:12">
      <c r="A1037" s="178" t="s">
        <v>744</v>
      </c>
      <c r="B1037" s="177">
        <v>0.16</v>
      </c>
      <c r="C1037" s="177">
        <v>0.04</v>
      </c>
      <c r="D1037" s="177">
        <v>0.08</v>
      </c>
      <c r="J1037" s="51"/>
      <c r="K1037" s="630"/>
      <c r="L1037" s="141"/>
    </row>
    <row r="1038" spans="1:12">
      <c r="A1038" s="178" t="s">
        <v>745</v>
      </c>
      <c r="B1038" s="177">
        <v>0.1</v>
      </c>
      <c r="C1038" s="177">
        <v>0.05</v>
      </c>
      <c r="D1038" s="177">
        <v>7.0000000000000007E-2</v>
      </c>
      <c r="J1038" s="51"/>
      <c r="K1038" s="630"/>
      <c r="L1038" s="141"/>
    </row>
    <row r="1039" spans="1:12">
      <c r="A1039" s="178" t="s">
        <v>746</v>
      </c>
      <c r="B1039" s="177">
        <v>0.1</v>
      </c>
      <c r="C1039" s="177">
        <v>0.02</v>
      </c>
      <c r="D1039" s="177">
        <v>0.05</v>
      </c>
      <c r="J1039" s="51"/>
      <c r="K1039" s="630"/>
      <c r="L1039" s="141"/>
    </row>
    <row r="1040" spans="1:12">
      <c r="A1040" s="178" t="s">
        <v>747</v>
      </c>
      <c r="B1040" s="177">
        <v>0.1</v>
      </c>
      <c r="C1040" s="177">
        <v>0.04</v>
      </c>
      <c r="D1040" s="177">
        <v>0.06</v>
      </c>
      <c r="J1040" s="51"/>
      <c r="K1040" s="630"/>
      <c r="L1040" s="141"/>
    </row>
    <row r="1041" spans="1:12">
      <c r="A1041" s="178"/>
      <c r="B1041" s="177"/>
      <c r="C1041" s="177"/>
      <c r="D1041" s="177"/>
      <c r="J1041" s="51"/>
      <c r="K1041" s="630"/>
      <c r="L1041" s="141"/>
    </row>
    <row r="1042" spans="1:12">
      <c r="A1042" s="79" t="s">
        <v>1100</v>
      </c>
      <c r="B1042"/>
      <c r="C1042"/>
      <c r="D1042"/>
      <c r="J1042" s="51"/>
      <c r="K1042" s="630"/>
      <c r="L1042" s="141"/>
    </row>
    <row r="1043" spans="1:12">
      <c r="A1043" s="52" t="s">
        <v>454</v>
      </c>
      <c r="B1043" s="518"/>
      <c r="J1043" s="51"/>
      <c r="K1043" s="630"/>
      <c r="L1043" s="141"/>
    </row>
    <row r="1044" spans="1:12">
      <c r="B1044" s="518"/>
      <c r="J1044"/>
      <c r="K1044"/>
      <c r="L1044" s="141"/>
    </row>
    <row r="1045" spans="1:12">
      <c r="J1045"/>
      <c r="K1045"/>
      <c r="L1045" s="141"/>
    </row>
    <row r="1046" spans="1:12">
      <c r="J1046"/>
      <c r="K1046"/>
      <c r="L1046" s="141"/>
    </row>
    <row r="1047" spans="1:12">
      <c r="J1047"/>
      <c r="K1047"/>
      <c r="L1047" s="141"/>
    </row>
    <row r="1048" spans="1:12">
      <c r="J1048"/>
      <c r="K1048"/>
      <c r="L1048" s="141"/>
    </row>
    <row r="1049" spans="1:12">
      <c r="J1049"/>
      <c r="K1049"/>
      <c r="L1049" s="141"/>
    </row>
    <row r="1050" spans="1:12">
      <c r="J1050"/>
      <c r="K1050"/>
      <c r="L1050" s="141"/>
    </row>
    <row r="1051" spans="1:12">
      <c r="J1051"/>
      <c r="K1051"/>
      <c r="L1051" s="141"/>
    </row>
    <row r="1052" spans="1:12">
      <c r="J1052"/>
      <c r="K1052"/>
      <c r="L1052" s="141"/>
    </row>
    <row r="1053" spans="1:12">
      <c r="J1053"/>
      <c r="K1053"/>
      <c r="L1053" s="141"/>
    </row>
    <row r="1054" spans="1:12">
      <c r="J1054"/>
      <c r="K1054"/>
      <c r="L1054" s="141"/>
    </row>
    <row r="1055" spans="1:12">
      <c r="J1055"/>
      <c r="K1055"/>
      <c r="L1055" s="141"/>
    </row>
    <row r="1056" spans="1:12">
      <c r="J1056"/>
      <c r="K1056"/>
      <c r="L1056" s="141"/>
    </row>
    <row r="1057" spans="10:12">
      <c r="J1057"/>
      <c r="K1057"/>
      <c r="L1057" s="141"/>
    </row>
    <row r="1058" spans="10:12">
      <c r="J1058"/>
      <c r="K1058"/>
      <c r="L1058" s="141"/>
    </row>
    <row r="1059" spans="10:12">
      <c r="J1059"/>
      <c r="K1059" s="51"/>
      <c r="L1059" s="141"/>
    </row>
    <row r="1060" spans="10:12">
      <c r="J1060"/>
      <c r="K1060"/>
      <c r="L1060" s="141"/>
    </row>
    <row r="1061" spans="10:12">
      <c r="J1061"/>
      <c r="K1061"/>
      <c r="L1061" s="141"/>
    </row>
    <row r="1062" spans="10:12">
      <c r="J1062"/>
      <c r="K1062"/>
      <c r="L1062" s="141"/>
    </row>
    <row r="1063" spans="10:12">
      <c r="J1063"/>
      <c r="K1063"/>
      <c r="L1063" s="141"/>
    </row>
    <row r="1064" spans="10:12">
      <c r="J1064"/>
      <c r="K1064"/>
      <c r="L1064" s="141"/>
    </row>
    <row r="1065" spans="10:12">
      <c r="J1065"/>
      <c r="K1065"/>
      <c r="L1065" s="141"/>
    </row>
    <row r="1066" spans="10:12">
      <c r="J1066"/>
      <c r="K1066"/>
      <c r="L1066" s="141"/>
    </row>
    <row r="1067" spans="10:12">
      <c r="J1067"/>
      <c r="K1067"/>
      <c r="L1067" s="141"/>
    </row>
    <row r="1068" spans="10:12">
      <c r="J1068"/>
      <c r="K1068"/>
      <c r="L1068" s="141"/>
    </row>
    <row r="1069" spans="10:12">
      <c r="J1069"/>
      <c r="K1069"/>
      <c r="L1069" s="141"/>
    </row>
    <row r="1070" spans="10:12">
      <c r="J1070"/>
      <c r="K1070"/>
      <c r="L1070" s="141"/>
    </row>
    <row r="1071" spans="10:12">
      <c r="J1071"/>
      <c r="K1071"/>
      <c r="L1071" s="141"/>
    </row>
    <row r="1072" spans="10:12">
      <c r="J1072"/>
      <c r="K1072"/>
      <c r="L1072" s="141"/>
    </row>
    <row r="1073" spans="10:12">
      <c r="J1073"/>
      <c r="K1073"/>
      <c r="L1073" s="141"/>
    </row>
    <row r="1074" spans="10:12">
      <c r="J1074"/>
      <c r="K1074"/>
      <c r="L1074" s="141"/>
    </row>
    <row r="1075" spans="10:12">
      <c r="J1075"/>
      <c r="K1075"/>
      <c r="L1075" s="141"/>
    </row>
    <row r="1076" spans="10:12">
      <c r="J1076"/>
      <c r="K1076"/>
      <c r="L1076" s="141"/>
    </row>
    <row r="1077" spans="10:12">
      <c r="J1077"/>
      <c r="K1077"/>
      <c r="L1077" s="141"/>
    </row>
    <row r="1078" spans="10:12">
      <c r="J1078"/>
      <c r="K1078"/>
      <c r="L1078" s="141"/>
    </row>
    <row r="1079" spans="10:12">
      <c r="J1079"/>
      <c r="K1079"/>
      <c r="L1079" s="141"/>
    </row>
    <row r="1080" spans="10:12">
      <c r="J1080"/>
      <c r="K1080"/>
      <c r="L1080" s="141"/>
    </row>
    <row r="1081" spans="10:12">
      <c r="J1081"/>
      <c r="K1081"/>
      <c r="L1081" s="141"/>
    </row>
    <row r="1082" spans="10:12">
      <c r="J1082"/>
      <c r="K1082"/>
      <c r="L1082" s="141"/>
    </row>
    <row r="1083" spans="10:12">
      <c r="J1083"/>
      <c r="K1083"/>
      <c r="L1083" s="141"/>
    </row>
    <row r="1084" spans="10:12">
      <c r="J1084"/>
      <c r="K1084"/>
      <c r="L1084" s="141"/>
    </row>
    <row r="1085" spans="10:12">
      <c r="J1085"/>
      <c r="K1085"/>
      <c r="L1085" s="141"/>
    </row>
    <row r="1086" spans="10:12">
      <c r="J1086"/>
      <c r="K1086"/>
      <c r="L1086" s="141"/>
    </row>
    <row r="1087" spans="10:12">
      <c r="J1087"/>
      <c r="K1087"/>
      <c r="L1087" s="141"/>
    </row>
    <row r="1088" spans="10:12">
      <c r="J1088"/>
      <c r="K1088"/>
      <c r="L1088" s="141"/>
    </row>
    <row r="1089" spans="10:12">
      <c r="J1089"/>
      <c r="K1089"/>
      <c r="L1089" s="141"/>
    </row>
    <row r="1090" spans="10:12">
      <c r="J1090"/>
      <c r="K1090"/>
      <c r="L1090" s="141"/>
    </row>
    <row r="1091" spans="10:12">
      <c r="J1091"/>
      <c r="K1091"/>
      <c r="L1091" s="141"/>
    </row>
    <row r="1092" spans="10:12">
      <c r="J1092"/>
      <c r="K1092"/>
      <c r="L1092" s="141"/>
    </row>
    <row r="1093" spans="10:12">
      <c r="J1093"/>
      <c r="K1093"/>
      <c r="L1093" s="141"/>
    </row>
    <row r="1094" spans="10:12">
      <c r="J1094"/>
      <c r="K1094"/>
      <c r="L1094" s="141"/>
    </row>
    <row r="1095" spans="10:12">
      <c r="J1095"/>
      <c r="K1095"/>
      <c r="L1095" s="141"/>
    </row>
    <row r="1096" spans="10:12">
      <c r="J1096"/>
      <c r="K1096"/>
      <c r="L1096" s="141"/>
    </row>
    <row r="1097" spans="10:12">
      <c r="J1097"/>
      <c r="K1097"/>
      <c r="L1097" s="141"/>
    </row>
    <row r="1098" spans="10:12">
      <c r="J1098"/>
      <c r="K1098"/>
      <c r="L1098" s="141"/>
    </row>
    <row r="1099" spans="10:12">
      <c r="J1099"/>
      <c r="K1099"/>
      <c r="L1099" s="141"/>
    </row>
    <row r="1100" spans="10:12">
      <c r="J1100"/>
      <c r="K1100"/>
      <c r="L1100" s="141"/>
    </row>
    <row r="1101" spans="10:12">
      <c r="J1101"/>
      <c r="K1101"/>
      <c r="L1101" s="141"/>
    </row>
    <row r="1102" spans="10:12">
      <c r="J1102"/>
      <c r="K1102"/>
      <c r="L1102" s="141"/>
    </row>
    <row r="1103" spans="10:12">
      <c r="J1103"/>
      <c r="K1103"/>
      <c r="L1103" s="141"/>
    </row>
    <row r="1104" spans="10:12">
      <c r="J1104"/>
      <c r="K1104"/>
      <c r="L1104" s="141"/>
    </row>
    <row r="1105" spans="10:12">
      <c r="J1105"/>
      <c r="K1105"/>
      <c r="L1105" s="141"/>
    </row>
    <row r="1106" spans="10:12">
      <c r="J1106"/>
      <c r="K1106"/>
      <c r="L1106" s="141"/>
    </row>
    <row r="1107" spans="10:12">
      <c r="J1107"/>
      <c r="K1107"/>
      <c r="L1107" s="141"/>
    </row>
    <row r="1108" spans="10:12">
      <c r="J1108"/>
      <c r="K1108"/>
      <c r="L1108" s="141"/>
    </row>
    <row r="1109" spans="10:12">
      <c r="J1109"/>
      <c r="K1109"/>
      <c r="L1109" s="141"/>
    </row>
    <row r="1110" spans="10:12">
      <c r="J1110"/>
      <c r="K1110"/>
      <c r="L1110" s="141"/>
    </row>
    <row r="1111" spans="10:12">
      <c r="J1111"/>
      <c r="K1111"/>
      <c r="L1111" s="141"/>
    </row>
    <row r="1112" spans="10:12">
      <c r="J1112"/>
      <c r="K1112"/>
      <c r="L1112" s="141"/>
    </row>
    <row r="1113" spans="10:12">
      <c r="J1113"/>
      <c r="K1113"/>
      <c r="L1113" s="141"/>
    </row>
    <row r="1114" spans="10:12">
      <c r="J1114"/>
      <c r="K1114"/>
      <c r="L1114" s="141"/>
    </row>
    <row r="1115" spans="10:12">
      <c r="J1115"/>
      <c r="K1115"/>
      <c r="L1115" s="141"/>
    </row>
    <row r="1116" spans="10:12">
      <c r="J1116"/>
      <c r="K1116"/>
      <c r="L1116" s="141"/>
    </row>
    <row r="1117" spans="10:12">
      <c r="J1117"/>
      <c r="K1117"/>
      <c r="L1117" s="141"/>
    </row>
    <row r="1118" spans="10:12">
      <c r="J1118"/>
      <c r="K1118"/>
      <c r="L1118" s="141"/>
    </row>
    <row r="1119" spans="10:12">
      <c r="J1119"/>
      <c r="K1119"/>
      <c r="L1119" s="141"/>
    </row>
    <row r="1120" spans="10:12">
      <c r="J1120"/>
      <c r="K1120"/>
      <c r="L1120" s="141"/>
    </row>
    <row r="1121" spans="10:11">
      <c r="J1121"/>
      <c r="K1121"/>
    </row>
    <row r="1122" spans="10:11">
      <c r="J1122"/>
      <c r="K1122"/>
    </row>
    <row r="1123" spans="10:11">
      <c r="J1123"/>
      <c r="K1123"/>
    </row>
    <row r="1124" spans="10:11">
      <c r="J1124"/>
      <c r="K1124"/>
    </row>
    <row r="1125" spans="10:11">
      <c r="J1125"/>
      <c r="K1125"/>
    </row>
    <row r="1126" spans="10:11">
      <c r="J1126"/>
      <c r="K1126"/>
    </row>
    <row r="1127" spans="10:11">
      <c r="J1127"/>
      <c r="K1127"/>
    </row>
    <row r="1128" spans="10:11">
      <c r="J1128"/>
      <c r="K1128"/>
    </row>
    <row r="1129" spans="10:11">
      <c r="J1129"/>
      <c r="K1129"/>
    </row>
    <row r="1130" spans="10:11">
      <c r="J1130"/>
      <c r="K1130"/>
    </row>
    <row r="1131" spans="10:11">
      <c r="J1131"/>
      <c r="K1131"/>
    </row>
    <row r="1132" spans="10:11">
      <c r="J1132"/>
      <c r="K1132"/>
    </row>
    <row r="1133" spans="10:11">
      <c r="J1133"/>
      <c r="K1133"/>
    </row>
    <row r="1134" spans="10:11">
      <c r="J1134"/>
      <c r="K1134"/>
    </row>
    <row r="1135" spans="10:11">
      <c r="J1135"/>
      <c r="K1135"/>
    </row>
    <row r="1136" spans="10:11">
      <c r="J1136"/>
      <c r="K1136"/>
    </row>
    <row r="1137" spans="10:11">
      <c r="J1137"/>
      <c r="K1137"/>
    </row>
    <row r="1138" spans="10:11">
      <c r="J1138"/>
      <c r="K1138"/>
    </row>
    <row r="1139" spans="10:11">
      <c r="J1139"/>
      <c r="K1139"/>
    </row>
    <row r="1140" spans="10:11">
      <c r="J1140"/>
      <c r="K1140"/>
    </row>
    <row r="1141" spans="10:11">
      <c r="J1141"/>
      <c r="K1141"/>
    </row>
    <row r="1142" spans="10:11">
      <c r="J1142"/>
      <c r="K1142"/>
    </row>
    <row r="1143" spans="10:11">
      <c r="J1143"/>
      <c r="K1143"/>
    </row>
    <row r="1144" spans="10:11">
      <c r="J1144"/>
      <c r="K1144"/>
    </row>
    <row r="1145" spans="10:11">
      <c r="J1145"/>
      <c r="K1145"/>
    </row>
    <row r="1146" spans="10:11">
      <c r="J1146"/>
      <c r="K1146"/>
    </row>
    <row r="1147" spans="10:11">
      <c r="J1147"/>
      <c r="K1147"/>
    </row>
    <row r="1148" spans="10:11">
      <c r="J1148"/>
      <c r="K1148"/>
    </row>
    <row r="1149" spans="10:11">
      <c r="J1149"/>
      <c r="K1149"/>
    </row>
    <row r="1150" spans="10:11">
      <c r="J1150"/>
      <c r="K1150"/>
    </row>
    <row r="1151" spans="10:11">
      <c r="J1151"/>
      <c r="K1151"/>
    </row>
    <row r="1152" spans="10:11">
      <c r="J1152"/>
      <c r="K1152"/>
    </row>
    <row r="1153" spans="10:11">
      <c r="J1153"/>
      <c r="K1153"/>
    </row>
    <row r="1154" spans="10:11">
      <c r="J1154"/>
      <c r="K1154"/>
    </row>
    <row r="1155" spans="10:11">
      <c r="J1155"/>
      <c r="K1155"/>
    </row>
    <row r="1156" spans="10:11">
      <c r="J1156"/>
      <c r="K1156"/>
    </row>
    <row r="1157" spans="10:11">
      <c r="J1157"/>
      <c r="K1157"/>
    </row>
    <row r="1158" spans="10:11">
      <c r="J1158"/>
      <c r="K1158"/>
    </row>
    <row r="1159" spans="10:11">
      <c r="J1159"/>
      <c r="K1159"/>
    </row>
    <row r="1160" spans="10:11">
      <c r="J1160"/>
      <c r="K1160"/>
    </row>
    <row r="1161" spans="10:11">
      <c r="J1161"/>
      <c r="K1161"/>
    </row>
    <row r="1162" spans="10:11">
      <c r="J1162"/>
      <c r="K1162"/>
    </row>
    <row r="1163" spans="10:11">
      <c r="J1163"/>
      <c r="K1163"/>
    </row>
    <row r="1164" spans="10:11">
      <c r="J1164"/>
      <c r="K1164"/>
    </row>
    <row r="1165" spans="10:11">
      <c r="J1165"/>
      <c r="K1165"/>
    </row>
    <row r="1166" spans="10:11">
      <c r="J1166"/>
      <c r="K1166"/>
    </row>
    <row r="1167" spans="10:11">
      <c r="J1167"/>
      <c r="K1167"/>
    </row>
    <row r="1168" spans="10:11">
      <c r="J1168"/>
      <c r="K1168"/>
    </row>
    <row r="1169" spans="10:11">
      <c r="J1169"/>
      <c r="K1169"/>
    </row>
    <row r="1170" spans="10:11">
      <c r="J1170"/>
      <c r="K1170"/>
    </row>
    <row r="1171" spans="10:11">
      <c r="J1171"/>
      <c r="K1171"/>
    </row>
    <row r="1172" spans="10:11">
      <c r="J1172"/>
      <c r="K1172"/>
    </row>
    <row r="1173" spans="10:11">
      <c r="J1173"/>
      <c r="K1173"/>
    </row>
    <row r="1174" spans="10:11">
      <c r="J1174"/>
      <c r="K1174"/>
    </row>
    <row r="1175" spans="10:11">
      <c r="J1175"/>
      <c r="K1175"/>
    </row>
    <row r="1176" spans="10:11">
      <c r="J1176"/>
      <c r="K1176"/>
    </row>
    <row r="1177" spans="10:11">
      <c r="J1177"/>
      <c r="K1177"/>
    </row>
    <row r="1178" spans="10:11">
      <c r="J1178"/>
      <c r="K1178"/>
    </row>
    <row r="1179" spans="10:11">
      <c r="J1179"/>
      <c r="K1179"/>
    </row>
    <row r="1180" spans="10:11">
      <c r="J1180"/>
      <c r="K1180"/>
    </row>
    <row r="1181" spans="10:11">
      <c r="J1181"/>
      <c r="K1181"/>
    </row>
    <row r="1182" spans="10:11">
      <c r="J1182"/>
      <c r="K1182"/>
    </row>
    <row r="1183" spans="10:11">
      <c r="J1183"/>
      <c r="K1183"/>
    </row>
    <row r="1184" spans="10:11">
      <c r="J1184"/>
      <c r="K1184"/>
    </row>
    <row r="1185" spans="10:11">
      <c r="J1185"/>
      <c r="K1185"/>
    </row>
    <row r="1186" spans="10:11">
      <c r="J1186"/>
      <c r="K1186"/>
    </row>
    <row r="1187" spans="10:11">
      <c r="J1187"/>
      <c r="K1187"/>
    </row>
    <row r="1188" spans="10:11">
      <c r="J1188"/>
      <c r="K1188"/>
    </row>
    <row r="1189" spans="10:11">
      <c r="J1189"/>
      <c r="K1189"/>
    </row>
    <row r="1190" spans="10:11">
      <c r="J1190"/>
      <c r="K1190"/>
    </row>
    <row r="1191" spans="10:11">
      <c r="J1191"/>
      <c r="K1191"/>
    </row>
    <row r="1192" spans="10:11">
      <c r="J1192"/>
      <c r="K1192"/>
    </row>
    <row r="1193" spans="10:11">
      <c r="J1193"/>
      <c r="K1193"/>
    </row>
    <row r="1194" spans="10:11">
      <c r="J1194"/>
      <c r="K1194"/>
    </row>
    <row r="1195" spans="10:11">
      <c r="J1195"/>
      <c r="K1195"/>
    </row>
    <row r="1196" spans="10:11">
      <c r="J1196"/>
      <c r="K1196"/>
    </row>
    <row r="1197" spans="10:11">
      <c r="J1197"/>
      <c r="K1197"/>
    </row>
    <row r="1198" spans="10:11">
      <c r="J1198"/>
      <c r="K1198"/>
    </row>
    <row r="1199" spans="10:11">
      <c r="J1199"/>
      <c r="K1199"/>
    </row>
    <row r="1200" spans="10:11">
      <c r="J1200"/>
      <c r="K1200"/>
    </row>
    <row r="1201" spans="10:11">
      <c r="J1201"/>
      <c r="K1201"/>
    </row>
    <row r="1202" spans="10:11">
      <c r="J1202"/>
      <c r="K1202"/>
    </row>
    <row r="1203" spans="10:11">
      <c r="J1203"/>
      <c r="K1203"/>
    </row>
    <row r="1204" spans="10:11">
      <c r="J1204"/>
      <c r="K1204"/>
    </row>
    <row r="1205" spans="10:11">
      <c r="J1205"/>
      <c r="K1205"/>
    </row>
    <row r="1206" spans="10:11">
      <c r="J1206"/>
      <c r="K1206"/>
    </row>
    <row r="1207" spans="10:11">
      <c r="J1207"/>
      <c r="K1207"/>
    </row>
    <row r="1208" spans="10:11">
      <c r="J1208"/>
      <c r="K1208"/>
    </row>
    <row r="1209" spans="10:11">
      <c r="J1209"/>
      <c r="K1209"/>
    </row>
    <row r="1210" spans="10:11">
      <c r="J1210"/>
      <c r="K1210"/>
    </row>
    <row r="1211" spans="10:11">
      <c r="J1211"/>
      <c r="K1211"/>
    </row>
    <row r="1212" spans="10:11">
      <c r="J1212"/>
      <c r="K1212"/>
    </row>
    <row r="1213" spans="10:11">
      <c r="J1213"/>
      <c r="K1213"/>
    </row>
    <row r="1214" spans="10:11">
      <c r="J1214"/>
      <c r="K1214"/>
    </row>
    <row r="1215" spans="10:11">
      <c r="J1215"/>
      <c r="K1215"/>
    </row>
    <row r="1216" spans="10:11">
      <c r="J1216"/>
      <c r="K1216"/>
    </row>
    <row r="1217" spans="10:11">
      <c r="J1217"/>
      <c r="K1217"/>
    </row>
    <row r="1218" spans="10:11">
      <c r="J1218"/>
      <c r="K1218"/>
    </row>
    <row r="1219" spans="10:11">
      <c r="J1219"/>
      <c r="K1219"/>
    </row>
    <row r="1220" spans="10:11">
      <c r="J1220"/>
      <c r="K1220"/>
    </row>
    <row r="1221" spans="10:11">
      <c r="J1221"/>
      <c r="K1221"/>
    </row>
    <row r="1222" spans="10:11">
      <c r="J1222"/>
      <c r="K1222"/>
    </row>
    <row r="1223" spans="10:11">
      <c r="J1223"/>
      <c r="K1223"/>
    </row>
    <row r="1224" spans="10:11">
      <c r="J1224"/>
      <c r="K1224"/>
    </row>
    <row r="1225" spans="10:11">
      <c r="J1225"/>
      <c r="K1225"/>
    </row>
    <row r="1226" spans="10:11">
      <c r="J1226"/>
      <c r="K1226"/>
    </row>
    <row r="1227" spans="10:11">
      <c r="J1227"/>
      <c r="K1227"/>
    </row>
    <row r="1228" spans="10:11">
      <c r="J1228"/>
      <c r="K1228"/>
    </row>
    <row r="1229" spans="10:11">
      <c r="J1229"/>
      <c r="K1229"/>
    </row>
    <row r="1230" spans="10:11">
      <c r="J1230"/>
      <c r="K1230"/>
    </row>
    <row r="1231" spans="10:11">
      <c r="J1231"/>
      <c r="K1231"/>
    </row>
    <row r="1232" spans="10:11">
      <c r="J1232"/>
      <c r="K1232"/>
    </row>
    <row r="1233" spans="10:11">
      <c r="J1233"/>
      <c r="K1233"/>
    </row>
    <row r="1234" spans="10:11">
      <c r="J1234"/>
      <c r="K1234"/>
    </row>
    <row r="1235" spans="10:11">
      <c r="J1235"/>
      <c r="K1235"/>
    </row>
    <row r="1236" spans="10:11">
      <c r="J1236"/>
      <c r="K1236"/>
    </row>
    <row r="1237" spans="10:11">
      <c r="J1237"/>
      <c r="K1237"/>
    </row>
    <row r="1238" spans="10:11">
      <c r="J1238"/>
      <c r="K1238"/>
    </row>
    <row r="1239" spans="10:11">
      <c r="J1239"/>
      <c r="K1239"/>
    </row>
    <row r="1240" spans="10:11">
      <c r="J1240"/>
      <c r="K1240"/>
    </row>
    <row r="1241" spans="10:11">
      <c r="J1241"/>
      <c r="K1241"/>
    </row>
    <row r="1242" spans="10:11">
      <c r="J1242"/>
      <c r="K1242"/>
    </row>
    <row r="1243" spans="10:11">
      <c r="J1243"/>
      <c r="K1243"/>
    </row>
    <row r="1244" spans="10:11">
      <c r="J1244"/>
      <c r="K1244"/>
    </row>
    <row r="1245" spans="10:11">
      <c r="J1245"/>
      <c r="K1245"/>
    </row>
    <row r="1246" spans="10:11">
      <c r="J1246"/>
      <c r="K1246"/>
    </row>
    <row r="1247" spans="10:11">
      <c r="J1247"/>
      <c r="K1247"/>
    </row>
    <row r="1248" spans="10:11">
      <c r="J1248"/>
      <c r="K1248"/>
    </row>
    <row r="1249" spans="10:11">
      <c r="J1249"/>
      <c r="K1249"/>
    </row>
    <row r="1250" spans="10:11">
      <c r="J1250"/>
      <c r="K1250"/>
    </row>
    <row r="1251" spans="10:11">
      <c r="J1251"/>
      <c r="K1251"/>
    </row>
    <row r="1252" spans="10:11">
      <c r="J1252"/>
      <c r="K1252"/>
    </row>
    <row r="1253" spans="10:11">
      <c r="J1253"/>
      <c r="K1253"/>
    </row>
    <row r="1254" spans="10:11">
      <c r="J1254"/>
      <c r="K1254"/>
    </row>
    <row r="1255" spans="10:11">
      <c r="J1255"/>
      <c r="K1255"/>
    </row>
    <row r="1256" spans="10:11">
      <c r="J1256"/>
      <c r="K1256"/>
    </row>
    <row r="1257" spans="10:11">
      <c r="J1257"/>
      <c r="K1257"/>
    </row>
    <row r="1258" spans="10:11">
      <c r="J1258"/>
      <c r="K1258"/>
    </row>
    <row r="1259" spans="10:11">
      <c r="J1259"/>
      <c r="K1259"/>
    </row>
    <row r="1260" spans="10:11">
      <c r="J1260"/>
      <c r="K1260"/>
    </row>
    <row r="1261" spans="10:11">
      <c r="J1261"/>
      <c r="K1261"/>
    </row>
    <row r="1262" spans="10:11">
      <c r="J1262"/>
      <c r="K1262"/>
    </row>
    <row r="1263" spans="10:11">
      <c r="J1263"/>
      <c r="K1263"/>
    </row>
    <row r="1264" spans="10:11">
      <c r="J1264"/>
      <c r="K1264"/>
    </row>
    <row r="1265" spans="10:11">
      <c r="J1265"/>
      <c r="K1265"/>
    </row>
    <row r="1266" spans="10:11">
      <c r="J1266"/>
      <c r="K1266"/>
    </row>
    <row r="1267" spans="10:11">
      <c r="J1267"/>
      <c r="K1267"/>
    </row>
    <row r="1268" spans="10:11">
      <c r="J1268"/>
      <c r="K1268"/>
    </row>
    <row r="1269" spans="10:11">
      <c r="J1269"/>
      <c r="K1269"/>
    </row>
    <row r="1270" spans="10:11">
      <c r="J1270"/>
      <c r="K1270"/>
    </row>
    <row r="1271" spans="10:11">
      <c r="J1271"/>
      <c r="K1271"/>
    </row>
    <row r="1272" spans="10:11">
      <c r="J1272"/>
      <c r="K1272"/>
    </row>
    <row r="1273" spans="10:11">
      <c r="J1273"/>
      <c r="K1273"/>
    </row>
    <row r="1274" spans="10:11">
      <c r="J1274"/>
      <c r="K1274"/>
    </row>
    <row r="1275" spans="10:11">
      <c r="J1275"/>
      <c r="K1275"/>
    </row>
    <row r="1276" spans="10:11">
      <c r="J1276"/>
      <c r="K1276"/>
    </row>
    <row r="1277" spans="10:11">
      <c r="J1277"/>
      <c r="K1277"/>
    </row>
    <row r="1278" spans="10:11">
      <c r="J1278"/>
      <c r="K1278"/>
    </row>
    <row r="1279" spans="10:11">
      <c r="J1279"/>
      <c r="K1279"/>
    </row>
    <row r="1280" spans="10:11">
      <c r="J1280"/>
      <c r="K1280"/>
    </row>
    <row r="1281" spans="10:11">
      <c r="J1281"/>
      <c r="K1281"/>
    </row>
    <row r="1282" spans="10:11">
      <c r="J1282"/>
      <c r="K1282"/>
    </row>
    <row r="1283" spans="10:11">
      <c r="J1283"/>
      <c r="K1283"/>
    </row>
    <row r="1284" spans="10:11">
      <c r="J1284"/>
      <c r="K1284"/>
    </row>
    <row r="1285" spans="10:11">
      <c r="J1285"/>
      <c r="K1285"/>
    </row>
    <row r="1286" spans="10:11">
      <c r="J1286"/>
      <c r="K1286"/>
    </row>
    <row r="1287" spans="10:11">
      <c r="J1287"/>
      <c r="K1287"/>
    </row>
    <row r="1288" spans="10:11">
      <c r="J1288"/>
      <c r="K1288"/>
    </row>
    <row r="1289" spans="10:11">
      <c r="J1289"/>
      <c r="K1289"/>
    </row>
    <row r="1290" spans="10:11">
      <c r="J1290"/>
      <c r="K1290"/>
    </row>
    <row r="1291" spans="10:11">
      <c r="J1291"/>
      <c r="K1291"/>
    </row>
    <row r="1292" spans="10:11">
      <c r="J1292"/>
      <c r="K1292"/>
    </row>
    <row r="1293" spans="10:11">
      <c r="J1293"/>
      <c r="K1293"/>
    </row>
    <row r="1294" spans="10:11">
      <c r="J1294"/>
      <c r="K1294"/>
    </row>
    <row r="1295" spans="10:11">
      <c r="J1295"/>
      <c r="K1295"/>
    </row>
    <row r="1296" spans="10:11">
      <c r="J1296"/>
      <c r="K1296"/>
    </row>
    <row r="1297" spans="10:11">
      <c r="J1297"/>
      <c r="K1297"/>
    </row>
    <row r="1298" spans="10:11">
      <c r="J1298"/>
      <c r="K1298"/>
    </row>
    <row r="1299" spans="10:11">
      <c r="J1299"/>
      <c r="K1299"/>
    </row>
    <row r="1300" spans="10:11">
      <c r="J1300"/>
      <c r="K1300"/>
    </row>
    <row r="1301" spans="10:11">
      <c r="J1301"/>
      <c r="K1301"/>
    </row>
    <row r="1302" spans="10:11">
      <c r="J1302"/>
      <c r="K1302"/>
    </row>
    <row r="1303" spans="10:11">
      <c r="J1303"/>
      <c r="K1303"/>
    </row>
    <row r="1304" spans="10:11">
      <c r="J1304"/>
      <c r="K1304"/>
    </row>
    <row r="1305" spans="10:11">
      <c r="J1305"/>
      <c r="K1305"/>
    </row>
    <row r="1306" spans="10:11">
      <c r="J1306"/>
      <c r="K1306"/>
    </row>
    <row r="1307" spans="10:11">
      <c r="J1307"/>
      <c r="K1307"/>
    </row>
    <row r="1308" spans="10:11">
      <c r="J1308"/>
      <c r="K1308"/>
    </row>
    <row r="1309" spans="10:11">
      <c r="J1309"/>
      <c r="K1309"/>
    </row>
    <row r="1310" spans="10:11">
      <c r="J1310"/>
      <c r="K1310"/>
    </row>
    <row r="1311" spans="10:11">
      <c r="J1311"/>
      <c r="K1311"/>
    </row>
    <row r="1312" spans="10:11">
      <c r="J1312"/>
      <c r="K1312"/>
    </row>
    <row r="1313" spans="10:11">
      <c r="J1313"/>
      <c r="K1313"/>
    </row>
    <row r="1314" spans="10:11">
      <c r="J1314"/>
      <c r="K1314"/>
    </row>
    <row r="1315" spans="10:11">
      <c r="J1315"/>
      <c r="K1315"/>
    </row>
    <row r="1316" spans="10:11">
      <c r="J1316"/>
      <c r="K1316"/>
    </row>
    <row r="1317" spans="10:11">
      <c r="J1317"/>
      <c r="K1317"/>
    </row>
    <row r="1318" spans="10:11">
      <c r="J1318"/>
      <c r="K1318"/>
    </row>
    <row r="1319" spans="10:11">
      <c r="J1319"/>
      <c r="K1319"/>
    </row>
    <row r="1320" spans="10:11">
      <c r="J1320"/>
      <c r="K1320"/>
    </row>
    <row r="1321" spans="10:11">
      <c r="J1321"/>
      <c r="K1321"/>
    </row>
    <row r="1322" spans="10:11">
      <c r="J1322"/>
      <c r="K1322"/>
    </row>
    <row r="1323" spans="10:11">
      <c r="J1323"/>
      <c r="K1323"/>
    </row>
    <row r="1324" spans="10:11">
      <c r="J1324"/>
      <c r="K1324"/>
    </row>
    <row r="1325" spans="10:11">
      <c r="J1325"/>
      <c r="K1325"/>
    </row>
    <row r="1326" spans="10:11">
      <c r="J1326"/>
      <c r="K1326"/>
    </row>
    <row r="1327" spans="10:11">
      <c r="J1327"/>
      <c r="K1327"/>
    </row>
    <row r="1328" spans="10:11">
      <c r="J1328"/>
      <c r="K1328"/>
    </row>
    <row r="1329" spans="10:11">
      <c r="J1329"/>
      <c r="K1329"/>
    </row>
    <row r="1330" spans="10:11">
      <c r="J1330"/>
      <c r="K1330"/>
    </row>
    <row r="1331" spans="10:11">
      <c r="J1331"/>
      <c r="K1331"/>
    </row>
    <row r="1332" spans="10:11">
      <c r="J1332"/>
      <c r="K1332"/>
    </row>
    <row r="1333" spans="10:11">
      <c r="J1333"/>
      <c r="K1333"/>
    </row>
    <row r="1334" spans="10:11">
      <c r="J1334"/>
      <c r="K1334"/>
    </row>
    <row r="1335" spans="10:11">
      <c r="J1335"/>
      <c r="K1335"/>
    </row>
    <row r="1336" spans="10:11">
      <c r="J1336"/>
      <c r="K1336"/>
    </row>
    <row r="1337" spans="10:11">
      <c r="J1337"/>
      <c r="K1337"/>
    </row>
    <row r="1338" spans="10:11">
      <c r="J1338"/>
      <c r="K1338"/>
    </row>
    <row r="1339" spans="10:11">
      <c r="J1339"/>
      <c r="K1339"/>
    </row>
    <row r="1340" spans="10:11">
      <c r="J1340"/>
      <c r="K1340"/>
    </row>
    <row r="1341" spans="10:11">
      <c r="J1341"/>
      <c r="K1341"/>
    </row>
    <row r="1342" spans="10:11">
      <c r="J1342"/>
      <c r="K1342"/>
    </row>
    <row r="1343" spans="10:11">
      <c r="J1343"/>
      <c r="K1343"/>
    </row>
    <row r="1344" spans="10:11">
      <c r="J1344"/>
      <c r="K1344"/>
    </row>
    <row r="1345" spans="10:11">
      <c r="J1345"/>
      <c r="K1345"/>
    </row>
    <row r="1346" spans="10:11">
      <c r="J1346"/>
      <c r="K1346"/>
    </row>
    <row r="1347" spans="10:11">
      <c r="J1347"/>
      <c r="K1347"/>
    </row>
    <row r="1348" spans="10:11">
      <c r="J1348"/>
      <c r="K1348"/>
    </row>
    <row r="1349" spans="10:11">
      <c r="J1349"/>
      <c r="K1349"/>
    </row>
    <row r="1350" spans="10:11">
      <c r="J1350"/>
      <c r="K1350"/>
    </row>
    <row r="1351" spans="10:11">
      <c r="J1351"/>
      <c r="K1351"/>
    </row>
    <row r="1352" spans="10:11">
      <c r="J1352"/>
      <c r="K1352"/>
    </row>
    <row r="1353" spans="10:11">
      <c r="J1353"/>
      <c r="K1353"/>
    </row>
    <row r="1354" spans="10:11">
      <c r="J1354"/>
      <c r="K1354"/>
    </row>
    <row r="1355" spans="10:11">
      <c r="J1355"/>
      <c r="K1355"/>
    </row>
    <row r="1356" spans="10:11">
      <c r="J1356"/>
      <c r="K1356"/>
    </row>
    <row r="1357" spans="10:11">
      <c r="J1357"/>
      <c r="K1357"/>
    </row>
    <row r="1358" spans="10:11">
      <c r="J1358"/>
      <c r="K1358"/>
    </row>
    <row r="1359" spans="10:11">
      <c r="J1359"/>
      <c r="K1359"/>
    </row>
    <row r="1360" spans="10:11">
      <c r="J1360"/>
      <c r="K1360"/>
    </row>
    <row r="1361" spans="10:11">
      <c r="J1361"/>
      <c r="K1361"/>
    </row>
    <row r="1362" spans="10:11">
      <c r="J1362"/>
      <c r="K1362"/>
    </row>
    <row r="1363" spans="10:11">
      <c r="J1363"/>
      <c r="K1363"/>
    </row>
    <row r="1364" spans="10:11">
      <c r="J1364"/>
      <c r="K1364"/>
    </row>
    <row r="1365" spans="10:11">
      <c r="J1365"/>
      <c r="K1365"/>
    </row>
    <row r="1366" spans="10:11">
      <c r="J1366"/>
      <c r="K1366"/>
    </row>
    <row r="1367" spans="10:11">
      <c r="J1367"/>
      <c r="K1367"/>
    </row>
    <row r="1368" spans="10:11">
      <c r="J1368"/>
      <c r="K1368"/>
    </row>
    <row r="1369" spans="10:11">
      <c r="J1369"/>
      <c r="K1369"/>
    </row>
    <row r="1370" spans="10:11">
      <c r="J1370"/>
      <c r="K1370"/>
    </row>
    <row r="1371" spans="10:11">
      <c r="J1371"/>
      <c r="K1371"/>
    </row>
    <row r="1372" spans="10:11">
      <c r="J1372"/>
      <c r="K1372"/>
    </row>
    <row r="1373" spans="10:11">
      <c r="J1373"/>
      <c r="K1373"/>
    </row>
    <row r="1374" spans="10:11">
      <c r="J1374"/>
      <c r="K1374"/>
    </row>
    <row r="1375" spans="10:11">
      <c r="J1375"/>
      <c r="K1375"/>
    </row>
    <row r="1376" spans="10:11">
      <c r="J1376"/>
      <c r="K1376"/>
    </row>
    <row r="1377" spans="10:11">
      <c r="J1377"/>
      <c r="K1377"/>
    </row>
    <row r="1378" spans="10:11">
      <c r="J1378"/>
      <c r="K1378"/>
    </row>
    <row r="1379" spans="10:11">
      <c r="J1379"/>
      <c r="K1379"/>
    </row>
    <row r="1380" spans="10:11">
      <c r="J1380"/>
      <c r="K1380"/>
    </row>
    <row r="1381" spans="10:11">
      <c r="J1381"/>
      <c r="K1381"/>
    </row>
    <row r="1382" spans="10:11">
      <c r="J1382"/>
      <c r="K1382"/>
    </row>
    <row r="1383" spans="10:11">
      <c r="J1383"/>
      <c r="K1383"/>
    </row>
    <row r="1384" spans="10:11">
      <c r="J1384"/>
      <c r="K1384"/>
    </row>
    <row r="1385" spans="10:11">
      <c r="J1385"/>
      <c r="K1385"/>
    </row>
    <row r="1386" spans="10:11">
      <c r="J1386"/>
      <c r="K1386"/>
    </row>
    <row r="1387" spans="10:11">
      <c r="J1387"/>
      <c r="K1387"/>
    </row>
    <row r="1388" spans="10:11">
      <c r="J1388"/>
      <c r="K1388"/>
    </row>
    <row r="1389" spans="10:11">
      <c r="J1389"/>
      <c r="K1389"/>
    </row>
    <row r="1390" spans="10:11">
      <c r="J1390"/>
      <c r="K1390"/>
    </row>
    <row r="1391" spans="10:11">
      <c r="J1391"/>
      <c r="K1391"/>
    </row>
    <row r="1392" spans="10:11">
      <c r="J1392"/>
      <c r="K1392"/>
    </row>
    <row r="1393" spans="10:11">
      <c r="J1393"/>
      <c r="K1393"/>
    </row>
    <row r="1394" spans="10:11">
      <c r="J1394"/>
      <c r="K1394"/>
    </row>
    <row r="1395" spans="10:11">
      <c r="J1395"/>
      <c r="K1395"/>
    </row>
    <row r="1396" spans="10:11">
      <c r="J1396"/>
      <c r="K1396"/>
    </row>
    <row r="1397" spans="10:11">
      <c r="J1397"/>
      <c r="K1397"/>
    </row>
    <row r="1398" spans="10:11">
      <c r="J1398"/>
      <c r="K1398"/>
    </row>
    <row r="1399" spans="10:11">
      <c r="J1399"/>
      <c r="K1399"/>
    </row>
    <row r="1400" spans="10:11">
      <c r="J1400"/>
      <c r="K1400"/>
    </row>
    <row r="1401" spans="10:11">
      <c r="J1401"/>
      <c r="K1401"/>
    </row>
    <row r="1402" spans="10:11">
      <c r="J1402"/>
      <c r="K1402"/>
    </row>
    <row r="1403" spans="10:11">
      <c r="J1403"/>
      <c r="K1403"/>
    </row>
    <row r="1404" spans="10:11">
      <c r="J1404"/>
      <c r="K1404"/>
    </row>
    <row r="1405" spans="10:11">
      <c r="J1405"/>
      <c r="K1405"/>
    </row>
    <row r="1406" spans="10:11">
      <c r="J1406"/>
      <c r="K1406"/>
    </row>
    <row r="1407" spans="10:11">
      <c r="J1407"/>
      <c r="K1407"/>
    </row>
    <row r="1408" spans="10:11">
      <c r="J1408"/>
      <c r="K1408"/>
    </row>
    <row r="1409" spans="10:11">
      <c r="J1409"/>
      <c r="K1409"/>
    </row>
    <row r="1410" spans="10:11">
      <c r="J1410"/>
      <c r="K1410"/>
    </row>
    <row r="1411" spans="10:11">
      <c r="J1411"/>
      <c r="K1411"/>
    </row>
    <row r="1412" spans="10:11">
      <c r="J1412"/>
      <c r="K1412"/>
    </row>
    <row r="1413" spans="10:11">
      <c r="J1413"/>
      <c r="K1413"/>
    </row>
    <row r="1414" spans="10:11">
      <c r="J1414"/>
      <c r="K1414"/>
    </row>
    <row r="1415" spans="10:11">
      <c r="J1415"/>
      <c r="K1415"/>
    </row>
    <row r="1416" spans="10:11">
      <c r="J1416"/>
      <c r="K1416"/>
    </row>
    <row r="1417" spans="10:11">
      <c r="J1417"/>
      <c r="K1417"/>
    </row>
    <row r="1418" spans="10:11">
      <c r="J1418"/>
      <c r="K1418"/>
    </row>
    <row r="1419" spans="10:11">
      <c r="J1419"/>
      <c r="K1419"/>
    </row>
    <row r="1420" spans="10:11">
      <c r="J1420"/>
      <c r="K1420"/>
    </row>
    <row r="1421" spans="10:11">
      <c r="J1421"/>
      <c r="K1421"/>
    </row>
    <row r="1422" spans="10:11">
      <c r="J1422"/>
      <c r="K1422"/>
    </row>
    <row r="1423" spans="10:11">
      <c r="J1423"/>
      <c r="K1423"/>
    </row>
    <row r="1424" spans="10:11">
      <c r="J1424"/>
      <c r="K1424"/>
    </row>
    <row r="1425" spans="10:11">
      <c r="J1425"/>
      <c r="K1425"/>
    </row>
    <row r="1426" spans="10:11">
      <c r="J1426"/>
      <c r="K1426"/>
    </row>
    <row r="1427" spans="10:11">
      <c r="J1427"/>
      <c r="K1427"/>
    </row>
    <row r="1428" spans="10:11">
      <c r="J1428"/>
      <c r="K1428"/>
    </row>
    <row r="1429" spans="10:11">
      <c r="J1429"/>
      <c r="K1429"/>
    </row>
    <row r="1430" spans="10:11">
      <c r="J1430"/>
      <c r="K1430"/>
    </row>
    <row r="1431" spans="10:11">
      <c r="J1431"/>
      <c r="K1431"/>
    </row>
    <row r="1432" spans="10:11">
      <c r="J1432"/>
      <c r="K1432"/>
    </row>
    <row r="1433" spans="10:11">
      <c r="J1433"/>
      <c r="K1433"/>
    </row>
    <row r="1434" spans="10:11">
      <c r="J1434"/>
      <c r="K1434"/>
    </row>
    <row r="1435" spans="10:11">
      <c r="J1435"/>
      <c r="K1435"/>
    </row>
    <row r="1436" spans="10:11">
      <c r="J1436"/>
      <c r="K1436"/>
    </row>
    <row r="1437" spans="10:11">
      <c r="J1437"/>
      <c r="K1437"/>
    </row>
    <row r="1438" spans="10:11">
      <c r="J1438"/>
      <c r="K1438"/>
    </row>
    <row r="1439" spans="10:11">
      <c r="J1439"/>
      <c r="K1439"/>
    </row>
    <row r="1440" spans="10:11">
      <c r="J1440"/>
      <c r="K1440"/>
    </row>
    <row r="1441" spans="10:11">
      <c r="J1441"/>
      <c r="K1441"/>
    </row>
    <row r="1442" spans="10:11">
      <c r="J1442"/>
      <c r="K1442"/>
    </row>
    <row r="1443" spans="10:11">
      <c r="J1443"/>
      <c r="K1443"/>
    </row>
    <row r="1444" spans="10:11">
      <c r="J1444"/>
      <c r="K1444"/>
    </row>
    <row r="1445" spans="10:11">
      <c r="J1445"/>
      <c r="K1445"/>
    </row>
    <row r="1446" spans="10:11">
      <c r="J1446"/>
      <c r="K1446"/>
    </row>
    <row r="1447" spans="10:11">
      <c r="J1447"/>
      <c r="K1447"/>
    </row>
    <row r="1448" spans="10:11">
      <c r="J1448"/>
      <c r="K1448"/>
    </row>
    <row r="1449" spans="10:11">
      <c r="J1449"/>
      <c r="K1449"/>
    </row>
    <row r="1450" spans="10:11">
      <c r="J1450"/>
      <c r="K1450"/>
    </row>
    <row r="1451" spans="10:11">
      <c r="J1451"/>
      <c r="K1451"/>
    </row>
    <row r="1452" spans="10:11">
      <c r="J1452"/>
      <c r="K1452"/>
    </row>
    <row r="1453" spans="10:11">
      <c r="J1453"/>
      <c r="K1453"/>
    </row>
    <row r="1454" spans="10:11">
      <c r="J1454"/>
      <c r="K1454"/>
    </row>
    <row r="1455" spans="10:11">
      <c r="J1455"/>
      <c r="K1455"/>
    </row>
    <row r="1456" spans="10:11">
      <c r="J1456"/>
      <c r="K1456"/>
    </row>
    <row r="1457" spans="10:11">
      <c r="J1457"/>
      <c r="K1457"/>
    </row>
    <row r="1458" spans="10:11">
      <c r="J1458"/>
      <c r="K1458"/>
    </row>
    <row r="1459" spans="10:11">
      <c r="J1459"/>
      <c r="K1459"/>
    </row>
    <row r="1460" spans="10:11">
      <c r="J1460"/>
      <c r="K1460"/>
    </row>
    <row r="1461" spans="10:11">
      <c r="J1461"/>
      <c r="K1461"/>
    </row>
    <row r="1462" spans="10:11">
      <c r="J1462"/>
      <c r="K1462"/>
    </row>
    <row r="1463" spans="10:11">
      <c r="J1463"/>
      <c r="K1463"/>
    </row>
    <row r="1464" spans="10:11">
      <c r="J1464"/>
      <c r="K1464"/>
    </row>
    <row r="1465" spans="10:11">
      <c r="J1465"/>
      <c r="K1465"/>
    </row>
    <row r="1466" spans="10:11">
      <c r="J1466"/>
      <c r="K1466"/>
    </row>
    <row r="1467" spans="10:11">
      <c r="J1467"/>
      <c r="K1467"/>
    </row>
    <row r="1468" spans="10:11">
      <c r="J1468"/>
      <c r="K1468"/>
    </row>
    <row r="1469" spans="10:11">
      <c r="J1469"/>
      <c r="K1469"/>
    </row>
    <row r="1470" spans="10:11">
      <c r="J1470"/>
      <c r="K1470"/>
    </row>
    <row r="1471" spans="10:11">
      <c r="J1471"/>
      <c r="K1471"/>
    </row>
    <row r="1472" spans="10:11">
      <c r="J1472"/>
      <c r="K1472"/>
    </row>
    <row r="1473" spans="10:11">
      <c r="J1473"/>
      <c r="K1473"/>
    </row>
    <row r="1474" spans="10:11">
      <c r="J1474"/>
      <c r="K1474"/>
    </row>
    <row r="1475" spans="10:11">
      <c r="J1475"/>
      <c r="K1475"/>
    </row>
    <row r="1476" spans="10:11">
      <c r="J1476"/>
      <c r="K1476"/>
    </row>
    <row r="1477" spans="10:11">
      <c r="J1477"/>
      <c r="K1477"/>
    </row>
    <row r="1478" spans="10:11">
      <c r="J1478"/>
      <c r="K1478"/>
    </row>
    <row r="1479" spans="10:11">
      <c r="J1479"/>
      <c r="K1479"/>
    </row>
    <row r="1480" spans="10:11">
      <c r="J1480"/>
      <c r="K1480"/>
    </row>
    <row r="1481" spans="10:11">
      <c r="J1481"/>
      <c r="K1481"/>
    </row>
    <row r="1482" spans="10:11">
      <c r="J1482"/>
      <c r="K1482"/>
    </row>
    <row r="1483" spans="10:11">
      <c r="J1483"/>
      <c r="K1483"/>
    </row>
    <row r="1484" spans="10:11">
      <c r="J1484"/>
      <c r="K1484"/>
    </row>
    <row r="1485" spans="10:11">
      <c r="J1485"/>
      <c r="K1485"/>
    </row>
    <row r="1486" spans="10:11">
      <c r="J1486"/>
      <c r="K1486"/>
    </row>
    <row r="1487" spans="10:11">
      <c r="J1487"/>
      <c r="K1487"/>
    </row>
    <row r="1488" spans="10:11">
      <c r="J1488"/>
      <c r="K1488"/>
    </row>
    <row r="1489" spans="10:11">
      <c r="J1489"/>
      <c r="K1489"/>
    </row>
    <row r="1490" spans="10:11">
      <c r="J1490"/>
      <c r="K1490"/>
    </row>
    <row r="1491" spans="10:11">
      <c r="J1491"/>
      <c r="K1491"/>
    </row>
    <row r="1492" spans="10:11">
      <c r="J1492"/>
      <c r="K1492"/>
    </row>
    <row r="1493" spans="10:11">
      <c r="J1493"/>
      <c r="K1493"/>
    </row>
    <row r="1494" spans="10:11">
      <c r="J1494"/>
      <c r="K1494"/>
    </row>
    <row r="1495" spans="10:11">
      <c r="J1495"/>
      <c r="K1495"/>
    </row>
    <row r="1496" spans="10:11">
      <c r="J1496"/>
      <c r="K1496"/>
    </row>
    <row r="1497" spans="10:11">
      <c r="J1497"/>
      <c r="K1497"/>
    </row>
    <row r="1498" spans="10:11">
      <c r="J1498"/>
      <c r="K1498"/>
    </row>
    <row r="1499" spans="10:11">
      <c r="J1499"/>
      <c r="K1499"/>
    </row>
    <row r="1500" spans="10:11">
      <c r="J1500"/>
      <c r="K1500"/>
    </row>
    <row r="1501" spans="10:11">
      <c r="J1501"/>
      <c r="K1501"/>
    </row>
    <row r="1502" spans="10:11">
      <c r="J1502"/>
      <c r="K1502"/>
    </row>
    <row r="1503" spans="10:11">
      <c r="J1503"/>
      <c r="K1503"/>
    </row>
    <row r="1504" spans="10:11">
      <c r="J1504"/>
      <c r="K1504"/>
    </row>
    <row r="1505" spans="10:11">
      <c r="J1505"/>
      <c r="K1505"/>
    </row>
    <row r="1506" spans="10:11">
      <c r="J1506"/>
      <c r="K1506"/>
    </row>
    <row r="1507" spans="10:11">
      <c r="J1507"/>
      <c r="K1507"/>
    </row>
    <row r="1508" spans="10:11">
      <c r="J1508"/>
      <c r="K1508"/>
    </row>
    <row r="1509" spans="10:11">
      <c r="J1509"/>
      <c r="K1509"/>
    </row>
    <row r="1510" spans="10:11">
      <c r="J1510"/>
      <c r="K1510"/>
    </row>
    <row r="1511" spans="10:11">
      <c r="J1511"/>
      <c r="K1511"/>
    </row>
    <row r="1512" spans="10:11">
      <c r="J1512"/>
      <c r="K1512"/>
    </row>
    <row r="1513" spans="10:11">
      <c r="J1513"/>
      <c r="K1513"/>
    </row>
    <row r="1514" spans="10:11">
      <c r="J1514"/>
      <c r="K1514"/>
    </row>
    <row r="1515" spans="10:11">
      <c r="J1515"/>
      <c r="K1515"/>
    </row>
    <row r="1516" spans="10:11">
      <c r="J1516"/>
      <c r="K1516"/>
    </row>
    <row r="1517" spans="10:11">
      <c r="J1517"/>
      <c r="K1517"/>
    </row>
    <row r="1518" spans="10:11">
      <c r="J1518"/>
      <c r="K1518"/>
    </row>
    <row r="1519" spans="10:11">
      <c r="J1519"/>
      <c r="K1519"/>
    </row>
    <row r="1520" spans="10:11">
      <c r="J1520"/>
      <c r="K1520"/>
    </row>
    <row r="1521" spans="10:11">
      <c r="J1521"/>
      <c r="K1521"/>
    </row>
    <row r="1522" spans="10:11">
      <c r="J1522"/>
      <c r="K1522"/>
    </row>
    <row r="1523" spans="10:11">
      <c r="J1523"/>
      <c r="K1523"/>
    </row>
    <row r="1524" spans="10:11">
      <c r="J1524"/>
      <c r="K1524"/>
    </row>
    <row r="1525" spans="10:11">
      <c r="J1525"/>
      <c r="K1525"/>
    </row>
    <row r="1526" spans="10:11">
      <c r="J1526"/>
      <c r="K1526"/>
    </row>
    <row r="1527" spans="10:11">
      <c r="J1527"/>
      <c r="K1527"/>
    </row>
    <row r="1528" spans="10:11">
      <c r="J1528"/>
      <c r="K1528"/>
    </row>
    <row r="1529" spans="10:11">
      <c r="J1529"/>
      <c r="K1529"/>
    </row>
    <row r="1530" spans="10:11">
      <c r="J1530"/>
      <c r="K1530"/>
    </row>
    <row r="1531" spans="10:11">
      <c r="J1531"/>
      <c r="K1531"/>
    </row>
    <row r="1532" spans="10:11">
      <c r="J1532"/>
      <c r="K1532"/>
    </row>
    <row r="1533" spans="10:11">
      <c r="J1533"/>
      <c r="K1533"/>
    </row>
    <row r="1534" spans="10:11">
      <c r="J1534"/>
      <c r="K1534"/>
    </row>
    <row r="1535" spans="10:11">
      <c r="J1535"/>
      <c r="K1535"/>
    </row>
    <row r="1536" spans="10:11">
      <c r="J1536"/>
      <c r="K1536"/>
    </row>
    <row r="1537" spans="10:11">
      <c r="J1537"/>
      <c r="K1537"/>
    </row>
    <row r="1538" spans="10:11">
      <c r="J1538"/>
      <c r="K1538"/>
    </row>
    <row r="1539" spans="10:11">
      <c r="J1539"/>
      <c r="K1539"/>
    </row>
    <row r="1540" spans="10:11">
      <c r="J1540"/>
      <c r="K1540"/>
    </row>
    <row r="1541" spans="10:11">
      <c r="J1541"/>
      <c r="K1541"/>
    </row>
    <row r="1542" spans="10:11">
      <c r="J1542"/>
      <c r="K1542"/>
    </row>
    <row r="1543" spans="10:11">
      <c r="J1543"/>
      <c r="K1543"/>
    </row>
    <row r="1544" spans="10:11">
      <c r="J1544"/>
      <c r="K1544"/>
    </row>
    <row r="1545" spans="10:11">
      <c r="J1545"/>
      <c r="K1545"/>
    </row>
    <row r="1546" spans="10:11">
      <c r="J1546"/>
      <c r="K1546"/>
    </row>
    <row r="1547" spans="10:11">
      <c r="J1547"/>
      <c r="K1547"/>
    </row>
    <row r="1548" spans="10:11">
      <c r="J1548"/>
      <c r="K1548"/>
    </row>
    <row r="1549" spans="10:11">
      <c r="J1549"/>
      <c r="K1549"/>
    </row>
    <row r="1550" spans="10:11">
      <c r="J1550"/>
      <c r="K1550"/>
    </row>
    <row r="1551" spans="10:11">
      <c r="J1551"/>
      <c r="K1551"/>
    </row>
    <row r="1552" spans="10:11">
      <c r="J1552"/>
      <c r="K1552"/>
    </row>
    <row r="1553" spans="10:11">
      <c r="J1553"/>
      <c r="K1553"/>
    </row>
    <row r="1554" spans="10:11">
      <c r="J1554"/>
      <c r="K1554"/>
    </row>
    <row r="1555" spans="10:11">
      <c r="J1555"/>
      <c r="K1555"/>
    </row>
    <row r="1556" spans="10:11">
      <c r="J1556"/>
      <c r="K1556"/>
    </row>
    <row r="1557" spans="10:11">
      <c r="J1557"/>
      <c r="K1557"/>
    </row>
    <row r="1558" spans="10:11">
      <c r="J1558"/>
      <c r="K1558"/>
    </row>
    <row r="1559" spans="10:11">
      <c r="J1559"/>
      <c r="K1559"/>
    </row>
    <row r="1560" spans="10:11">
      <c r="J1560"/>
      <c r="K1560"/>
    </row>
    <row r="1561" spans="10:11">
      <c r="J1561"/>
      <c r="K1561"/>
    </row>
    <row r="1562" spans="10:11">
      <c r="J1562"/>
      <c r="K1562"/>
    </row>
    <row r="1563" spans="10:11">
      <c r="J1563"/>
      <c r="K1563"/>
    </row>
    <row r="1564" spans="10:11">
      <c r="J1564"/>
      <c r="K1564"/>
    </row>
    <row r="1565" spans="10:11">
      <c r="J1565"/>
      <c r="K1565"/>
    </row>
    <row r="1566" spans="10:11">
      <c r="J1566"/>
      <c r="K1566"/>
    </row>
    <row r="1567" spans="10:11">
      <c r="J1567"/>
      <c r="K1567"/>
    </row>
    <row r="1568" spans="10:11">
      <c r="J1568"/>
      <c r="K1568"/>
    </row>
    <row r="1569" spans="10:11">
      <c r="J1569"/>
      <c r="K1569"/>
    </row>
    <row r="1570" spans="10:11">
      <c r="J1570"/>
      <c r="K1570"/>
    </row>
    <row r="1571" spans="10:11">
      <c r="J1571"/>
      <c r="K1571"/>
    </row>
    <row r="1572" spans="10:11">
      <c r="J1572"/>
      <c r="K1572"/>
    </row>
    <row r="1573" spans="10:11">
      <c r="J1573"/>
      <c r="K1573"/>
    </row>
    <row r="1574" spans="10:11">
      <c r="J1574"/>
      <c r="K1574"/>
    </row>
    <row r="1575" spans="10:11">
      <c r="J1575"/>
      <c r="K1575"/>
    </row>
    <row r="1576" spans="10:11">
      <c r="J1576"/>
      <c r="K1576"/>
    </row>
    <row r="1577" spans="10:11">
      <c r="J1577"/>
      <c r="K1577"/>
    </row>
    <row r="1578" spans="10:11">
      <c r="J1578"/>
      <c r="K1578"/>
    </row>
    <row r="1579" spans="10:11">
      <c r="J1579"/>
      <c r="K1579"/>
    </row>
    <row r="1580" spans="10:11">
      <c r="J1580"/>
      <c r="K1580"/>
    </row>
    <row r="1581" spans="10:11">
      <c r="J1581"/>
      <c r="K1581"/>
    </row>
    <row r="1582" spans="10:11">
      <c r="J1582"/>
      <c r="K1582"/>
    </row>
    <row r="1583" spans="10:11">
      <c r="J1583"/>
      <c r="K1583"/>
    </row>
    <row r="1584" spans="10:11">
      <c r="J1584"/>
      <c r="K1584"/>
    </row>
    <row r="1585" spans="10:11">
      <c r="J1585"/>
      <c r="K1585"/>
    </row>
    <row r="1586" spans="10:11">
      <c r="J1586"/>
      <c r="K1586"/>
    </row>
    <row r="1587" spans="10:11">
      <c r="J1587"/>
      <c r="K1587"/>
    </row>
    <row r="1588" spans="10:11">
      <c r="J1588"/>
      <c r="K1588"/>
    </row>
    <row r="1589" spans="10:11">
      <c r="J1589"/>
      <c r="K1589"/>
    </row>
    <row r="1590" spans="10:11">
      <c r="J1590"/>
      <c r="K1590"/>
    </row>
    <row r="1591" spans="10:11">
      <c r="J1591"/>
      <c r="K1591"/>
    </row>
    <row r="1592" spans="10:11">
      <c r="J1592"/>
      <c r="K1592"/>
    </row>
    <row r="1593" spans="10:11">
      <c r="J1593"/>
      <c r="K1593"/>
    </row>
    <row r="1594" spans="10:11">
      <c r="J1594"/>
      <c r="K1594"/>
    </row>
    <row r="1595" spans="10:11">
      <c r="J1595"/>
      <c r="K1595"/>
    </row>
    <row r="1596" spans="10:11">
      <c r="J1596"/>
      <c r="K1596"/>
    </row>
    <row r="1597" spans="10:11">
      <c r="J1597"/>
      <c r="K1597"/>
    </row>
    <row r="1598" spans="10:11">
      <c r="J1598"/>
      <c r="K1598"/>
    </row>
    <row r="1599" spans="10:11">
      <c r="J1599"/>
      <c r="K1599"/>
    </row>
    <row r="1600" spans="10:11">
      <c r="J1600"/>
      <c r="K1600"/>
    </row>
    <row r="1601" spans="10:11">
      <c r="J1601"/>
      <c r="K1601"/>
    </row>
    <row r="1602" spans="10:11">
      <c r="J1602"/>
      <c r="K1602"/>
    </row>
    <row r="1603" spans="10:11">
      <c r="J1603"/>
      <c r="K1603"/>
    </row>
    <row r="1604" spans="10:11">
      <c r="J1604"/>
      <c r="K1604"/>
    </row>
    <row r="1605" spans="10:11">
      <c r="J1605"/>
      <c r="K1605"/>
    </row>
    <row r="1606" spans="10:11">
      <c r="J1606"/>
      <c r="K1606"/>
    </row>
    <row r="1607" spans="10:11">
      <c r="J1607"/>
      <c r="K1607"/>
    </row>
    <row r="1608" spans="10:11">
      <c r="J1608"/>
      <c r="K1608"/>
    </row>
    <row r="1609" spans="10:11">
      <c r="J1609"/>
      <c r="K1609"/>
    </row>
    <row r="1610" spans="10:11">
      <c r="J1610"/>
      <c r="K1610"/>
    </row>
    <row r="1611" spans="10:11">
      <c r="J1611"/>
      <c r="K1611"/>
    </row>
    <row r="1612" spans="10:11">
      <c r="J1612"/>
      <c r="K1612"/>
    </row>
    <row r="1613" spans="10:11">
      <c r="J1613"/>
      <c r="K1613"/>
    </row>
    <row r="1614" spans="10:11">
      <c r="J1614"/>
      <c r="K1614"/>
    </row>
    <row r="1615" spans="10:11">
      <c r="J1615"/>
      <c r="K1615"/>
    </row>
    <row r="1616" spans="10:11">
      <c r="J1616"/>
      <c r="K1616"/>
    </row>
    <row r="1617" spans="10:11">
      <c r="J1617"/>
      <c r="K1617"/>
    </row>
    <row r="1618" spans="10:11">
      <c r="J1618"/>
      <c r="K1618"/>
    </row>
    <row r="1619" spans="10:11">
      <c r="J1619"/>
      <c r="K1619"/>
    </row>
    <row r="1620" spans="10:11">
      <c r="J1620"/>
      <c r="K1620"/>
    </row>
    <row r="1621" spans="10:11">
      <c r="J1621"/>
      <c r="K1621"/>
    </row>
    <row r="1622" spans="10:11">
      <c r="J1622"/>
      <c r="K1622"/>
    </row>
    <row r="1623" spans="10:11">
      <c r="J1623"/>
      <c r="K1623"/>
    </row>
    <row r="1624" spans="10:11">
      <c r="J1624"/>
      <c r="K1624"/>
    </row>
    <row r="1625" spans="10:11">
      <c r="J1625"/>
      <c r="K1625"/>
    </row>
    <row r="1626" spans="10:11">
      <c r="J1626"/>
      <c r="K1626"/>
    </row>
    <row r="1627" spans="10:11">
      <c r="J1627"/>
      <c r="K1627"/>
    </row>
    <row r="1628" spans="10:11">
      <c r="J1628"/>
      <c r="K1628"/>
    </row>
    <row r="1629" spans="10:11">
      <c r="J1629"/>
      <c r="K1629"/>
    </row>
    <row r="1630" spans="10:11">
      <c r="J1630"/>
      <c r="K1630"/>
    </row>
    <row r="1631" spans="10:11">
      <c r="J1631"/>
      <c r="K1631"/>
    </row>
    <row r="1632" spans="10:11">
      <c r="J1632"/>
      <c r="K1632"/>
    </row>
    <row r="1633" spans="10:11">
      <c r="J1633"/>
      <c r="K1633"/>
    </row>
    <row r="1634" spans="10:11">
      <c r="J1634"/>
      <c r="K1634"/>
    </row>
    <row r="1635" spans="10:11">
      <c r="J1635"/>
      <c r="K1635"/>
    </row>
    <row r="1636" spans="10:11">
      <c r="J1636"/>
      <c r="K1636"/>
    </row>
    <row r="1637" spans="10:11">
      <c r="J1637"/>
      <c r="K1637"/>
    </row>
    <row r="1638" spans="10:11">
      <c r="J1638"/>
      <c r="K1638"/>
    </row>
    <row r="1639" spans="10:11">
      <c r="J1639"/>
      <c r="K1639"/>
    </row>
    <row r="1640" spans="10:11">
      <c r="J1640"/>
      <c r="K1640"/>
    </row>
    <row r="1641" spans="10:11">
      <c r="J1641"/>
      <c r="K1641"/>
    </row>
    <row r="1642" spans="10:11">
      <c r="J1642"/>
      <c r="K1642"/>
    </row>
    <row r="1643" spans="10:11">
      <c r="J1643"/>
      <c r="K1643"/>
    </row>
    <row r="1644" spans="10:11">
      <c r="J1644"/>
      <c r="K1644"/>
    </row>
    <row r="1645" spans="10:11">
      <c r="J1645"/>
      <c r="K1645"/>
    </row>
    <row r="1646" spans="10:11">
      <c r="J1646"/>
      <c r="K1646"/>
    </row>
    <row r="1647" spans="10:11">
      <c r="J1647"/>
      <c r="K1647"/>
    </row>
    <row r="1648" spans="10:11">
      <c r="J1648"/>
      <c r="K1648"/>
    </row>
    <row r="1649" spans="10:11">
      <c r="J1649"/>
      <c r="K1649"/>
    </row>
    <row r="1650" spans="10:11">
      <c r="J1650"/>
      <c r="K1650"/>
    </row>
    <row r="1651" spans="10:11">
      <c r="J1651"/>
      <c r="K1651"/>
    </row>
    <row r="1652" spans="10:11">
      <c r="J1652"/>
      <c r="K1652"/>
    </row>
    <row r="1653" spans="10:11">
      <c r="J1653"/>
      <c r="K1653"/>
    </row>
    <row r="1654" spans="10:11">
      <c r="J1654"/>
      <c r="K1654"/>
    </row>
    <row r="1655" spans="10:11">
      <c r="J1655"/>
      <c r="K1655"/>
    </row>
    <row r="1656" spans="10:11">
      <c r="J1656"/>
      <c r="K1656"/>
    </row>
    <row r="1657" spans="10:11">
      <c r="J1657"/>
      <c r="K1657"/>
    </row>
    <row r="1658" spans="10:11">
      <c r="J1658"/>
      <c r="K1658"/>
    </row>
    <row r="1659" spans="10:11">
      <c r="J1659"/>
      <c r="K1659"/>
    </row>
    <row r="1660" spans="10:11">
      <c r="J1660"/>
      <c r="K1660"/>
    </row>
    <row r="1661" spans="10:11">
      <c r="J1661"/>
      <c r="K1661"/>
    </row>
    <row r="1662" spans="10:11">
      <c r="J1662"/>
      <c r="K1662"/>
    </row>
    <row r="1663" spans="10:11">
      <c r="J1663"/>
      <c r="K1663"/>
    </row>
    <row r="1664" spans="10:11">
      <c r="J1664"/>
      <c r="K1664"/>
    </row>
    <row r="1665" spans="10:11">
      <c r="J1665"/>
      <c r="K1665"/>
    </row>
    <row r="1666" spans="10:11">
      <c r="J1666"/>
      <c r="K1666"/>
    </row>
    <row r="1667" spans="10:11">
      <c r="J1667"/>
      <c r="K1667"/>
    </row>
    <row r="1668" spans="10:11">
      <c r="J1668"/>
      <c r="K1668"/>
    </row>
    <row r="1669" spans="10:11">
      <c r="J1669"/>
      <c r="K1669"/>
    </row>
    <row r="1670" spans="10:11">
      <c r="J1670"/>
      <c r="K1670"/>
    </row>
    <row r="1671" spans="10:11">
      <c r="J1671"/>
      <c r="K1671"/>
    </row>
    <row r="1672" spans="10:11">
      <c r="J1672"/>
      <c r="K1672"/>
    </row>
    <row r="1673" spans="10:11">
      <c r="J1673"/>
      <c r="K1673"/>
    </row>
    <row r="1674" spans="10:11">
      <c r="J1674"/>
      <c r="K1674"/>
    </row>
    <row r="1675" spans="10:11">
      <c r="J1675"/>
      <c r="K1675"/>
    </row>
    <row r="1676" spans="10:11">
      <c r="J1676"/>
      <c r="K1676"/>
    </row>
    <row r="1677" spans="10:11">
      <c r="J1677"/>
      <c r="K1677"/>
    </row>
    <row r="1678" spans="10:11">
      <c r="J1678"/>
      <c r="K1678"/>
    </row>
    <row r="1679" spans="10:11">
      <c r="J1679"/>
      <c r="K1679"/>
    </row>
    <row r="1680" spans="10:11">
      <c r="J1680"/>
      <c r="K1680"/>
    </row>
    <row r="1681" spans="10:11">
      <c r="J1681"/>
      <c r="K1681"/>
    </row>
    <row r="1682" spans="10:11">
      <c r="J1682"/>
      <c r="K1682"/>
    </row>
    <row r="1683" spans="10:11">
      <c r="J1683"/>
      <c r="K1683"/>
    </row>
    <row r="1684" spans="10:11">
      <c r="J1684"/>
      <c r="K1684"/>
    </row>
    <row r="1685" spans="10:11">
      <c r="J1685"/>
      <c r="K1685"/>
    </row>
    <row r="1686" spans="10:11">
      <c r="J1686"/>
      <c r="K1686"/>
    </row>
    <row r="1687" spans="10:11">
      <c r="J1687"/>
      <c r="K1687"/>
    </row>
    <row r="1688" spans="10:11">
      <c r="J1688"/>
      <c r="K1688"/>
    </row>
    <row r="1689" spans="10:11">
      <c r="J1689"/>
      <c r="K1689"/>
    </row>
    <row r="1690" spans="10:11">
      <c r="J1690"/>
      <c r="K1690"/>
    </row>
    <row r="1691" spans="10:11">
      <c r="J1691"/>
      <c r="K1691"/>
    </row>
    <row r="1692" spans="10:11">
      <c r="J1692"/>
      <c r="K1692"/>
    </row>
    <row r="1693" spans="10:11">
      <c r="J1693"/>
      <c r="K1693"/>
    </row>
    <row r="1694" spans="10:11">
      <c r="J1694"/>
      <c r="K1694"/>
    </row>
    <row r="1695" spans="10:11">
      <c r="J1695"/>
      <c r="K1695"/>
    </row>
    <row r="1696" spans="10:11">
      <c r="J1696"/>
      <c r="K1696"/>
    </row>
    <row r="1697" spans="10:11">
      <c r="J1697"/>
      <c r="K1697"/>
    </row>
    <row r="1698" spans="10:11">
      <c r="J1698"/>
      <c r="K1698"/>
    </row>
    <row r="1699" spans="10:11">
      <c r="J1699"/>
      <c r="K1699"/>
    </row>
    <row r="1700" spans="10:11">
      <c r="J1700"/>
      <c r="K1700"/>
    </row>
    <row r="1701" spans="10:11">
      <c r="J1701"/>
      <c r="K1701"/>
    </row>
    <row r="1702" spans="10:11">
      <c r="J1702"/>
      <c r="K1702"/>
    </row>
    <row r="1703" spans="10:11">
      <c r="J1703"/>
      <c r="K1703"/>
    </row>
    <row r="1704" spans="10:11">
      <c r="J1704"/>
      <c r="K1704"/>
    </row>
    <row r="1705" spans="10:11">
      <c r="J1705"/>
      <c r="K1705"/>
    </row>
    <row r="1706" spans="10:11">
      <c r="J1706"/>
      <c r="K1706"/>
    </row>
    <row r="1707" spans="10:11">
      <c r="J1707"/>
      <c r="K1707"/>
    </row>
    <row r="1708" spans="10:11">
      <c r="J1708"/>
      <c r="K1708"/>
    </row>
    <row r="1709" spans="10:11">
      <c r="J1709"/>
      <c r="K1709"/>
    </row>
    <row r="1710" spans="10:11">
      <c r="J1710"/>
      <c r="K1710"/>
    </row>
    <row r="1711" spans="10:11">
      <c r="J1711"/>
      <c r="K1711"/>
    </row>
    <row r="1712" spans="10:11">
      <c r="J1712"/>
      <c r="K1712"/>
    </row>
    <row r="1713" spans="10:11">
      <c r="J1713"/>
      <c r="K1713"/>
    </row>
    <row r="1714" spans="10:11">
      <c r="J1714"/>
      <c r="K1714"/>
    </row>
    <row r="1715" spans="10:11">
      <c r="J1715"/>
      <c r="K1715"/>
    </row>
    <row r="1716" spans="10:11">
      <c r="J1716"/>
      <c r="K1716"/>
    </row>
    <row r="1717" spans="10:11">
      <c r="J1717"/>
      <c r="K1717"/>
    </row>
    <row r="1718" spans="10:11">
      <c r="J1718"/>
      <c r="K1718"/>
    </row>
    <row r="1719" spans="10:11">
      <c r="J1719"/>
      <c r="K1719"/>
    </row>
    <row r="1720" spans="10:11">
      <c r="J1720"/>
      <c r="K1720"/>
    </row>
    <row r="1721" spans="10:11">
      <c r="J1721"/>
      <c r="K1721"/>
    </row>
    <row r="1722" spans="10:11">
      <c r="J1722"/>
      <c r="K1722"/>
    </row>
    <row r="1723" spans="10:11">
      <c r="J1723"/>
      <c r="K1723"/>
    </row>
    <row r="1724" spans="10:11">
      <c r="J1724"/>
      <c r="K1724"/>
    </row>
    <row r="1725" spans="10:11">
      <c r="J1725"/>
      <c r="K1725"/>
    </row>
    <row r="1726" spans="10:11">
      <c r="J1726"/>
      <c r="K1726"/>
    </row>
    <row r="1727" spans="10:11">
      <c r="J1727"/>
      <c r="K1727"/>
    </row>
    <row r="1728" spans="10:11">
      <c r="J1728"/>
      <c r="K1728"/>
    </row>
    <row r="1729" spans="10:11">
      <c r="J1729"/>
      <c r="K1729"/>
    </row>
    <row r="1730" spans="10:11">
      <c r="J1730"/>
      <c r="K1730"/>
    </row>
    <row r="1731" spans="10:11">
      <c r="J1731"/>
      <c r="K1731"/>
    </row>
    <row r="1732" spans="10:11">
      <c r="J1732"/>
      <c r="K1732"/>
    </row>
    <row r="1733" spans="10:11">
      <c r="J1733"/>
      <c r="K1733"/>
    </row>
    <row r="1734" spans="10:11">
      <c r="J1734"/>
      <c r="K1734"/>
    </row>
    <row r="1735" spans="10:11">
      <c r="J1735"/>
      <c r="K1735"/>
    </row>
    <row r="1736" spans="10:11">
      <c r="J1736"/>
      <c r="K1736"/>
    </row>
    <row r="1737" spans="10:11">
      <c r="J1737"/>
      <c r="K1737"/>
    </row>
    <row r="1738" spans="10:11">
      <c r="J1738"/>
      <c r="K1738"/>
    </row>
    <row r="1739" spans="10:11">
      <c r="J1739"/>
      <c r="K1739"/>
    </row>
    <row r="1740" spans="10:11">
      <c r="J1740"/>
      <c r="K1740"/>
    </row>
    <row r="1741" spans="10:11">
      <c r="J1741"/>
      <c r="K1741"/>
    </row>
    <row r="1742" spans="10:11">
      <c r="J1742"/>
      <c r="K1742"/>
    </row>
    <row r="1743" spans="10:11">
      <c r="J1743"/>
      <c r="K1743"/>
    </row>
    <row r="1744" spans="10:11">
      <c r="J1744"/>
      <c r="K1744"/>
    </row>
    <row r="1745" spans="10:11">
      <c r="J1745"/>
      <c r="K1745"/>
    </row>
    <row r="1746" spans="10:11">
      <c r="J1746"/>
      <c r="K1746"/>
    </row>
    <row r="1747" spans="10:11">
      <c r="J1747"/>
      <c r="K1747"/>
    </row>
    <row r="1748" spans="10:11">
      <c r="J1748"/>
      <c r="K1748"/>
    </row>
    <row r="1749" spans="10:11">
      <c r="J1749"/>
      <c r="K1749"/>
    </row>
    <row r="1750" spans="10:11">
      <c r="J1750"/>
      <c r="K1750"/>
    </row>
    <row r="1751" spans="10:11">
      <c r="J1751"/>
      <c r="K1751"/>
    </row>
    <row r="1752" spans="10:11">
      <c r="J1752"/>
      <c r="K1752"/>
    </row>
    <row r="1753" spans="10:11">
      <c r="J1753"/>
      <c r="K1753"/>
    </row>
    <row r="1754" spans="10:11">
      <c r="J1754"/>
      <c r="K1754"/>
    </row>
    <row r="1755" spans="10:11">
      <c r="J1755"/>
      <c r="K1755"/>
    </row>
    <row r="1756" spans="10:11">
      <c r="J1756"/>
      <c r="K1756"/>
    </row>
    <row r="1757" spans="10:11">
      <c r="J1757"/>
      <c r="K1757"/>
    </row>
    <row r="1758" spans="10:11">
      <c r="J1758"/>
      <c r="K1758"/>
    </row>
    <row r="1759" spans="10:11">
      <c r="J1759"/>
      <c r="K1759"/>
    </row>
    <row r="1760" spans="10:11">
      <c r="J1760"/>
      <c r="K1760"/>
    </row>
    <row r="1761" spans="10:11">
      <c r="J1761"/>
      <c r="K1761"/>
    </row>
    <row r="1762" spans="10:11">
      <c r="J1762"/>
      <c r="K1762"/>
    </row>
    <row r="1763" spans="10:11">
      <c r="J1763"/>
      <c r="K1763"/>
    </row>
    <row r="1764" spans="10:11">
      <c r="J1764"/>
      <c r="K1764"/>
    </row>
    <row r="1765" spans="10:11">
      <c r="J1765"/>
      <c r="K1765"/>
    </row>
    <row r="1766" spans="10:11">
      <c r="J1766"/>
      <c r="K1766"/>
    </row>
    <row r="1767" spans="10:11">
      <c r="J1767"/>
      <c r="K1767"/>
    </row>
    <row r="1768" spans="10:11">
      <c r="J1768"/>
      <c r="K1768"/>
    </row>
    <row r="1769" spans="10:11">
      <c r="J1769"/>
      <c r="K1769"/>
    </row>
    <row r="1770" spans="10:11">
      <c r="J1770"/>
      <c r="K1770"/>
    </row>
    <row r="1771" spans="10:11">
      <c r="J1771"/>
      <c r="K1771"/>
    </row>
    <row r="1772" spans="10:11">
      <c r="J1772"/>
      <c r="K1772"/>
    </row>
    <row r="1773" spans="10:11">
      <c r="J1773"/>
      <c r="K1773"/>
    </row>
    <row r="1774" spans="10:11">
      <c r="J1774"/>
      <c r="K1774"/>
    </row>
    <row r="1775" spans="10:11">
      <c r="J1775"/>
      <c r="K1775"/>
    </row>
    <row r="1776" spans="10:11">
      <c r="J1776"/>
      <c r="K1776"/>
    </row>
    <row r="1777" spans="10:11">
      <c r="J1777"/>
      <c r="K1777"/>
    </row>
    <row r="1778" spans="10:11">
      <c r="J1778"/>
      <c r="K1778"/>
    </row>
    <row r="1779" spans="10:11">
      <c r="J1779"/>
      <c r="K1779"/>
    </row>
    <row r="1780" spans="10:11">
      <c r="J1780"/>
      <c r="K1780"/>
    </row>
    <row r="1781" spans="10:11">
      <c r="J1781"/>
      <c r="K1781"/>
    </row>
    <row r="1782" spans="10:11">
      <c r="J1782"/>
      <c r="K1782"/>
    </row>
    <row r="1783" spans="10:11">
      <c r="J1783"/>
      <c r="K1783"/>
    </row>
    <row r="1784" spans="10:11">
      <c r="J1784"/>
      <c r="K1784"/>
    </row>
    <row r="1785" spans="10:11">
      <c r="J1785"/>
      <c r="K1785"/>
    </row>
    <row r="1786" spans="10:11">
      <c r="J1786"/>
      <c r="K1786"/>
    </row>
    <row r="1787" spans="10:11">
      <c r="J1787"/>
      <c r="K1787"/>
    </row>
    <row r="1788" spans="10:11">
      <c r="J1788"/>
      <c r="K1788"/>
    </row>
    <row r="1789" spans="10:11">
      <c r="J1789"/>
      <c r="K1789"/>
    </row>
    <row r="1790" spans="10:11">
      <c r="J1790"/>
      <c r="K1790"/>
    </row>
    <row r="1791" spans="10:11">
      <c r="J1791"/>
      <c r="K1791"/>
    </row>
    <row r="1792" spans="10:11">
      <c r="J1792"/>
      <c r="K1792"/>
    </row>
    <row r="1793" spans="10:11">
      <c r="J1793"/>
      <c r="K1793"/>
    </row>
    <row r="1794" spans="10:11">
      <c r="J1794"/>
      <c r="K1794"/>
    </row>
    <row r="1795" spans="10:11">
      <c r="J1795"/>
      <c r="K1795"/>
    </row>
    <row r="1796" spans="10:11">
      <c r="J1796"/>
      <c r="K1796"/>
    </row>
    <row r="1797" spans="10:11">
      <c r="J1797"/>
      <c r="K1797"/>
    </row>
    <row r="1798" spans="10:11">
      <c r="J1798"/>
      <c r="K1798"/>
    </row>
    <row r="1799" spans="10:11">
      <c r="J1799"/>
      <c r="K1799"/>
    </row>
    <row r="1800" spans="10:11">
      <c r="J1800"/>
      <c r="K1800"/>
    </row>
    <row r="1801" spans="10:11">
      <c r="J1801"/>
      <c r="K1801"/>
    </row>
    <row r="1802" spans="10:11">
      <c r="J1802"/>
      <c r="K1802"/>
    </row>
    <row r="1803" spans="10:11">
      <c r="J1803"/>
      <c r="K1803"/>
    </row>
    <row r="1804" spans="10:11">
      <c r="J1804"/>
      <c r="K1804"/>
    </row>
    <row r="1805" spans="10:11">
      <c r="J1805"/>
      <c r="K1805"/>
    </row>
    <row r="1806" spans="10:11">
      <c r="J1806"/>
      <c r="K1806"/>
    </row>
    <row r="1807" spans="10:11">
      <c r="J1807"/>
      <c r="K1807"/>
    </row>
    <row r="1808" spans="10:11">
      <c r="J1808"/>
      <c r="K1808"/>
    </row>
    <row r="1809" spans="10:11">
      <c r="J1809"/>
      <c r="K1809"/>
    </row>
    <row r="1810" spans="10:11">
      <c r="J1810"/>
      <c r="K1810"/>
    </row>
    <row r="1811" spans="10:11">
      <c r="J1811"/>
      <c r="K1811"/>
    </row>
    <row r="1812" spans="10:11">
      <c r="J1812"/>
      <c r="K1812"/>
    </row>
    <row r="1813" spans="10:11">
      <c r="J1813"/>
      <c r="K1813"/>
    </row>
    <row r="1814" spans="10:11">
      <c r="J1814"/>
      <c r="K1814"/>
    </row>
    <row r="1815" spans="10:11">
      <c r="J1815"/>
      <c r="K1815"/>
    </row>
    <row r="1816" spans="10:11">
      <c r="J1816"/>
      <c r="K1816"/>
    </row>
    <row r="1817" spans="10:11">
      <c r="J1817"/>
      <c r="K1817"/>
    </row>
    <row r="1818" spans="10:11">
      <c r="J1818"/>
      <c r="K1818"/>
    </row>
    <row r="1819" spans="10:11">
      <c r="J1819"/>
      <c r="K1819"/>
    </row>
    <row r="1820" spans="10:11">
      <c r="J1820"/>
      <c r="K1820"/>
    </row>
    <row r="1821" spans="10:11">
      <c r="J1821"/>
      <c r="K1821"/>
    </row>
    <row r="1822" spans="10:11">
      <c r="J1822"/>
      <c r="K1822"/>
    </row>
    <row r="1823" spans="10:11">
      <c r="J1823"/>
      <c r="K1823"/>
    </row>
    <row r="1824" spans="10:11">
      <c r="J1824"/>
      <c r="K1824"/>
    </row>
    <row r="1825" spans="10:11">
      <c r="J1825"/>
      <c r="K1825"/>
    </row>
    <row r="1826" spans="10:11">
      <c r="J1826"/>
      <c r="K1826"/>
    </row>
    <row r="1827" spans="10:11">
      <c r="J1827"/>
      <c r="K1827"/>
    </row>
    <row r="1828" spans="10:11">
      <c r="J1828"/>
      <c r="K1828"/>
    </row>
    <row r="1829" spans="10:11">
      <c r="J1829"/>
      <c r="K1829"/>
    </row>
    <row r="1830" spans="10:11">
      <c r="J1830"/>
      <c r="K1830"/>
    </row>
    <row r="1831" spans="10:11">
      <c r="J1831"/>
      <c r="K1831"/>
    </row>
    <row r="1832" spans="10:11">
      <c r="J1832"/>
      <c r="K1832"/>
    </row>
    <row r="1833" spans="10:11">
      <c r="J1833"/>
      <c r="K1833"/>
    </row>
    <row r="1834" spans="10:11">
      <c r="J1834"/>
      <c r="K1834"/>
    </row>
    <row r="1835" spans="10:11">
      <c r="J1835"/>
      <c r="K1835"/>
    </row>
    <row r="1836" spans="10:11">
      <c r="J1836"/>
      <c r="K1836"/>
    </row>
    <row r="1837" spans="10:11">
      <c r="J1837"/>
      <c r="K1837"/>
    </row>
    <row r="1838" spans="10:11">
      <c r="J1838"/>
      <c r="K1838"/>
    </row>
    <row r="1839" spans="10:11">
      <c r="J1839"/>
      <c r="K1839"/>
    </row>
    <row r="1840" spans="10:11">
      <c r="J1840"/>
      <c r="K1840"/>
    </row>
    <row r="1841" spans="10:11">
      <c r="J1841"/>
      <c r="K1841"/>
    </row>
    <row r="1842" spans="10:11">
      <c r="J1842"/>
      <c r="K1842"/>
    </row>
    <row r="1843" spans="10:11">
      <c r="J1843"/>
      <c r="K1843"/>
    </row>
    <row r="1844" spans="10:11">
      <c r="J1844"/>
      <c r="K1844"/>
    </row>
    <row r="1845" spans="10:11">
      <c r="J1845"/>
      <c r="K1845"/>
    </row>
    <row r="1846" spans="10:11">
      <c r="J1846"/>
      <c r="K1846"/>
    </row>
    <row r="1847" spans="10:11">
      <c r="J1847"/>
      <c r="K1847"/>
    </row>
    <row r="1848" spans="10:11">
      <c r="J1848"/>
      <c r="K1848"/>
    </row>
    <row r="1849" spans="10:11">
      <c r="J1849"/>
      <c r="K1849"/>
    </row>
    <row r="1850" spans="10:11">
      <c r="J1850"/>
      <c r="K1850"/>
    </row>
    <row r="1851" spans="10:11">
      <c r="J1851"/>
      <c r="K1851"/>
    </row>
    <row r="1852" spans="10:11">
      <c r="J1852"/>
      <c r="K1852"/>
    </row>
    <row r="1853" spans="10:11">
      <c r="J1853"/>
      <c r="K1853"/>
    </row>
    <row r="1854" spans="10:11">
      <c r="J1854"/>
      <c r="K1854"/>
    </row>
    <row r="1855" spans="10:11">
      <c r="J1855"/>
      <c r="K1855"/>
    </row>
    <row r="1856" spans="10:11">
      <c r="J1856"/>
      <c r="K1856"/>
    </row>
    <row r="1857" spans="10:11">
      <c r="J1857"/>
      <c r="K1857"/>
    </row>
    <row r="1858" spans="10:11">
      <c r="J1858"/>
      <c r="K1858"/>
    </row>
    <row r="1859" spans="10:11">
      <c r="J1859"/>
      <c r="K1859"/>
    </row>
    <row r="1860" spans="10:11">
      <c r="J1860"/>
      <c r="K1860"/>
    </row>
    <row r="1861" spans="10:11">
      <c r="J1861"/>
      <c r="K1861"/>
    </row>
    <row r="1862" spans="10:11">
      <c r="J1862"/>
      <c r="K1862"/>
    </row>
    <row r="1863" spans="10:11">
      <c r="J1863"/>
      <c r="K1863"/>
    </row>
    <row r="1864" spans="10:11">
      <c r="J1864"/>
      <c r="K1864"/>
    </row>
    <row r="1865" spans="10:11">
      <c r="J1865"/>
      <c r="K1865"/>
    </row>
    <row r="1866" spans="10:11">
      <c r="J1866"/>
      <c r="K1866"/>
    </row>
    <row r="1867" spans="10:11">
      <c r="J1867"/>
      <c r="K1867"/>
    </row>
    <row r="1868" spans="10:11">
      <c r="J1868"/>
      <c r="K1868"/>
    </row>
    <row r="1869" spans="10:11">
      <c r="J1869"/>
      <c r="K1869"/>
    </row>
    <row r="1870" spans="10:11">
      <c r="J1870"/>
      <c r="K1870"/>
    </row>
    <row r="1871" spans="10:11">
      <c r="J1871"/>
      <c r="K1871"/>
    </row>
    <row r="1872" spans="10:11">
      <c r="J1872"/>
      <c r="K1872"/>
    </row>
    <row r="1873" spans="10:11">
      <c r="J1873"/>
      <c r="K1873"/>
    </row>
    <row r="1874" spans="10:11">
      <c r="J1874"/>
      <c r="K1874"/>
    </row>
    <row r="1875" spans="10:11">
      <c r="J1875"/>
      <c r="K1875"/>
    </row>
    <row r="1876" spans="10:11">
      <c r="J1876"/>
      <c r="K1876"/>
    </row>
    <row r="1877" spans="10:11">
      <c r="J1877"/>
      <c r="K1877"/>
    </row>
    <row r="1878" spans="10:11">
      <c r="J1878"/>
      <c r="K1878"/>
    </row>
    <row r="1879" spans="10:11">
      <c r="J1879"/>
      <c r="K1879"/>
    </row>
    <row r="1880" spans="10:11">
      <c r="J1880"/>
      <c r="K1880"/>
    </row>
    <row r="1881" spans="10:11">
      <c r="J1881"/>
      <c r="K1881"/>
    </row>
    <row r="1882" spans="10:11">
      <c r="J1882"/>
      <c r="K1882"/>
    </row>
    <row r="1883" spans="10:11">
      <c r="J1883"/>
      <c r="K1883"/>
    </row>
    <row r="1884" spans="10:11">
      <c r="J1884"/>
      <c r="K1884"/>
    </row>
    <row r="1885" spans="10:11">
      <c r="J1885"/>
      <c r="K1885"/>
    </row>
    <row r="1886" spans="10:11">
      <c r="J1886"/>
      <c r="K1886"/>
    </row>
    <row r="1887" spans="10:11">
      <c r="J1887"/>
      <c r="K1887"/>
    </row>
    <row r="1888" spans="10:11">
      <c r="J1888"/>
      <c r="K1888"/>
    </row>
    <row r="1889" spans="10:11">
      <c r="J1889"/>
      <c r="K1889"/>
    </row>
    <row r="1890" spans="10:11">
      <c r="J1890"/>
      <c r="K1890"/>
    </row>
    <row r="1891" spans="10:11">
      <c r="J1891"/>
      <c r="K1891"/>
    </row>
    <row r="1892" spans="10:11">
      <c r="J1892"/>
      <c r="K1892"/>
    </row>
    <row r="1893" spans="10:11">
      <c r="J1893"/>
      <c r="K1893"/>
    </row>
    <row r="1894" spans="10:11">
      <c r="J1894"/>
      <c r="K1894"/>
    </row>
    <row r="1895" spans="10:11">
      <c r="J1895"/>
      <c r="K1895"/>
    </row>
    <row r="1896" spans="10:11">
      <c r="J1896"/>
      <c r="K1896"/>
    </row>
    <row r="1897" spans="10:11">
      <c r="J1897"/>
      <c r="K1897"/>
    </row>
    <row r="1898" spans="10:11">
      <c r="J1898"/>
      <c r="K1898"/>
    </row>
    <row r="1899" spans="10:11">
      <c r="J1899"/>
      <c r="K1899"/>
    </row>
    <row r="1900" spans="10:11">
      <c r="J1900"/>
      <c r="K1900"/>
    </row>
    <row r="1901" spans="10:11">
      <c r="J1901"/>
      <c r="K1901"/>
    </row>
    <row r="1902" spans="10:11">
      <c r="J1902"/>
      <c r="K1902"/>
    </row>
    <row r="1903" spans="10:11">
      <c r="J1903"/>
      <c r="K1903"/>
    </row>
    <row r="1904" spans="10:11">
      <c r="J1904"/>
      <c r="K1904"/>
    </row>
    <row r="1905" spans="10:11">
      <c r="J1905"/>
      <c r="K1905"/>
    </row>
    <row r="1906" spans="10:11">
      <c r="J1906"/>
      <c r="K1906"/>
    </row>
    <row r="1907" spans="10:11">
      <c r="J1907"/>
      <c r="K1907"/>
    </row>
    <row r="1908" spans="10:11">
      <c r="J1908"/>
      <c r="K1908"/>
    </row>
    <row r="1909" spans="10:11">
      <c r="J1909"/>
      <c r="K1909"/>
    </row>
    <row r="1910" spans="10:11">
      <c r="J1910"/>
      <c r="K1910"/>
    </row>
    <row r="1911" spans="10:11">
      <c r="J1911"/>
      <c r="K1911"/>
    </row>
    <row r="1912" spans="10:11">
      <c r="J1912"/>
      <c r="K1912"/>
    </row>
    <row r="1913" spans="10:11">
      <c r="J1913"/>
      <c r="K1913"/>
    </row>
    <row r="1914" spans="10:11">
      <c r="J1914"/>
      <c r="K1914"/>
    </row>
    <row r="1915" spans="10:11">
      <c r="J1915"/>
      <c r="K1915"/>
    </row>
    <row r="1916" spans="10:11">
      <c r="J1916"/>
      <c r="K1916"/>
    </row>
    <row r="1917" spans="10:11">
      <c r="J1917"/>
      <c r="K1917"/>
    </row>
    <row r="1918" spans="10:11">
      <c r="J1918"/>
      <c r="K1918"/>
    </row>
    <row r="1919" spans="10:11">
      <c r="J1919"/>
      <c r="K1919"/>
    </row>
    <row r="1920" spans="10:11">
      <c r="J1920"/>
      <c r="K1920"/>
    </row>
    <row r="1921" spans="10:11">
      <c r="J1921"/>
      <c r="K1921"/>
    </row>
    <row r="1922" spans="10:11">
      <c r="J1922"/>
      <c r="K1922"/>
    </row>
    <row r="1923" spans="10:11">
      <c r="J1923"/>
      <c r="K1923"/>
    </row>
    <row r="1924" spans="10:11">
      <c r="J1924"/>
      <c r="K1924"/>
    </row>
    <row r="1925" spans="10:11">
      <c r="J1925"/>
      <c r="K1925"/>
    </row>
    <row r="1926" spans="10:11">
      <c r="J1926"/>
      <c r="K1926"/>
    </row>
    <row r="1927" spans="10:11">
      <c r="J1927"/>
      <c r="K1927"/>
    </row>
    <row r="1928" spans="10:11">
      <c r="J1928"/>
      <c r="K1928"/>
    </row>
    <row r="1929" spans="10:11">
      <c r="J1929"/>
      <c r="K1929"/>
    </row>
    <row r="1930" spans="10:11">
      <c r="J1930"/>
      <c r="K1930"/>
    </row>
    <row r="1931" spans="10:11">
      <c r="J1931"/>
      <c r="K1931"/>
    </row>
    <row r="1932" spans="10:11">
      <c r="J1932"/>
      <c r="K1932"/>
    </row>
    <row r="1933" spans="10:11">
      <c r="J1933"/>
      <c r="K1933"/>
    </row>
    <row r="1934" spans="10:11">
      <c r="J1934"/>
      <c r="K1934"/>
    </row>
    <row r="1935" spans="10:11">
      <c r="J1935"/>
      <c r="K1935"/>
    </row>
    <row r="1936" spans="10:11">
      <c r="J1936"/>
      <c r="K1936"/>
    </row>
    <row r="1937" spans="10:11">
      <c r="J1937"/>
      <c r="K1937"/>
    </row>
    <row r="1938" spans="10:11">
      <c r="J1938"/>
      <c r="K1938"/>
    </row>
    <row r="1939" spans="10:11">
      <c r="J1939"/>
      <c r="K1939"/>
    </row>
    <row r="1940" spans="10:11">
      <c r="J1940"/>
      <c r="K1940"/>
    </row>
    <row r="1941" spans="10:11">
      <c r="J1941"/>
      <c r="K1941"/>
    </row>
    <row r="1942" spans="10:11">
      <c r="J1942"/>
      <c r="K1942"/>
    </row>
    <row r="1943" spans="10:11">
      <c r="J1943"/>
      <c r="K1943"/>
    </row>
    <row r="1944" spans="10:11">
      <c r="J1944"/>
      <c r="K1944"/>
    </row>
    <row r="1945" spans="10:11">
      <c r="J1945"/>
      <c r="K1945"/>
    </row>
    <row r="1946" spans="10:11">
      <c r="J1946"/>
      <c r="K1946"/>
    </row>
    <row r="1947" spans="10:11">
      <c r="J1947"/>
      <c r="K1947"/>
    </row>
    <row r="1948" spans="10:11">
      <c r="J1948"/>
      <c r="K1948"/>
    </row>
    <row r="1949" spans="10:11">
      <c r="J1949"/>
      <c r="K1949"/>
    </row>
    <row r="1950" spans="10:11">
      <c r="J1950"/>
      <c r="K1950"/>
    </row>
    <row r="1951" spans="10:11">
      <c r="J1951"/>
      <c r="K1951"/>
    </row>
    <row r="1952" spans="10:11">
      <c r="J1952"/>
      <c r="K1952"/>
    </row>
    <row r="1953" spans="10:11">
      <c r="J1953"/>
      <c r="K1953"/>
    </row>
    <row r="1954" spans="10:11">
      <c r="J1954"/>
      <c r="K1954"/>
    </row>
    <row r="1955" spans="10:11">
      <c r="J1955"/>
      <c r="K1955"/>
    </row>
    <row r="1956" spans="10:11">
      <c r="J1956"/>
      <c r="K1956"/>
    </row>
    <row r="1957" spans="10:11">
      <c r="J1957"/>
      <c r="K1957"/>
    </row>
    <row r="1958" spans="10:11">
      <c r="J1958"/>
      <c r="K1958"/>
    </row>
    <row r="1959" spans="10:11">
      <c r="J1959"/>
      <c r="K1959"/>
    </row>
    <row r="1960" spans="10:11">
      <c r="J1960"/>
      <c r="K1960"/>
    </row>
    <row r="1961" spans="10:11">
      <c r="J1961"/>
      <c r="K1961"/>
    </row>
    <row r="1962" spans="10:11">
      <c r="J1962"/>
      <c r="K1962"/>
    </row>
    <row r="1963" spans="10:11">
      <c r="J1963"/>
      <c r="K1963"/>
    </row>
    <row r="1964" spans="10:11">
      <c r="J1964"/>
      <c r="K1964"/>
    </row>
    <row r="1965" spans="10:11">
      <c r="J1965"/>
      <c r="K1965"/>
    </row>
    <row r="1966" spans="10:11">
      <c r="J1966"/>
      <c r="K1966"/>
    </row>
    <row r="1967" spans="10:11">
      <c r="J1967"/>
      <c r="K1967"/>
    </row>
    <row r="1968" spans="10:11">
      <c r="J1968"/>
      <c r="K1968"/>
    </row>
    <row r="1969" spans="10:11">
      <c r="J1969"/>
      <c r="K1969"/>
    </row>
    <row r="1970" spans="10:11">
      <c r="J1970"/>
      <c r="K1970"/>
    </row>
    <row r="1971" spans="10:11">
      <c r="J1971"/>
      <c r="K1971"/>
    </row>
    <row r="1972" spans="10:11">
      <c r="J1972"/>
      <c r="K1972"/>
    </row>
    <row r="1973" spans="10:11">
      <c r="J1973"/>
      <c r="K1973"/>
    </row>
    <row r="1974" spans="10:11">
      <c r="J1974"/>
      <c r="K1974"/>
    </row>
    <row r="1975" spans="10:11">
      <c r="J1975"/>
      <c r="K1975"/>
    </row>
    <row r="1976" spans="10:11">
      <c r="J1976"/>
      <c r="K1976"/>
    </row>
    <row r="1977" spans="10:11">
      <c r="J1977"/>
      <c r="K1977"/>
    </row>
    <row r="1978" spans="10:11">
      <c r="J1978"/>
      <c r="K1978"/>
    </row>
    <row r="1979" spans="10:11">
      <c r="J1979"/>
      <c r="K1979"/>
    </row>
    <row r="1980" spans="10:11">
      <c r="J1980"/>
      <c r="K1980"/>
    </row>
    <row r="1981" spans="10:11">
      <c r="J1981"/>
      <c r="K1981"/>
    </row>
    <row r="1982" spans="10:11">
      <c r="J1982"/>
      <c r="K1982"/>
    </row>
    <row r="1983" spans="10:11">
      <c r="J1983"/>
      <c r="K1983"/>
    </row>
    <row r="1984" spans="10:11">
      <c r="J1984"/>
      <c r="K1984"/>
    </row>
    <row r="1985" spans="10:11">
      <c r="J1985"/>
      <c r="K1985"/>
    </row>
    <row r="1986" spans="10:11">
      <c r="J1986"/>
      <c r="K1986"/>
    </row>
    <row r="1987" spans="10:11">
      <c r="J1987"/>
      <c r="K1987"/>
    </row>
    <row r="1988" spans="10:11">
      <c r="J1988"/>
      <c r="K1988"/>
    </row>
    <row r="1989" spans="10:11">
      <c r="J1989"/>
      <c r="K1989"/>
    </row>
    <row r="1990" spans="10:11">
      <c r="J1990"/>
      <c r="K1990"/>
    </row>
    <row r="1991" spans="10:11">
      <c r="J1991"/>
      <c r="K1991"/>
    </row>
    <row r="1992" spans="10:11">
      <c r="J1992"/>
      <c r="K1992"/>
    </row>
    <row r="1993" spans="10:11">
      <c r="J1993"/>
      <c r="K1993"/>
    </row>
    <row r="1994" spans="10:11">
      <c r="J1994"/>
      <c r="K1994"/>
    </row>
    <row r="1995" spans="10:11">
      <c r="J1995"/>
      <c r="K1995"/>
    </row>
    <row r="1996" spans="10:11">
      <c r="J1996"/>
      <c r="K1996"/>
    </row>
    <row r="1997" spans="10:11">
      <c r="J1997"/>
      <c r="K1997"/>
    </row>
    <row r="1998" spans="10:11">
      <c r="J1998"/>
      <c r="K1998"/>
    </row>
    <row r="1999" spans="10:11">
      <c r="J1999"/>
      <c r="K1999"/>
    </row>
    <row r="2000" spans="10:11">
      <c r="J2000"/>
      <c r="K2000"/>
    </row>
    <row r="2001" spans="10:11">
      <c r="J2001"/>
      <c r="K2001"/>
    </row>
    <row r="2002" spans="10:11">
      <c r="J2002"/>
      <c r="K2002"/>
    </row>
    <row r="2003" spans="10:11">
      <c r="J2003"/>
      <c r="K2003"/>
    </row>
    <row r="2004" spans="10:11">
      <c r="J2004"/>
      <c r="K2004"/>
    </row>
    <row r="2005" spans="10:11">
      <c r="J2005"/>
      <c r="K2005"/>
    </row>
    <row r="2006" spans="10:11">
      <c r="J2006"/>
      <c r="K2006"/>
    </row>
    <row r="2007" spans="10:11">
      <c r="J2007"/>
      <c r="K2007"/>
    </row>
    <row r="2008" spans="10:11">
      <c r="J2008"/>
      <c r="K2008"/>
    </row>
    <row r="2009" spans="10:11">
      <c r="J2009"/>
      <c r="K2009"/>
    </row>
    <row r="2010" spans="10:11">
      <c r="J2010"/>
      <c r="K2010"/>
    </row>
    <row r="2011" spans="10:11">
      <c r="J2011"/>
      <c r="K2011"/>
    </row>
    <row r="2012" spans="10:11">
      <c r="J2012"/>
      <c r="K2012"/>
    </row>
    <row r="2013" spans="10:11">
      <c r="J2013"/>
      <c r="K2013"/>
    </row>
    <row r="2014" spans="10:11">
      <c r="J2014"/>
      <c r="K2014"/>
    </row>
    <row r="2015" spans="10:11">
      <c r="J2015"/>
      <c r="K2015"/>
    </row>
    <row r="2016" spans="10:11">
      <c r="J2016"/>
      <c r="K2016"/>
    </row>
    <row r="2017" spans="10:11">
      <c r="J2017"/>
      <c r="K2017"/>
    </row>
    <row r="2018" spans="10:11">
      <c r="J2018"/>
      <c r="K2018"/>
    </row>
    <row r="2019" spans="10:11">
      <c r="J2019"/>
      <c r="K2019"/>
    </row>
    <row r="2020" spans="10:11">
      <c r="J2020"/>
      <c r="K2020"/>
    </row>
    <row r="2021" spans="10:11">
      <c r="J2021"/>
      <c r="K2021"/>
    </row>
    <row r="2022" spans="10:11">
      <c r="J2022"/>
      <c r="K2022"/>
    </row>
    <row r="2023" spans="10:11">
      <c r="J2023"/>
      <c r="K2023"/>
    </row>
    <row r="2024" spans="10:11">
      <c r="J2024"/>
      <c r="K2024"/>
    </row>
    <row r="2025" spans="10:11">
      <c r="J2025"/>
      <c r="K2025"/>
    </row>
    <row r="2026" spans="10:11">
      <c r="J2026"/>
      <c r="K2026"/>
    </row>
    <row r="2027" spans="10:11">
      <c r="J2027"/>
      <c r="K2027"/>
    </row>
    <row r="2028" spans="10:11">
      <c r="J2028"/>
      <c r="K2028"/>
    </row>
    <row r="2029" spans="10:11">
      <c r="J2029"/>
      <c r="K2029"/>
    </row>
    <row r="2030" spans="10:11">
      <c r="J2030"/>
      <c r="K2030"/>
    </row>
    <row r="2031" spans="10:11">
      <c r="J2031"/>
      <c r="K2031"/>
    </row>
    <row r="2032" spans="10:11">
      <c r="J2032"/>
      <c r="K2032"/>
    </row>
    <row r="2033" spans="10:11">
      <c r="J2033"/>
      <c r="K2033"/>
    </row>
    <row r="2034" spans="10:11">
      <c r="J2034"/>
      <c r="K2034"/>
    </row>
    <row r="2035" spans="10:11">
      <c r="J2035"/>
      <c r="K2035"/>
    </row>
    <row r="2036" spans="10:11">
      <c r="J2036"/>
      <c r="K2036"/>
    </row>
    <row r="2037" spans="10:11">
      <c r="J2037"/>
      <c r="K2037"/>
    </row>
    <row r="2038" spans="10:11">
      <c r="J2038"/>
      <c r="K2038"/>
    </row>
    <row r="2039" spans="10:11">
      <c r="J2039"/>
      <c r="K2039"/>
    </row>
    <row r="2040" spans="10:11">
      <c r="J2040"/>
      <c r="K2040"/>
    </row>
    <row r="2041" spans="10:11">
      <c r="J2041"/>
      <c r="K2041"/>
    </row>
    <row r="2042" spans="10:11">
      <c r="J2042"/>
      <c r="K2042"/>
    </row>
    <row r="2043" spans="10:11">
      <c r="J2043"/>
      <c r="K2043"/>
    </row>
    <row r="2044" spans="10:11">
      <c r="J2044"/>
      <c r="K2044"/>
    </row>
    <row r="2045" spans="10:11">
      <c r="J2045"/>
      <c r="K2045"/>
    </row>
    <row r="2046" spans="10:11">
      <c r="J2046"/>
      <c r="K2046"/>
    </row>
    <row r="2047" spans="10:11">
      <c r="J2047"/>
      <c r="K2047"/>
    </row>
    <row r="2048" spans="10:11">
      <c r="J2048"/>
      <c r="K2048"/>
    </row>
    <row r="2049" spans="10:11">
      <c r="J2049"/>
      <c r="K2049"/>
    </row>
    <row r="2050" spans="10:11">
      <c r="J2050"/>
      <c r="K2050"/>
    </row>
    <row r="2051" spans="10:11">
      <c r="J2051"/>
      <c r="K2051"/>
    </row>
    <row r="2052" spans="10:11">
      <c r="J2052"/>
      <c r="K2052"/>
    </row>
    <row r="2053" spans="10:11">
      <c r="J2053"/>
      <c r="K2053"/>
    </row>
    <row r="2054" spans="10:11">
      <c r="J2054"/>
      <c r="K2054"/>
    </row>
    <row r="2055" spans="10:11">
      <c r="J2055"/>
      <c r="K2055"/>
    </row>
    <row r="2056" spans="10:11">
      <c r="J2056"/>
      <c r="K2056"/>
    </row>
    <row r="2057" spans="10:11">
      <c r="J2057"/>
      <c r="K2057"/>
    </row>
    <row r="2058" spans="10:11">
      <c r="J2058"/>
      <c r="K2058"/>
    </row>
    <row r="2059" spans="10:11">
      <c r="J2059"/>
      <c r="K2059"/>
    </row>
    <row r="2060" spans="10:11">
      <c r="J2060"/>
      <c r="K2060"/>
    </row>
    <row r="2061" spans="10:11">
      <c r="J2061"/>
      <c r="K2061"/>
    </row>
    <row r="2062" spans="10:11">
      <c r="J2062"/>
      <c r="K2062"/>
    </row>
    <row r="2063" spans="10:11">
      <c r="J2063"/>
      <c r="K2063"/>
    </row>
    <row r="2064" spans="10:11">
      <c r="J2064"/>
      <c r="K2064"/>
    </row>
    <row r="2065" spans="10:11">
      <c r="J2065"/>
      <c r="K2065"/>
    </row>
    <row r="2066" spans="10:11">
      <c r="J2066"/>
      <c r="K2066"/>
    </row>
    <row r="2067" spans="10:11">
      <c r="J2067"/>
      <c r="K2067"/>
    </row>
    <row r="2068" spans="10:11">
      <c r="J2068"/>
      <c r="K2068"/>
    </row>
    <row r="2069" spans="10:11">
      <c r="J2069"/>
      <c r="K2069"/>
    </row>
    <row r="2070" spans="10:11">
      <c r="J2070"/>
      <c r="K2070"/>
    </row>
    <row r="2071" spans="10:11">
      <c r="J2071"/>
      <c r="K2071"/>
    </row>
    <row r="2072" spans="10:11">
      <c r="J2072"/>
      <c r="K2072"/>
    </row>
    <row r="2073" spans="10:11">
      <c r="J2073"/>
      <c r="K2073"/>
    </row>
    <row r="2074" spans="10:11">
      <c r="J2074"/>
      <c r="K2074"/>
    </row>
    <row r="2075" spans="10:11">
      <c r="J2075"/>
      <c r="K2075"/>
    </row>
    <row r="2076" spans="10:11">
      <c r="J2076"/>
      <c r="K2076"/>
    </row>
    <row r="2077" spans="10:11">
      <c r="J2077"/>
      <c r="K2077"/>
    </row>
    <row r="2078" spans="10:11">
      <c r="J2078"/>
      <c r="K2078"/>
    </row>
    <row r="2079" spans="10:11">
      <c r="J2079"/>
      <c r="K2079"/>
    </row>
    <row r="2080" spans="10:11">
      <c r="J2080"/>
      <c r="K2080"/>
    </row>
    <row r="2081" spans="10:11">
      <c r="J2081"/>
      <c r="K2081"/>
    </row>
    <row r="2082" spans="10:11">
      <c r="J2082"/>
      <c r="K2082"/>
    </row>
    <row r="2083" spans="10:11">
      <c r="J2083"/>
      <c r="K2083"/>
    </row>
    <row r="2084" spans="10:11">
      <c r="J2084"/>
      <c r="K2084"/>
    </row>
    <row r="2085" spans="10:11">
      <c r="J2085"/>
      <c r="K2085"/>
    </row>
    <row r="2086" spans="10:11">
      <c r="J2086"/>
      <c r="K2086"/>
    </row>
    <row r="2087" spans="10:11">
      <c r="J2087"/>
      <c r="K2087"/>
    </row>
    <row r="2088" spans="10:11">
      <c r="J2088"/>
      <c r="K2088"/>
    </row>
    <row r="2089" spans="10:11">
      <c r="J2089"/>
      <c r="K2089"/>
    </row>
    <row r="2090" spans="10:11">
      <c r="J2090"/>
      <c r="K2090"/>
    </row>
    <row r="2091" spans="10:11">
      <c r="J2091"/>
      <c r="K2091"/>
    </row>
    <row r="2092" spans="10:11">
      <c r="J2092"/>
      <c r="K2092"/>
    </row>
    <row r="2093" spans="10:11">
      <c r="J2093"/>
      <c r="K2093"/>
    </row>
    <row r="2094" spans="10:11">
      <c r="J2094"/>
      <c r="K2094"/>
    </row>
    <row r="2095" spans="10:11">
      <c r="J2095"/>
      <c r="K2095"/>
    </row>
    <row r="2096" spans="10:11">
      <c r="J2096"/>
      <c r="K2096"/>
    </row>
    <row r="2097" spans="10:11">
      <c r="J2097"/>
      <c r="K2097"/>
    </row>
    <row r="2098" spans="10:11">
      <c r="J2098"/>
      <c r="K2098"/>
    </row>
    <row r="2099" spans="10:11">
      <c r="J2099"/>
      <c r="K2099"/>
    </row>
    <row r="2100" spans="10:11">
      <c r="J2100"/>
      <c r="K2100"/>
    </row>
    <row r="2101" spans="10:11">
      <c r="J2101"/>
      <c r="K2101"/>
    </row>
    <row r="2102" spans="10:11">
      <c r="J2102"/>
      <c r="K2102"/>
    </row>
    <row r="2103" spans="10:11">
      <c r="J2103"/>
      <c r="K2103"/>
    </row>
    <row r="2104" spans="10:11">
      <c r="J2104"/>
      <c r="K2104"/>
    </row>
    <row r="2105" spans="10:11">
      <c r="J2105"/>
      <c r="K2105"/>
    </row>
    <row r="2106" spans="10:11">
      <c r="J2106"/>
      <c r="K2106"/>
    </row>
    <row r="2107" spans="10:11">
      <c r="J2107"/>
      <c r="K2107"/>
    </row>
    <row r="2108" spans="10:11">
      <c r="J2108"/>
      <c r="K2108"/>
    </row>
    <row r="2109" spans="10:11">
      <c r="J2109"/>
      <c r="K2109"/>
    </row>
    <row r="2110" spans="10:11">
      <c r="J2110"/>
      <c r="K2110"/>
    </row>
    <row r="2111" spans="10:11">
      <c r="J2111"/>
      <c r="K2111"/>
    </row>
    <row r="2112" spans="10:11">
      <c r="J2112"/>
      <c r="K2112"/>
    </row>
    <row r="2113" spans="10:11">
      <c r="J2113"/>
      <c r="K2113"/>
    </row>
    <row r="2114" spans="10:11">
      <c r="J2114"/>
      <c r="K2114"/>
    </row>
    <row r="2115" spans="10:11">
      <c r="J2115"/>
      <c r="K2115"/>
    </row>
    <row r="2116" spans="10:11">
      <c r="J2116"/>
      <c r="K2116"/>
    </row>
    <row r="2117" spans="10:11">
      <c r="J2117"/>
      <c r="K2117"/>
    </row>
    <row r="2118" spans="10:11">
      <c r="J2118"/>
      <c r="K2118"/>
    </row>
    <row r="2119" spans="10:11">
      <c r="J2119"/>
      <c r="K2119"/>
    </row>
    <row r="2120" spans="10:11">
      <c r="J2120"/>
      <c r="K2120"/>
    </row>
    <row r="2121" spans="10:11">
      <c r="J2121"/>
      <c r="K2121"/>
    </row>
    <row r="2122" spans="10:11">
      <c r="J2122"/>
      <c r="K2122"/>
    </row>
    <row r="2123" spans="10:11">
      <c r="J2123"/>
      <c r="K2123"/>
    </row>
    <row r="2124" spans="10:11">
      <c r="J2124"/>
      <c r="K2124"/>
    </row>
    <row r="2125" spans="10:11">
      <c r="J2125"/>
      <c r="K2125"/>
    </row>
    <row r="2126" spans="10:11">
      <c r="J2126"/>
      <c r="K2126"/>
    </row>
    <row r="2127" spans="10:11">
      <c r="J2127"/>
      <c r="K2127"/>
    </row>
    <row r="2128" spans="10:11">
      <c r="J2128"/>
      <c r="K2128"/>
    </row>
    <row r="2129" spans="10:11">
      <c r="J2129"/>
      <c r="K2129"/>
    </row>
    <row r="2130" spans="10:11">
      <c r="J2130"/>
      <c r="K2130"/>
    </row>
    <row r="2131" spans="10:11">
      <c r="J2131"/>
      <c r="K2131"/>
    </row>
    <row r="2132" spans="10:11">
      <c r="J2132"/>
      <c r="K2132"/>
    </row>
    <row r="2133" spans="10:11">
      <c r="J2133"/>
      <c r="K2133"/>
    </row>
    <row r="2134" spans="10:11">
      <c r="J2134"/>
      <c r="K2134"/>
    </row>
    <row r="2135" spans="10:11">
      <c r="J2135"/>
      <c r="K2135"/>
    </row>
    <row r="2136" spans="10:11">
      <c r="J2136"/>
      <c r="K2136"/>
    </row>
    <row r="2137" spans="10:11">
      <c r="J2137"/>
      <c r="K2137"/>
    </row>
    <row r="2138" spans="10:11">
      <c r="J2138"/>
      <c r="K2138"/>
    </row>
    <row r="2139" spans="10:11">
      <c r="J2139"/>
      <c r="K2139"/>
    </row>
    <row r="2140" spans="10:11">
      <c r="J2140"/>
      <c r="K2140"/>
    </row>
    <row r="2141" spans="10:11">
      <c r="J2141"/>
      <c r="K2141"/>
    </row>
    <row r="2142" spans="10:11">
      <c r="J2142"/>
      <c r="K2142"/>
    </row>
    <row r="2143" spans="10:11">
      <c r="J2143"/>
      <c r="K2143"/>
    </row>
    <row r="2144" spans="10:11">
      <c r="J2144"/>
      <c r="K2144"/>
    </row>
    <row r="2145" spans="10:11">
      <c r="J2145"/>
      <c r="K2145"/>
    </row>
    <row r="2146" spans="10:11">
      <c r="J2146"/>
      <c r="K2146"/>
    </row>
    <row r="2147" spans="10:11">
      <c r="J2147"/>
      <c r="K2147"/>
    </row>
    <row r="2148" spans="10:11">
      <c r="J2148"/>
      <c r="K2148"/>
    </row>
    <row r="2149" spans="10:11">
      <c r="J2149"/>
      <c r="K2149"/>
    </row>
    <row r="2150" spans="10:11">
      <c r="J2150"/>
      <c r="K2150"/>
    </row>
    <row r="2151" spans="10:11">
      <c r="J2151"/>
      <c r="K2151"/>
    </row>
    <row r="2152" spans="10:11">
      <c r="J2152"/>
      <c r="K2152"/>
    </row>
    <row r="2153" spans="10:11">
      <c r="J2153"/>
      <c r="K2153"/>
    </row>
    <row r="2154" spans="10:11">
      <c r="J2154"/>
      <c r="K2154"/>
    </row>
    <row r="2155" spans="10:11">
      <c r="J2155"/>
      <c r="K2155"/>
    </row>
    <row r="2156" spans="10:11">
      <c r="J2156"/>
      <c r="K2156"/>
    </row>
    <row r="2157" spans="10:11">
      <c r="J2157"/>
      <c r="K2157"/>
    </row>
    <row r="2158" spans="10:11">
      <c r="J2158"/>
      <c r="K2158"/>
    </row>
    <row r="2159" spans="10:11">
      <c r="J2159"/>
      <c r="K2159"/>
    </row>
    <row r="2160" spans="10:11">
      <c r="J2160"/>
      <c r="K2160"/>
    </row>
    <row r="2161" spans="10:11">
      <c r="J2161"/>
      <c r="K2161"/>
    </row>
    <row r="2162" spans="10:11">
      <c r="J2162"/>
      <c r="K2162"/>
    </row>
    <row r="2163" spans="10:11">
      <c r="J2163"/>
      <c r="K2163"/>
    </row>
    <row r="2164" spans="10:11">
      <c r="J2164"/>
      <c r="K2164"/>
    </row>
    <row r="2165" spans="10:11">
      <c r="J2165"/>
      <c r="K2165"/>
    </row>
    <row r="2166" spans="10:11">
      <c r="J2166"/>
      <c r="K2166"/>
    </row>
    <row r="2167" spans="10:11">
      <c r="J2167"/>
      <c r="K2167"/>
    </row>
    <row r="2168" spans="10:11">
      <c r="J2168"/>
      <c r="K2168"/>
    </row>
    <row r="2169" spans="10:11">
      <c r="J2169"/>
      <c r="K2169"/>
    </row>
    <row r="2170" spans="10:11">
      <c r="J2170"/>
      <c r="K2170"/>
    </row>
    <row r="2171" spans="10:11">
      <c r="J2171"/>
      <c r="K2171"/>
    </row>
    <row r="2172" spans="10:11">
      <c r="J2172"/>
      <c r="K2172"/>
    </row>
    <row r="2173" spans="10:11">
      <c r="J2173"/>
      <c r="K2173"/>
    </row>
    <row r="2174" spans="10:11">
      <c r="J2174"/>
      <c r="K2174"/>
    </row>
    <row r="2175" spans="10:11">
      <c r="J2175"/>
      <c r="K2175"/>
    </row>
    <row r="2176" spans="10:11">
      <c r="J2176"/>
      <c r="K2176"/>
    </row>
    <row r="2177" spans="10:11">
      <c r="J2177"/>
      <c r="K2177"/>
    </row>
    <row r="2178" spans="10:11">
      <c r="J2178"/>
      <c r="K2178"/>
    </row>
    <row r="2179" spans="10:11">
      <c r="J2179"/>
      <c r="K2179"/>
    </row>
    <row r="2180" spans="10:11">
      <c r="J2180"/>
      <c r="K2180"/>
    </row>
    <row r="2181" spans="10:11">
      <c r="J2181"/>
      <c r="K2181"/>
    </row>
    <row r="2182" spans="10:11">
      <c r="J2182"/>
      <c r="K2182"/>
    </row>
    <row r="2183" spans="10:11">
      <c r="J2183"/>
      <c r="K2183"/>
    </row>
    <row r="2184" spans="10:11">
      <c r="J2184"/>
      <c r="K2184"/>
    </row>
    <row r="2185" spans="10:11">
      <c r="J2185"/>
      <c r="K2185"/>
    </row>
    <row r="2186" spans="10:11">
      <c r="J2186"/>
      <c r="K2186"/>
    </row>
    <row r="2187" spans="10:11">
      <c r="J2187"/>
      <c r="K2187"/>
    </row>
    <row r="2188" spans="10:11">
      <c r="J2188"/>
      <c r="K2188"/>
    </row>
    <row r="2189" spans="10:11">
      <c r="J2189"/>
      <c r="K2189"/>
    </row>
    <row r="2190" spans="10:11">
      <c r="J2190"/>
      <c r="K2190"/>
    </row>
    <row r="2191" spans="10:11">
      <c r="J2191"/>
      <c r="K2191"/>
    </row>
    <row r="2192" spans="10:11">
      <c r="J2192"/>
      <c r="K2192"/>
    </row>
    <row r="2193" spans="10:11">
      <c r="J2193"/>
      <c r="K2193"/>
    </row>
    <row r="2194" spans="10:11">
      <c r="J2194"/>
      <c r="K2194"/>
    </row>
    <row r="2195" spans="10:11">
      <c r="J2195"/>
      <c r="K2195"/>
    </row>
    <row r="2196" spans="10:11">
      <c r="J2196"/>
      <c r="K2196"/>
    </row>
    <row r="2197" spans="10:11">
      <c r="J2197"/>
      <c r="K2197"/>
    </row>
    <row r="2198" spans="10:11">
      <c r="J2198"/>
      <c r="K2198"/>
    </row>
    <row r="2199" spans="10:11">
      <c r="J2199"/>
      <c r="K2199"/>
    </row>
    <row r="2200" spans="10:11">
      <c r="J2200"/>
      <c r="K2200"/>
    </row>
    <row r="2201" spans="10:11">
      <c r="J2201"/>
      <c r="K2201"/>
    </row>
    <row r="2202" spans="10:11">
      <c r="J2202"/>
      <c r="K2202"/>
    </row>
    <row r="2203" spans="10:11">
      <c r="J2203"/>
      <c r="K2203"/>
    </row>
    <row r="2204" spans="10:11">
      <c r="J2204"/>
      <c r="K2204"/>
    </row>
    <row r="2205" spans="10:11">
      <c r="J2205"/>
      <c r="K2205"/>
    </row>
    <row r="2206" spans="10:11">
      <c r="J2206"/>
      <c r="K2206"/>
    </row>
    <row r="2207" spans="10:11">
      <c r="J2207"/>
      <c r="K2207"/>
    </row>
    <row r="2208" spans="10:11">
      <c r="J2208"/>
      <c r="K2208"/>
    </row>
    <row r="2209" spans="10:11">
      <c r="J2209"/>
      <c r="K2209"/>
    </row>
    <row r="2210" spans="10:11">
      <c r="J2210"/>
      <c r="K2210"/>
    </row>
    <row r="2211" spans="10:11">
      <c r="J2211"/>
      <c r="K2211"/>
    </row>
    <row r="2212" spans="10:11">
      <c r="J2212"/>
      <c r="K2212"/>
    </row>
    <row r="2213" spans="10:11">
      <c r="J2213"/>
      <c r="K2213"/>
    </row>
    <row r="2214" spans="10:11">
      <c r="J2214"/>
      <c r="K2214"/>
    </row>
    <row r="2215" spans="10:11">
      <c r="J2215"/>
      <c r="K2215"/>
    </row>
    <row r="2216" spans="10:11">
      <c r="J2216"/>
      <c r="K2216"/>
    </row>
    <row r="2217" spans="10:11">
      <c r="J2217"/>
      <c r="K2217"/>
    </row>
    <row r="2218" spans="10:11">
      <c r="J2218"/>
      <c r="K2218"/>
    </row>
    <row r="2219" spans="10:11">
      <c r="J2219"/>
      <c r="K2219"/>
    </row>
    <row r="2220" spans="10:11">
      <c r="J2220"/>
      <c r="K2220"/>
    </row>
    <row r="2221" spans="10:11">
      <c r="J2221"/>
      <c r="K2221"/>
    </row>
    <row r="2222" spans="10:11">
      <c r="J2222"/>
      <c r="K2222"/>
    </row>
    <row r="2223" spans="10:11">
      <c r="J2223"/>
      <c r="K2223"/>
    </row>
    <row r="2224" spans="10:11">
      <c r="J2224"/>
      <c r="K2224"/>
    </row>
    <row r="2225" spans="10:11">
      <c r="J2225"/>
      <c r="K2225"/>
    </row>
    <row r="2226" spans="10:11">
      <c r="J2226"/>
      <c r="K2226"/>
    </row>
    <row r="2227" spans="10:11">
      <c r="J2227"/>
      <c r="K2227"/>
    </row>
    <row r="2228" spans="10:11">
      <c r="J2228"/>
      <c r="K2228"/>
    </row>
    <row r="2229" spans="10:11">
      <c r="J2229"/>
      <c r="K2229"/>
    </row>
    <row r="2230" spans="10:11">
      <c r="J2230"/>
      <c r="K2230"/>
    </row>
    <row r="2231" spans="10:11">
      <c r="J2231"/>
      <c r="K2231"/>
    </row>
    <row r="2232" spans="10:11">
      <c r="J2232"/>
      <c r="K2232"/>
    </row>
    <row r="2233" spans="10:11">
      <c r="J2233"/>
      <c r="K2233"/>
    </row>
    <row r="2234" spans="10:11">
      <c r="J2234"/>
      <c r="K2234"/>
    </row>
    <row r="2235" spans="10:11">
      <c r="J2235"/>
      <c r="K2235"/>
    </row>
    <row r="2236" spans="10:11">
      <c r="J2236"/>
      <c r="K2236"/>
    </row>
    <row r="2237" spans="10:11">
      <c r="J2237"/>
      <c r="K2237"/>
    </row>
    <row r="2238" spans="10:11">
      <c r="J2238"/>
      <c r="K2238"/>
    </row>
    <row r="2239" spans="10:11">
      <c r="J2239"/>
      <c r="K2239"/>
    </row>
    <row r="2240" spans="10:11">
      <c r="J2240"/>
      <c r="K2240"/>
    </row>
    <row r="2241" spans="10:11">
      <c r="J2241"/>
      <c r="K2241"/>
    </row>
    <row r="2242" spans="10:11">
      <c r="J2242"/>
      <c r="K2242"/>
    </row>
    <row r="2243" spans="10:11">
      <c r="J2243"/>
      <c r="K2243"/>
    </row>
    <row r="2244" spans="10:11">
      <c r="J2244"/>
      <c r="K2244"/>
    </row>
    <row r="2245" spans="10:11">
      <c r="J2245"/>
      <c r="K2245"/>
    </row>
    <row r="2246" spans="10:11">
      <c r="J2246"/>
      <c r="K2246"/>
    </row>
    <row r="2247" spans="10:11">
      <c r="J2247"/>
      <c r="K2247"/>
    </row>
    <row r="2248" spans="10:11">
      <c r="J2248"/>
      <c r="K2248"/>
    </row>
    <row r="2249" spans="10:11">
      <c r="J2249"/>
      <c r="K2249"/>
    </row>
    <row r="2250" spans="10:11">
      <c r="J2250"/>
      <c r="K2250"/>
    </row>
    <row r="2251" spans="10:11">
      <c r="J2251"/>
      <c r="K2251"/>
    </row>
    <row r="2252" spans="10:11">
      <c r="J2252"/>
      <c r="K2252"/>
    </row>
    <row r="2253" spans="10:11">
      <c r="J2253"/>
      <c r="K2253"/>
    </row>
    <row r="2254" spans="10:11">
      <c r="J2254"/>
      <c r="K2254"/>
    </row>
    <row r="2255" spans="10:11">
      <c r="J2255"/>
      <c r="K2255"/>
    </row>
    <row r="2256" spans="10:11">
      <c r="J2256"/>
      <c r="K2256"/>
    </row>
    <row r="2257" spans="10:11">
      <c r="J2257"/>
      <c r="K2257"/>
    </row>
    <row r="2258" spans="10:11">
      <c r="J2258"/>
      <c r="K2258"/>
    </row>
    <row r="2259" spans="10:11">
      <c r="J2259"/>
      <c r="K2259"/>
    </row>
    <row r="2260" spans="10:11">
      <c r="J2260"/>
      <c r="K2260"/>
    </row>
    <row r="2261" spans="10:11">
      <c r="J2261"/>
      <c r="K2261"/>
    </row>
    <row r="2262" spans="10:11">
      <c r="J2262"/>
      <c r="K2262"/>
    </row>
    <row r="2263" spans="10:11">
      <c r="J2263"/>
      <c r="K2263"/>
    </row>
    <row r="2264" spans="10:11">
      <c r="J2264"/>
      <c r="K2264"/>
    </row>
    <row r="2265" spans="10:11">
      <c r="J2265"/>
      <c r="K2265"/>
    </row>
    <row r="2266" spans="10:11">
      <c r="J2266"/>
      <c r="K2266"/>
    </row>
    <row r="2267" spans="10:11">
      <c r="J2267"/>
      <c r="K2267"/>
    </row>
    <row r="2268" spans="10:11">
      <c r="J2268"/>
      <c r="K2268"/>
    </row>
    <row r="2269" spans="10:11">
      <c r="J2269"/>
      <c r="K2269"/>
    </row>
    <row r="2270" spans="10:11">
      <c r="J2270"/>
      <c r="K2270"/>
    </row>
    <row r="2271" spans="10:11">
      <c r="J2271"/>
      <c r="K2271"/>
    </row>
    <row r="2272" spans="10:11">
      <c r="J2272"/>
      <c r="K2272"/>
    </row>
    <row r="2273" spans="10:11">
      <c r="J2273"/>
      <c r="K2273"/>
    </row>
    <row r="2274" spans="10:11">
      <c r="J2274"/>
      <c r="K2274"/>
    </row>
    <row r="2275" spans="10:11">
      <c r="J2275"/>
      <c r="K2275"/>
    </row>
    <row r="2276" spans="10:11">
      <c r="J2276"/>
      <c r="K2276"/>
    </row>
    <row r="2277" spans="10:11">
      <c r="J2277"/>
      <c r="K2277"/>
    </row>
    <row r="2278" spans="10:11">
      <c r="J2278"/>
      <c r="K2278"/>
    </row>
    <row r="2279" spans="10:11">
      <c r="J2279"/>
      <c r="K2279"/>
    </row>
    <row r="2280" spans="10:11">
      <c r="J2280"/>
      <c r="K2280"/>
    </row>
    <row r="2281" spans="10:11">
      <c r="J2281"/>
      <c r="K2281"/>
    </row>
    <row r="2282" spans="10:11">
      <c r="J2282"/>
      <c r="K2282"/>
    </row>
    <row r="2283" spans="10:11">
      <c r="J2283"/>
      <c r="K2283"/>
    </row>
    <row r="2284" spans="10:11">
      <c r="J2284"/>
      <c r="K2284"/>
    </row>
    <row r="2285" spans="10:11">
      <c r="J2285"/>
      <c r="K2285"/>
    </row>
    <row r="2286" spans="10:11">
      <c r="J2286"/>
      <c r="K2286"/>
    </row>
    <row r="2287" spans="10:11">
      <c r="J2287"/>
      <c r="K2287"/>
    </row>
    <row r="2288" spans="10:11">
      <c r="J2288"/>
      <c r="K2288"/>
    </row>
    <row r="2289" spans="10:11">
      <c r="J2289"/>
      <c r="K2289"/>
    </row>
    <row r="2290" spans="10:11">
      <c r="J2290"/>
      <c r="K2290"/>
    </row>
    <row r="2291" spans="10:11">
      <c r="J2291"/>
      <c r="K2291"/>
    </row>
    <row r="2292" spans="10:11">
      <c r="J2292"/>
      <c r="K2292"/>
    </row>
    <row r="2293" spans="10:11">
      <c r="J2293"/>
      <c r="K2293"/>
    </row>
    <row r="2294" spans="10:11">
      <c r="J2294"/>
      <c r="K2294"/>
    </row>
    <row r="2295" spans="10:11">
      <c r="J2295"/>
      <c r="K2295"/>
    </row>
    <row r="2296" spans="10:11">
      <c r="J2296"/>
      <c r="K2296"/>
    </row>
    <row r="2297" spans="10:11">
      <c r="J2297"/>
      <c r="K2297"/>
    </row>
    <row r="2298" spans="10:11">
      <c r="J2298"/>
      <c r="K2298"/>
    </row>
    <row r="2299" spans="10:11">
      <c r="J2299"/>
      <c r="K2299"/>
    </row>
    <row r="2300" spans="10:11">
      <c r="J2300"/>
      <c r="K2300"/>
    </row>
    <row r="2301" spans="10:11">
      <c r="J2301"/>
      <c r="K2301"/>
    </row>
    <row r="2302" spans="10:11">
      <c r="J2302"/>
      <c r="K2302"/>
    </row>
    <row r="2303" spans="10:11">
      <c r="J2303"/>
      <c r="K2303"/>
    </row>
    <row r="2304" spans="10:11">
      <c r="J2304"/>
      <c r="K2304"/>
    </row>
    <row r="2305" spans="10:11">
      <c r="J2305"/>
      <c r="K2305"/>
    </row>
    <row r="2306" spans="10:11">
      <c r="J2306"/>
      <c r="K2306"/>
    </row>
    <row r="2307" spans="10:11">
      <c r="J2307"/>
      <c r="K2307"/>
    </row>
    <row r="2308" spans="10:11">
      <c r="J2308"/>
      <c r="K2308"/>
    </row>
    <row r="2309" spans="10:11">
      <c r="J2309"/>
      <c r="K2309"/>
    </row>
    <row r="2310" spans="10:11">
      <c r="J2310"/>
      <c r="K2310"/>
    </row>
    <row r="2311" spans="10:11">
      <c r="J2311"/>
      <c r="K2311"/>
    </row>
    <row r="2312" spans="10:11">
      <c r="J2312"/>
      <c r="K2312"/>
    </row>
    <row r="2313" spans="10:11">
      <c r="J2313"/>
      <c r="K2313"/>
    </row>
    <row r="2314" spans="10:11">
      <c r="J2314"/>
      <c r="K2314"/>
    </row>
    <row r="2315" spans="10:11">
      <c r="J2315"/>
      <c r="K2315"/>
    </row>
    <row r="2316" spans="10:11">
      <c r="J2316"/>
      <c r="K2316"/>
    </row>
    <row r="2317" spans="10:11">
      <c r="J2317"/>
      <c r="K2317"/>
    </row>
    <row r="2318" spans="10:11">
      <c r="J2318"/>
      <c r="K2318"/>
    </row>
    <row r="2319" spans="10:11">
      <c r="J2319"/>
      <c r="K2319"/>
    </row>
    <row r="2320" spans="10:11">
      <c r="J2320"/>
      <c r="K2320"/>
    </row>
    <row r="2321" spans="10:11">
      <c r="J2321"/>
      <c r="K2321"/>
    </row>
    <row r="2322" spans="10:11">
      <c r="J2322"/>
      <c r="K2322"/>
    </row>
    <row r="2323" spans="10:11">
      <c r="J2323"/>
      <c r="K2323"/>
    </row>
    <row r="2324" spans="10:11">
      <c r="J2324"/>
      <c r="K2324"/>
    </row>
    <row r="2325" spans="10:11">
      <c r="J2325"/>
      <c r="K2325"/>
    </row>
    <row r="2326" spans="10:11">
      <c r="J2326"/>
      <c r="K2326"/>
    </row>
    <row r="2327" spans="10:11">
      <c r="J2327"/>
      <c r="K2327"/>
    </row>
    <row r="2328" spans="10:11">
      <c r="J2328"/>
      <c r="K2328"/>
    </row>
    <row r="2329" spans="10:11">
      <c r="J2329"/>
      <c r="K2329"/>
    </row>
    <row r="2330" spans="10:11">
      <c r="J2330"/>
      <c r="K2330"/>
    </row>
    <row r="2331" spans="10:11">
      <c r="J2331"/>
      <c r="K2331"/>
    </row>
    <row r="2332" spans="10:11">
      <c r="J2332"/>
      <c r="K2332"/>
    </row>
    <row r="2333" spans="10:11">
      <c r="J2333"/>
      <c r="K2333"/>
    </row>
    <row r="2334" spans="10:11">
      <c r="J2334"/>
      <c r="K2334"/>
    </row>
    <row r="2335" spans="10:11">
      <c r="J2335"/>
      <c r="K2335"/>
    </row>
    <row r="2336" spans="10:11">
      <c r="J2336"/>
      <c r="K2336"/>
    </row>
    <row r="2337" spans="10:11">
      <c r="J2337"/>
      <c r="K2337"/>
    </row>
    <row r="2338" spans="10:11">
      <c r="J2338"/>
      <c r="K2338"/>
    </row>
    <row r="2339" spans="10:11">
      <c r="J2339"/>
      <c r="K2339"/>
    </row>
    <row r="2340" spans="10:11">
      <c r="J2340"/>
      <c r="K2340"/>
    </row>
    <row r="2341" spans="10:11">
      <c r="J2341"/>
      <c r="K2341"/>
    </row>
    <row r="2342" spans="10:11">
      <c r="J2342"/>
      <c r="K2342"/>
    </row>
    <row r="2343" spans="10:11">
      <c r="J2343"/>
      <c r="K2343"/>
    </row>
    <row r="2344" spans="10:11">
      <c r="J2344"/>
      <c r="K2344"/>
    </row>
    <row r="2345" spans="10:11">
      <c r="J2345"/>
      <c r="K2345"/>
    </row>
    <row r="2346" spans="10:11">
      <c r="J2346"/>
      <c r="K2346"/>
    </row>
    <row r="2347" spans="10:11">
      <c r="J2347"/>
      <c r="K2347"/>
    </row>
    <row r="2348" spans="10:11">
      <c r="J2348"/>
      <c r="K2348"/>
    </row>
    <row r="2349" spans="10:11">
      <c r="J2349"/>
      <c r="K2349"/>
    </row>
    <row r="2350" spans="10:11">
      <c r="J2350"/>
      <c r="K2350"/>
    </row>
    <row r="2351" spans="10:11">
      <c r="J2351"/>
      <c r="K2351"/>
    </row>
    <row r="2352" spans="10:11">
      <c r="J2352"/>
      <c r="K2352"/>
    </row>
    <row r="2353" spans="10:11">
      <c r="J2353"/>
      <c r="K2353"/>
    </row>
    <row r="2354" spans="10:11">
      <c r="J2354"/>
      <c r="K2354"/>
    </row>
    <row r="2355" spans="10:11">
      <c r="J2355"/>
      <c r="K2355"/>
    </row>
    <row r="2356" spans="10:11">
      <c r="J2356"/>
      <c r="K2356"/>
    </row>
    <row r="2357" spans="10:11">
      <c r="J2357"/>
      <c r="K2357"/>
    </row>
    <row r="2358" spans="10:11">
      <c r="J2358"/>
      <c r="K2358"/>
    </row>
    <row r="2359" spans="10:11">
      <c r="J2359"/>
      <c r="K2359"/>
    </row>
    <row r="2360" spans="10:11">
      <c r="J2360"/>
      <c r="K2360"/>
    </row>
    <row r="2361" spans="10:11">
      <c r="J2361"/>
      <c r="K2361"/>
    </row>
    <row r="2362" spans="10:11">
      <c r="J2362"/>
      <c r="K2362"/>
    </row>
    <row r="2363" spans="10:11">
      <c r="J2363"/>
      <c r="K2363"/>
    </row>
    <row r="2364" spans="10:11">
      <c r="J2364"/>
      <c r="K2364"/>
    </row>
    <row r="2365" spans="10:11">
      <c r="J2365"/>
      <c r="K2365"/>
    </row>
    <row r="2366" spans="10:11">
      <c r="J2366"/>
      <c r="K2366"/>
    </row>
    <row r="2367" spans="10:11">
      <c r="J2367"/>
      <c r="K2367"/>
    </row>
    <row r="2368" spans="10:11">
      <c r="J2368"/>
      <c r="K2368"/>
    </row>
    <row r="2369" spans="10:11">
      <c r="J2369"/>
      <c r="K2369"/>
    </row>
    <row r="2370" spans="10:11">
      <c r="J2370"/>
      <c r="K2370"/>
    </row>
    <row r="2371" spans="10:11">
      <c r="J2371"/>
      <c r="K2371"/>
    </row>
    <row r="2372" spans="10:11">
      <c r="J2372"/>
      <c r="K2372"/>
    </row>
    <row r="2373" spans="10:11">
      <c r="J2373"/>
      <c r="K2373"/>
    </row>
    <row r="2374" spans="10:11">
      <c r="J2374"/>
      <c r="K2374"/>
    </row>
    <row r="2375" spans="10:11">
      <c r="J2375"/>
      <c r="K2375"/>
    </row>
    <row r="2376" spans="10:11">
      <c r="J2376"/>
      <c r="K2376"/>
    </row>
    <row r="2377" spans="10:11">
      <c r="J2377"/>
      <c r="K2377"/>
    </row>
    <row r="2378" spans="10:11">
      <c r="J2378"/>
      <c r="K2378"/>
    </row>
    <row r="2379" spans="10:11">
      <c r="J2379"/>
      <c r="K2379"/>
    </row>
    <row r="2380" spans="10:11">
      <c r="J2380"/>
      <c r="K2380"/>
    </row>
    <row r="2381" spans="10:11">
      <c r="J2381"/>
      <c r="K2381"/>
    </row>
    <row r="2382" spans="10:11">
      <c r="J2382"/>
      <c r="K2382"/>
    </row>
    <row r="2383" spans="10:11">
      <c r="J2383"/>
      <c r="K2383"/>
    </row>
    <row r="2384" spans="10:11">
      <c r="J2384"/>
      <c r="K2384"/>
    </row>
    <row r="2385" spans="10:11">
      <c r="J2385"/>
      <c r="K2385"/>
    </row>
    <row r="2386" spans="10:11">
      <c r="J2386"/>
      <c r="K2386"/>
    </row>
    <row r="2387" spans="10:11">
      <c r="J2387"/>
      <c r="K2387"/>
    </row>
    <row r="2388" spans="10:11">
      <c r="J2388"/>
      <c r="K2388"/>
    </row>
    <row r="2389" spans="10:11">
      <c r="J2389"/>
      <c r="K2389"/>
    </row>
    <row r="2390" spans="10:11">
      <c r="J2390"/>
      <c r="K2390"/>
    </row>
    <row r="2391" spans="10:11">
      <c r="J2391"/>
      <c r="K2391"/>
    </row>
    <row r="2392" spans="10:11">
      <c r="J2392"/>
      <c r="K2392"/>
    </row>
    <row r="2393" spans="10:11">
      <c r="J2393"/>
      <c r="K2393"/>
    </row>
    <row r="2394" spans="10:11">
      <c r="J2394"/>
      <c r="K2394"/>
    </row>
    <row r="2395" spans="10:11">
      <c r="J2395"/>
      <c r="K2395"/>
    </row>
    <row r="2396" spans="10:11">
      <c r="J2396"/>
      <c r="K2396"/>
    </row>
    <row r="2397" spans="10:11">
      <c r="J2397"/>
      <c r="K2397"/>
    </row>
    <row r="2398" spans="10:11">
      <c r="J2398"/>
      <c r="K2398"/>
    </row>
    <row r="2399" spans="10:11">
      <c r="J2399"/>
      <c r="K2399"/>
    </row>
    <row r="2400" spans="10:11">
      <c r="J2400"/>
      <c r="K2400"/>
    </row>
    <row r="2401" spans="10:11">
      <c r="J2401"/>
      <c r="K2401"/>
    </row>
    <row r="2402" spans="10:11">
      <c r="J2402"/>
      <c r="K2402"/>
    </row>
    <row r="2403" spans="10:11">
      <c r="J2403"/>
      <c r="K2403"/>
    </row>
    <row r="2404" spans="10:11">
      <c r="J2404"/>
      <c r="K2404"/>
    </row>
    <row r="2405" spans="10:11">
      <c r="J2405"/>
      <c r="K2405"/>
    </row>
    <row r="2406" spans="10:11">
      <c r="J2406"/>
      <c r="K2406"/>
    </row>
    <row r="2407" spans="10:11">
      <c r="J2407"/>
      <c r="K2407"/>
    </row>
    <row r="2408" spans="10:11">
      <c r="J2408"/>
      <c r="K2408"/>
    </row>
    <row r="2409" spans="10:11">
      <c r="J2409"/>
      <c r="K2409"/>
    </row>
    <row r="2410" spans="10:11">
      <c r="J2410"/>
      <c r="K2410"/>
    </row>
    <row r="2411" spans="10:11">
      <c r="J2411"/>
      <c r="K2411"/>
    </row>
    <row r="2412" spans="10:11">
      <c r="J2412"/>
      <c r="K2412"/>
    </row>
    <row r="2413" spans="10:11">
      <c r="J2413"/>
      <c r="K2413"/>
    </row>
    <row r="2414" spans="10:11">
      <c r="J2414"/>
      <c r="K2414"/>
    </row>
    <row r="2415" spans="10:11">
      <c r="J2415"/>
      <c r="K2415"/>
    </row>
    <row r="2416" spans="10:11">
      <c r="J2416"/>
      <c r="K2416"/>
    </row>
    <row r="2417" spans="10:11">
      <c r="J2417"/>
      <c r="K2417"/>
    </row>
    <row r="2418" spans="10:11">
      <c r="J2418"/>
      <c r="K2418"/>
    </row>
    <row r="2419" spans="10:11">
      <c r="J2419"/>
      <c r="K2419"/>
    </row>
    <row r="2420" spans="10:11">
      <c r="J2420"/>
      <c r="K2420"/>
    </row>
    <row r="2421" spans="10:11">
      <c r="J2421"/>
      <c r="K2421"/>
    </row>
    <row r="2422" spans="10:11">
      <c r="J2422"/>
      <c r="K2422"/>
    </row>
    <row r="2423" spans="10:11">
      <c r="J2423"/>
      <c r="K2423"/>
    </row>
    <row r="2424" spans="10:11">
      <c r="J2424"/>
      <c r="K2424"/>
    </row>
    <row r="2425" spans="10:11">
      <c r="J2425"/>
      <c r="K2425"/>
    </row>
    <row r="2426" spans="10:11">
      <c r="J2426"/>
      <c r="K2426"/>
    </row>
    <row r="2427" spans="10:11">
      <c r="J2427"/>
      <c r="K2427"/>
    </row>
    <row r="2428" spans="10:11">
      <c r="J2428"/>
      <c r="K2428"/>
    </row>
    <row r="2429" spans="10:11">
      <c r="J2429"/>
      <c r="K2429"/>
    </row>
    <row r="2430" spans="10:11">
      <c r="J2430"/>
      <c r="K2430"/>
    </row>
    <row r="2431" spans="10:11">
      <c r="J2431"/>
      <c r="K2431"/>
    </row>
    <row r="2432" spans="10:11">
      <c r="J2432"/>
      <c r="K2432"/>
    </row>
    <row r="2433" spans="10:11">
      <c r="J2433"/>
      <c r="K2433"/>
    </row>
    <row r="2434" spans="10:11">
      <c r="J2434"/>
      <c r="K2434"/>
    </row>
    <row r="2435" spans="10:11">
      <c r="J2435"/>
      <c r="K2435"/>
    </row>
    <row r="2436" spans="10:11">
      <c r="J2436"/>
      <c r="K2436"/>
    </row>
    <row r="2437" spans="10:11">
      <c r="J2437"/>
      <c r="K2437"/>
    </row>
    <row r="2438" spans="10:11">
      <c r="J2438"/>
      <c r="K2438"/>
    </row>
    <row r="2439" spans="10:11">
      <c r="J2439"/>
      <c r="K2439"/>
    </row>
    <row r="2440" spans="10:11">
      <c r="J2440"/>
      <c r="K2440"/>
    </row>
    <row r="2441" spans="10:11">
      <c r="J2441"/>
      <c r="K2441"/>
    </row>
    <row r="2442" spans="10:11">
      <c r="J2442"/>
      <c r="K2442"/>
    </row>
    <row r="2443" spans="10:11">
      <c r="J2443"/>
      <c r="K2443"/>
    </row>
    <row r="2444" spans="10:11">
      <c r="J2444"/>
      <c r="K2444"/>
    </row>
    <row r="2445" spans="10:11">
      <c r="J2445"/>
      <c r="K2445"/>
    </row>
    <row r="2446" spans="10:11">
      <c r="J2446"/>
      <c r="K2446"/>
    </row>
    <row r="2447" spans="10:11">
      <c r="J2447"/>
      <c r="K2447"/>
    </row>
    <row r="2448" spans="10:11">
      <c r="J2448"/>
      <c r="K2448"/>
    </row>
    <row r="2449" spans="10:11">
      <c r="J2449"/>
      <c r="K2449"/>
    </row>
    <row r="2450" spans="10:11">
      <c r="J2450"/>
      <c r="K2450"/>
    </row>
    <row r="2451" spans="10:11">
      <c r="J2451"/>
      <c r="K2451"/>
    </row>
    <row r="2452" spans="10:11">
      <c r="J2452"/>
      <c r="K2452"/>
    </row>
    <row r="2453" spans="10:11">
      <c r="J2453"/>
      <c r="K2453"/>
    </row>
    <row r="2454" spans="10:11">
      <c r="J2454"/>
      <c r="K2454"/>
    </row>
    <row r="2455" spans="10:11">
      <c r="J2455"/>
      <c r="K2455"/>
    </row>
    <row r="2456" spans="10:11">
      <c r="J2456"/>
      <c r="K2456"/>
    </row>
    <row r="2457" spans="10:11">
      <c r="J2457"/>
      <c r="K2457"/>
    </row>
    <row r="2458" spans="10:11">
      <c r="J2458"/>
      <c r="K2458"/>
    </row>
    <row r="2459" spans="10:11">
      <c r="J2459"/>
      <c r="K2459"/>
    </row>
    <row r="2460" spans="10:11">
      <c r="J2460"/>
      <c r="K2460"/>
    </row>
    <row r="2461" spans="10:11">
      <c r="J2461"/>
      <c r="K2461"/>
    </row>
    <row r="2462" spans="10:11">
      <c r="J2462"/>
      <c r="K2462"/>
    </row>
    <row r="2463" spans="10:11">
      <c r="J2463"/>
      <c r="K2463"/>
    </row>
    <row r="2464" spans="10:11">
      <c r="J2464"/>
      <c r="K2464"/>
    </row>
    <row r="2465" spans="10:11">
      <c r="J2465"/>
      <c r="K2465"/>
    </row>
    <row r="2466" spans="10:11">
      <c r="J2466"/>
      <c r="K2466"/>
    </row>
    <row r="2467" spans="10:11">
      <c r="J2467"/>
      <c r="K2467"/>
    </row>
    <row r="2468" spans="10:11">
      <c r="J2468"/>
      <c r="K2468"/>
    </row>
    <row r="2469" spans="10:11">
      <c r="J2469"/>
      <c r="K2469"/>
    </row>
    <row r="2470" spans="10:11">
      <c r="J2470"/>
      <c r="K2470"/>
    </row>
    <row r="2471" spans="10:11">
      <c r="J2471"/>
      <c r="K2471"/>
    </row>
    <row r="2472" spans="10:11">
      <c r="J2472"/>
      <c r="K2472"/>
    </row>
    <row r="2473" spans="10:11">
      <c r="J2473"/>
      <c r="K2473"/>
    </row>
    <row r="2474" spans="10:11">
      <c r="J2474"/>
      <c r="K2474"/>
    </row>
    <row r="2475" spans="10:11">
      <c r="J2475"/>
      <c r="K2475"/>
    </row>
    <row r="2476" spans="10:11">
      <c r="J2476"/>
      <c r="K2476"/>
    </row>
    <row r="2477" spans="10:11">
      <c r="J2477"/>
      <c r="K2477"/>
    </row>
    <row r="2478" spans="10:11">
      <c r="J2478"/>
      <c r="K2478"/>
    </row>
    <row r="2479" spans="10:11">
      <c r="J2479"/>
      <c r="K2479"/>
    </row>
    <row r="2480" spans="10:11">
      <c r="J2480"/>
      <c r="K2480"/>
    </row>
    <row r="2481" spans="10:11">
      <c r="J2481"/>
      <c r="K2481"/>
    </row>
    <row r="2482" spans="10:11">
      <c r="J2482"/>
      <c r="K2482"/>
    </row>
    <row r="2483" spans="10:11">
      <c r="J2483"/>
      <c r="K2483"/>
    </row>
    <row r="2484" spans="10:11">
      <c r="J2484"/>
      <c r="K2484"/>
    </row>
    <row r="2485" spans="10:11">
      <c r="J2485"/>
      <c r="K2485"/>
    </row>
    <row r="2486" spans="10:11">
      <c r="J2486"/>
      <c r="K2486"/>
    </row>
    <row r="2487" spans="10:11">
      <c r="J2487"/>
      <c r="K2487"/>
    </row>
    <row r="2488" spans="10:11">
      <c r="J2488"/>
      <c r="K2488"/>
    </row>
    <row r="2489" spans="10:11">
      <c r="J2489"/>
      <c r="K2489"/>
    </row>
    <row r="2490" spans="10:11">
      <c r="J2490"/>
      <c r="K2490"/>
    </row>
    <row r="2491" spans="10:11">
      <c r="J2491"/>
      <c r="K2491"/>
    </row>
    <row r="2492" spans="10:11">
      <c r="J2492"/>
      <c r="K2492"/>
    </row>
    <row r="2493" spans="10:11">
      <c r="J2493"/>
      <c r="K2493"/>
    </row>
    <row r="2494" spans="10:11">
      <c r="J2494"/>
      <c r="K2494"/>
    </row>
    <row r="2495" spans="10:11">
      <c r="J2495"/>
      <c r="K2495"/>
    </row>
    <row r="2496" spans="10:11">
      <c r="J2496"/>
      <c r="K2496"/>
    </row>
    <row r="2497" spans="10:11">
      <c r="J2497"/>
      <c r="K2497"/>
    </row>
    <row r="2498" spans="10:11">
      <c r="J2498"/>
      <c r="K2498"/>
    </row>
    <row r="2499" spans="10:11">
      <c r="J2499"/>
      <c r="K2499"/>
    </row>
    <row r="2500" spans="10:11">
      <c r="J2500"/>
      <c r="K2500"/>
    </row>
    <row r="2501" spans="10:11">
      <c r="J2501"/>
      <c r="K2501"/>
    </row>
    <row r="2502" spans="10:11">
      <c r="J2502"/>
      <c r="K2502"/>
    </row>
    <row r="2503" spans="10:11">
      <c r="J2503"/>
      <c r="K2503"/>
    </row>
    <row r="2504" spans="10:11">
      <c r="J2504"/>
      <c r="K2504"/>
    </row>
    <row r="2505" spans="10:11">
      <c r="J2505"/>
      <c r="K2505"/>
    </row>
    <row r="2506" spans="10:11">
      <c r="J2506"/>
      <c r="K2506"/>
    </row>
    <row r="2507" spans="10:11">
      <c r="J2507"/>
      <c r="K2507"/>
    </row>
    <row r="2508" spans="10:11">
      <c r="J2508"/>
      <c r="K2508"/>
    </row>
    <row r="2509" spans="10:11">
      <c r="J2509"/>
      <c r="K2509"/>
    </row>
    <row r="2510" spans="10:11">
      <c r="J2510"/>
      <c r="K2510"/>
    </row>
    <row r="2511" spans="10:11">
      <c r="J2511"/>
      <c r="K2511"/>
    </row>
    <row r="2512" spans="10:11">
      <c r="J2512"/>
      <c r="K2512"/>
    </row>
    <row r="2513" spans="10:11">
      <c r="J2513"/>
      <c r="K2513"/>
    </row>
    <row r="2514" spans="10:11">
      <c r="J2514"/>
      <c r="K2514"/>
    </row>
    <row r="2515" spans="10:11">
      <c r="J2515"/>
      <c r="K2515"/>
    </row>
    <row r="2516" spans="10:11">
      <c r="J2516"/>
      <c r="K2516"/>
    </row>
    <row r="2517" spans="10:11">
      <c r="J2517"/>
      <c r="K2517"/>
    </row>
    <row r="2518" spans="10:11">
      <c r="J2518"/>
      <c r="K2518"/>
    </row>
    <row r="2519" spans="10:11">
      <c r="J2519"/>
      <c r="K2519"/>
    </row>
    <row r="2520" spans="10:11">
      <c r="J2520"/>
      <c r="K2520"/>
    </row>
    <row r="2521" spans="10:11">
      <c r="J2521"/>
      <c r="K2521"/>
    </row>
    <row r="2522" spans="10:11">
      <c r="J2522"/>
      <c r="K2522"/>
    </row>
    <row r="2523" spans="10:11">
      <c r="J2523"/>
      <c r="K2523"/>
    </row>
    <row r="2524" spans="10:11">
      <c r="J2524"/>
      <c r="K2524"/>
    </row>
    <row r="2525" spans="10:11">
      <c r="J2525"/>
      <c r="K2525"/>
    </row>
    <row r="2526" spans="10:11">
      <c r="J2526"/>
      <c r="K2526"/>
    </row>
    <row r="2527" spans="10:11">
      <c r="J2527"/>
      <c r="K2527"/>
    </row>
    <row r="2528" spans="10:11">
      <c r="J2528"/>
      <c r="K2528"/>
    </row>
    <row r="2529" spans="10:11">
      <c r="J2529"/>
      <c r="K2529"/>
    </row>
    <row r="2530" spans="10:11">
      <c r="J2530"/>
      <c r="K2530"/>
    </row>
    <row r="2531" spans="10:11">
      <c r="J2531"/>
      <c r="K2531"/>
    </row>
    <row r="2532" spans="10:11">
      <c r="J2532"/>
      <c r="K2532"/>
    </row>
    <row r="2533" spans="10:11">
      <c r="J2533"/>
      <c r="K2533"/>
    </row>
    <row r="2534" spans="10:11">
      <c r="J2534"/>
      <c r="K2534"/>
    </row>
    <row r="2535" spans="10:11">
      <c r="J2535"/>
      <c r="K2535"/>
    </row>
    <row r="2536" spans="10:11">
      <c r="J2536"/>
      <c r="K2536"/>
    </row>
    <row r="2537" spans="10:11">
      <c r="J2537"/>
      <c r="K2537"/>
    </row>
    <row r="2538" spans="10:11">
      <c r="J2538"/>
      <c r="K2538"/>
    </row>
    <row r="2539" spans="10:11">
      <c r="J2539"/>
      <c r="K2539"/>
    </row>
    <row r="2540" spans="10:11">
      <c r="J2540"/>
      <c r="K2540"/>
    </row>
    <row r="2541" spans="10:11">
      <c r="J2541"/>
      <c r="K2541"/>
    </row>
    <row r="2542" spans="10:11">
      <c r="J2542"/>
      <c r="K2542"/>
    </row>
    <row r="2543" spans="10:11">
      <c r="J2543"/>
      <c r="K2543"/>
    </row>
    <row r="2544" spans="10:11">
      <c r="J2544"/>
      <c r="K2544"/>
    </row>
    <row r="2545" spans="10:11">
      <c r="J2545"/>
      <c r="K2545"/>
    </row>
    <row r="2546" spans="10:11">
      <c r="J2546"/>
      <c r="K2546"/>
    </row>
    <row r="2547" spans="10:11">
      <c r="J2547"/>
      <c r="K2547"/>
    </row>
    <row r="2548" spans="10:11">
      <c r="J2548"/>
      <c r="K2548"/>
    </row>
    <row r="2549" spans="10:11">
      <c r="J2549"/>
      <c r="K2549"/>
    </row>
    <row r="2550" spans="10:11">
      <c r="J2550"/>
      <c r="K2550"/>
    </row>
    <row r="2551" spans="10:11">
      <c r="J2551"/>
      <c r="K2551"/>
    </row>
    <row r="2552" spans="10:11">
      <c r="J2552"/>
      <c r="K2552"/>
    </row>
    <row r="2553" spans="10:11">
      <c r="J2553"/>
      <c r="K2553"/>
    </row>
    <row r="2554" spans="10:11">
      <c r="J2554"/>
      <c r="K2554"/>
    </row>
    <row r="2555" spans="10:11">
      <c r="J2555"/>
      <c r="K2555"/>
    </row>
    <row r="2556" spans="10:11">
      <c r="J2556"/>
      <c r="K2556"/>
    </row>
    <row r="2557" spans="10:11">
      <c r="J2557"/>
      <c r="K2557"/>
    </row>
    <row r="2558" spans="10:11">
      <c r="J2558"/>
      <c r="K2558"/>
    </row>
    <row r="2559" spans="10:11">
      <c r="J2559"/>
      <c r="K2559"/>
    </row>
    <row r="2560" spans="10:11">
      <c r="J2560"/>
      <c r="K2560"/>
    </row>
    <row r="2561" spans="10:11">
      <c r="J2561"/>
      <c r="K2561"/>
    </row>
    <row r="2562" spans="10:11">
      <c r="J2562"/>
      <c r="K2562"/>
    </row>
    <row r="2563" spans="10:11">
      <c r="J2563"/>
      <c r="K2563"/>
    </row>
    <row r="2564" spans="10:11">
      <c r="J2564"/>
      <c r="K2564"/>
    </row>
    <row r="2565" spans="10:11">
      <c r="J2565"/>
      <c r="K2565"/>
    </row>
    <row r="2566" spans="10:11">
      <c r="J2566"/>
      <c r="K2566"/>
    </row>
    <row r="2567" spans="10:11">
      <c r="J2567"/>
      <c r="K2567"/>
    </row>
    <row r="2568" spans="10:11">
      <c r="J2568"/>
      <c r="K2568"/>
    </row>
    <row r="2569" spans="10:11">
      <c r="J2569"/>
      <c r="K2569"/>
    </row>
    <row r="2570" spans="10:11">
      <c r="J2570"/>
      <c r="K2570"/>
    </row>
    <row r="2571" spans="10:11">
      <c r="J2571"/>
      <c r="K2571"/>
    </row>
    <row r="2572" spans="10:11">
      <c r="J2572"/>
      <c r="K2572"/>
    </row>
    <row r="2573" spans="10:11">
      <c r="J2573"/>
      <c r="K2573"/>
    </row>
    <row r="2574" spans="10:11">
      <c r="J2574"/>
      <c r="K2574"/>
    </row>
    <row r="2575" spans="10:11">
      <c r="J2575"/>
      <c r="K2575"/>
    </row>
    <row r="2576" spans="10:11">
      <c r="J2576"/>
      <c r="K2576"/>
    </row>
    <row r="2577" spans="10:11">
      <c r="J2577"/>
      <c r="K2577"/>
    </row>
    <row r="2578" spans="10:11">
      <c r="J2578"/>
      <c r="K2578"/>
    </row>
    <row r="2579" spans="10:11">
      <c r="J2579"/>
      <c r="K2579"/>
    </row>
    <row r="2580" spans="10:11">
      <c r="J2580"/>
      <c r="K2580"/>
    </row>
    <row r="2581" spans="10:11">
      <c r="J2581"/>
      <c r="K2581"/>
    </row>
    <row r="2582" spans="10:11">
      <c r="J2582"/>
      <c r="K2582"/>
    </row>
    <row r="2583" spans="10:11">
      <c r="J2583"/>
      <c r="K2583"/>
    </row>
    <row r="2584" spans="10:11">
      <c r="J2584"/>
      <c r="K2584"/>
    </row>
    <row r="2585" spans="10:11">
      <c r="J2585"/>
      <c r="K2585"/>
    </row>
    <row r="2586" spans="10:11">
      <c r="J2586"/>
      <c r="K2586"/>
    </row>
    <row r="2587" spans="10:11">
      <c r="J2587"/>
      <c r="K2587"/>
    </row>
    <row r="2588" spans="10:11">
      <c r="J2588"/>
      <c r="K2588"/>
    </row>
    <row r="2589" spans="10:11">
      <c r="J2589"/>
      <c r="K2589"/>
    </row>
    <row r="2590" spans="10:11">
      <c r="J2590"/>
      <c r="K2590"/>
    </row>
    <row r="2591" spans="10:11">
      <c r="J2591"/>
      <c r="K2591"/>
    </row>
    <row r="2592" spans="10:11">
      <c r="J2592"/>
      <c r="K2592"/>
    </row>
    <row r="2593" spans="10:11">
      <c r="J2593"/>
      <c r="K2593"/>
    </row>
    <row r="2594" spans="10:11">
      <c r="J2594"/>
      <c r="K2594"/>
    </row>
    <row r="2595" spans="10:11">
      <c r="J2595"/>
      <c r="K2595"/>
    </row>
    <row r="2596" spans="10:11">
      <c r="J2596"/>
      <c r="K2596"/>
    </row>
    <row r="2597" spans="10:11">
      <c r="J2597"/>
      <c r="K2597"/>
    </row>
    <row r="2598" spans="10:11">
      <c r="J2598"/>
      <c r="K2598"/>
    </row>
    <row r="2599" spans="10:11">
      <c r="J2599"/>
      <c r="K2599"/>
    </row>
    <row r="2600" spans="10:11">
      <c r="J2600"/>
      <c r="K2600"/>
    </row>
    <row r="2601" spans="10:11">
      <c r="J2601"/>
      <c r="K2601"/>
    </row>
    <row r="2602" spans="10:11">
      <c r="J2602"/>
      <c r="K2602"/>
    </row>
    <row r="2603" spans="10:11">
      <c r="J2603"/>
      <c r="K2603"/>
    </row>
    <row r="2604" spans="10:11">
      <c r="J2604"/>
      <c r="K2604"/>
    </row>
    <row r="2605" spans="10:11">
      <c r="J2605"/>
      <c r="K2605"/>
    </row>
    <row r="2606" spans="10:11">
      <c r="J2606"/>
      <c r="K2606"/>
    </row>
    <row r="2607" spans="10:11">
      <c r="J2607"/>
      <c r="K2607"/>
    </row>
    <row r="2608" spans="10:11">
      <c r="J2608"/>
      <c r="K2608"/>
    </row>
    <row r="2609" spans="10:11">
      <c r="J2609"/>
      <c r="K2609"/>
    </row>
    <row r="2610" spans="10:11">
      <c r="J2610"/>
      <c r="K2610"/>
    </row>
    <row r="2611" spans="10:11">
      <c r="J2611"/>
      <c r="K2611"/>
    </row>
    <row r="2612" spans="10:11">
      <c r="J2612"/>
      <c r="K2612"/>
    </row>
    <row r="2613" spans="10:11">
      <c r="J2613"/>
      <c r="K2613"/>
    </row>
    <row r="2614" spans="10:11">
      <c r="J2614"/>
      <c r="K2614"/>
    </row>
    <row r="2615" spans="10:11">
      <c r="J2615"/>
      <c r="K2615"/>
    </row>
    <row r="2616" spans="10:11">
      <c r="J2616"/>
      <c r="K2616"/>
    </row>
    <row r="2617" spans="10:11">
      <c r="J2617"/>
      <c r="K2617"/>
    </row>
    <row r="2618" spans="10:11">
      <c r="J2618"/>
      <c r="K2618"/>
    </row>
    <row r="2619" spans="10:11">
      <c r="J2619"/>
      <c r="K2619"/>
    </row>
    <row r="2620" spans="10:11">
      <c r="J2620"/>
      <c r="K2620"/>
    </row>
    <row r="2621" spans="10:11">
      <c r="J2621"/>
      <c r="K2621"/>
    </row>
    <row r="2622" spans="10:11">
      <c r="J2622"/>
      <c r="K2622"/>
    </row>
    <row r="2623" spans="10:11">
      <c r="J2623"/>
      <c r="K2623"/>
    </row>
    <row r="2624" spans="10:11">
      <c r="J2624"/>
      <c r="K2624"/>
    </row>
    <row r="2625" spans="10:11">
      <c r="J2625"/>
      <c r="K2625"/>
    </row>
    <row r="2626" spans="10:11">
      <c r="J2626"/>
      <c r="K2626"/>
    </row>
    <row r="2627" spans="10:11">
      <c r="J2627"/>
      <c r="K2627"/>
    </row>
    <row r="2628" spans="10:11">
      <c r="J2628"/>
      <c r="K2628"/>
    </row>
    <row r="2629" spans="10:11">
      <c r="J2629"/>
      <c r="K2629"/>
    </row>
    <row r="2630" spans="10:11">
      <c r="J2630"/>
      <c r="K2630"/>
    </row>
    <row r="2631" spans="10:11">
      <c r="J2631"/>
      <c r="K2631"/>
    </row>
    <row r="2632" spans="10:11">
      <c r="J2632"/>
      <c r="K2632"/>
    </row>
    <row r="2633" spans="10:11">
      <c r="J2633"/>
      <c r="K2633"/>
    </row>
    <row r="2634" spans="10:11">
      <c r="J2634"/>
      <c r="K2634"/>
    </row>
    <row r="2635" spans="10:11">
      <c r="J2635"/>
      <c r="K2635"/>
    </row>
    <row r="2636" spans="10:11">
      <c r="J2636"/>
      <c r="K2636"/>
    </row>
    <row r="2637" spans="10:11">
      <c r="J2637"/>
      <c r="K2637"/>
    </row>
    <row r="2638" spans="10:11">
      <c r="J2638"/>
      <c r="K2638"/>
    </row>
    <row r="2639" spans="10:11">
      <c r="J2639"/>
      <c r="K2639"/>
    </row>
    <row r="2640" spans="10:11">
      <c r="J2640"/>
      <c r="K2640"/>
    </row>
    <row r="2641" spans="10:11">
      <c r="J2641"/>
      <c r="K2641"/>
    </row>
    <row r="2642" spans="10:11">
      <c r="J2642"/>
      <c r="K2642"/>
    </row>
    <row r="2643" spans="10:11">
      <c r="J2643"/>
      <c r="K2643"/>
    </row>
    <row r="2644" spans="10:11">
      <c r="J2644"/>
      <c r="K2644"/>
    </row>
    <row r="2645" spans="10:11">
      <c r="J2645"/>
      <c r="K2645"/>
    </row>
    <row r="2646" spans="10:11">
      <c r="J2646"/>
      <c r="K2646"/>
    </row>
    <row r="2647" spans="10:11">
      <c r="J2647"/>
      <c r="K2647"/>
    </row>
    <row r="2648" spans="10:11">
      <c r="J2648"/>
      <c r="K2648"/>
    </row>
    <row r="2649" spans="10:11">
      <c r="J2649"/>
      <c r="K2649"/>
    </row>
    <row r="2650" spans="10:11">
      <c r="J2650"/>
      <c r="K2650"/>
    </row>
    <row r="2651" spans="10:11">
      <c r="J2651"/>
      <c r="K2651"/>
    </row>
    <row r="2652" spans="10:11">
      <c r="J2652"/>
      <c r="K2652"/>
    </row>
    <row r="2653" spans="10:11">
      <c r="J2653"/>
      <c r="K2653"/>
    </row>
    <row r="2654" spans="10:11">
      <c r="J2654"/>
      <c r="K2654"/>
    </row>
    <row r="2655" spans="10:11">
      <c r="J2655"/>
      <c r="K2655"/>
    </row>
    <row r="2656" spans="10:11">
      <c r="J2656"/>
      <c r="K2656"/>
    </row>
    <row r="2657" spans="10:11">
      <c r="J2657"/>
      <c r="K2657"/>
    </row>
    <row r="2658" spans="10:11">
      <c r="J2658"/>
      <c r="K2658"/>
    </row>
    <row r="2659" spans="10:11">
      <c r="J2659"/>
      <c r="K2659"/>
    </row>
    <row r="2660" spans="10:11">
      <c r="J2660"/>
      <c r="K2660"/>
    </row>
    <row r="2661" spans="10:11">
      <c r="J2661"/>
      <c r="K2661"/>
    </row>
    <row r="2662" spans="10:11">
      <c r="J2662"/>
      <c r="K2662"/>
    </row>
    <row r="2663" spans="10:11">
      <c r="J2663"/>
      <c r="K2663"/>
    </row>
    <row r="2664" spans="10:11">
      <c r="J2664"/>
      <c r="K2664"/>
    </row>
    <row r="2665" spans="10:11">
      <c r="J2665"/>
      <c r="K2665"/>
    </row>
    <row r="2666" spans="10:11">
      <c r="J2666"/>
      <c r="K2666"/>
    </row>
    <row r="2667" spans="10:11">
      <c r="J2667"/>
      <c r="K2667"/>
    </row>
    <row r="2668" spans="10:11">
      <c r="J2668"/>
      <c r="K2668"/>
    </row>
    <row r="2669" spans="10:11">
      <c r="J2669"/>
      <c r="K2669"/>
    </row>
    <row r="2670" spans="10:11">
      <c r="J2670"/>
      <c r="K2670"/>
    </row>
    <row r="2671" spans="10:11">
      <c r="J2671"/>
      <c r="K2671"/>
    </row>
    <row r="2672" spans="10:11">
      <c r="J2672"/>
      <c r="K2672"/>
    </row>
    <row r="2673" spans="10:11">
      <c r="J2673"/>
      <c r="K2673"/>
    </row>
    <row r="2674" spans="10:11">
      <c r="J2674"/>
      <c r="K2674"/>
    </row>
    <row r="2675" spans="10:11">
      <c r="J2675"/>
      <c r="K2675"/>
    </row>
    <row r="2676" spans="10:11">
      <c r="J2676"/>
      <c r="K2676"/>
    </row>
    <row r="2677" spans="10:11">
      <c r="J2677"/>
      <c r="K2677"/>
    </row>
    <row r="2678" spans="10:11">
      <c r="J2678"/>
      <c r="K2678"/>
    </row>
    <row r="2679" spans="10:11">
      <c r="J2679"/>
      <c r="K2679"/>
    </row>
    <row r="2680" spans="10:11">
      <c r="J2680"/>
      <c r="K2680"/>
    </row>
    <row r="2681" spans="10:11">
      <c r="J2681"/>
      <c r="K2681"/>
    </row>
    <row r="2682" spans="10:11">
      <c r="J2682"/>
      <c r="K2682"/>
    </row>
    <row r="2683" spans="10:11">
      <c r="J2683"/>
      <c r="K2683"/>
    </row>
    <row r="2684" spans="10:11">
      <c r="J2684"/>
      <c r="K2684"/>
    </row>
    <row r="2685" spans="10:11">
      <c r="J2685"/>
      <c r="K2685"/>
    </row>
    <row r="2686" spans="10:11">
      <c r="J2686"/>
      <c r="K2686"/>
    </row>
    <row r="2687" spans="10:11">
      <c r="J2687"/>
      <c r="K2687"/>
    </row>
    <row r="2688" spans="10:11">
      <c r="J2688"/>
      <c r="K2688"/>
    </row>
    <row r="2689" spans="10:11">
      <c r="J2689"/>
      <c r="K2689"/>
    </row>
    <row r="2690" spans="10:11">
      <c r="J2690"/>
      <c r="K2690"/>
    </row>
    <row r="2691" spans="10:11">
      <c r="J2691"/>
      <c r="K2691"/>
    </row>
    <row r="2692" spans="10:11">
      <c r="J2692"/>
      <c r="K2692"/>
    </row>
    <row r="2693" spans="10:11">
      <c r="J2693"/>
      <c r="K2693"/>
    </row>
    <row r="2694" spans="10:11">
      <c r="J2694"/>
      <c r="K2694"/>
    </row>
    <row r="2695" spans="10:11">
      <c r="J2695"/>
      <c r="K2695"/>
    </row>
    <row r="2696" spans="10:11">
      <c r="J2696"/>
      <c r="K2696"/>
    </row>
    <row r="2697" spans="10:11">
      <c r="J2697"/>
      <c r="K2697"/>
    </row>
    <row r="2698" spans="10:11">
      <c r="J2698"/>
      <c r="K2698"/>
    </row>
    <row r="2699" spans="10:11">
      <c r="J2699"/>
      <c r="K2699"/>
    </row>
    <row r="2700" spans="10:11">
      <c r="J2700"/>
      <c r="K2700"/>
    </row>
    <row r="2701" spans="10:11">
      <c r="J2701"/>
      <c r="K2701"/>
    </row>
    <row r="2702" spans="10:11">
      <c r="J2702"/>
      <c r="K2702"/>
    </row>
    <row r="2703" spans="10:11">
      <c r="J2703"/>
      <c r="K2703"/>
    </row>
    <row r="2704" spans="10:11">
      <c r="J2704"/>
      <c r="K2704"/>
    </row>
    <row r="2705" spans="10:11">
      <c r="J2705"/>
      <c r="K2705"/>
    </row>
    <row r="2706" spans="10:11">
      <c r="J2706"/>
      <c r="K2706"/>
    </row>
    <row r="2707" spans="10:11">
      <c r="J2707"/>
      <c r="K2707"/>
    </row>
    <row r="2708" spans="10:11">
      <c r="J2708"/>
      <c r="K2708"/>
    </row>
    <row r="2709" spans="10:11">
      <c r="J2709"/>
      <c r="K2709"/>
    </row>
    <row r="2710" spans="10:11">
      <c r="J2710"/>
      <c r="K2710"/>
    </row>
    <row r="2711" spans="10:11">
      <c r="J2711"/>
      <c r="K2711"/>
    </row>
    <row r="2712" spans="10:11">
      <c r="J2712"/>
      <c r="K2712"/>
    </row>
    <row r="2713" spans="10:11">
      <c r="J2713"/>
      <c r="K2713"/>
    </row>
    <row r="2714" spans="10:11">
      <c r="J2714"/>
      <c r="K2714"/>
    </row>
    <row r="2715" spans="10:11">
      <c r="J2715"/>
      <c r="K2715"/>
    </row>
    <row r="2716" spans="10:11">
      <c r="J2716"/>
      <c r="K2716"/>
    </row>
    <row r="2717" spans="10:11">
      <c r="J2717"/>
      <c r="K2717"/>
    </row>
    <row r="2718" spans="10:11">
      <c r="J2718"/>
      <c r="K2718"/>
    </row>
    <row r="2719" spans="10:11">
      <c r="J2719"/>
      <c r="K2719"/>
    </row>
    <row r="2720" spans="10:11">
      <c r="J2720"/>
      <c r="K2720"/>
    </row>
    <row r="2721" spans="10:11">
      <c r="J2721"/>
      <c r="K2721"/>
    </row>
    <row r="2722" spans="10:11">
      <c r="J2722"/>
      <c r="K2722"/>
    </row>
    <row r="2723" spans="10:11">
      <c r="J2723"/>
      <c r="K2723"/>
    </row>
    <row r="2724" spans="10:11">
      <c r="J2724"/>
      <c r="K2724"/>
    </row>
    <row r="2725" spans="10:11">
      <c r="J2725"/>
      <c r="K2725"/>
    </row>
    <row r="2726" spans="10:11">
      <c r="J2726"/>
      <c r="K2726"/>
    </row>
    <row r="2727" spans="10:11">
      <c r="J2727"/>
      <c r="K2727"/>
    </row>
    <row r="2728" spans="10:11">
      <c r="J2728"/>
      <c r="K2728"/>
    </row>
    <row r="2729" spans="10:11">
      <c r="J2729"/>
      <c r="K2729"/>
    </row>
    <row r="2730" spans="10:11">
      <c r="J2730"/>
      <c r="K2730"/>
    </row>
    <row r="2731" spans="10:11">
      <c r="J2731"/>
      <c r="K2731"/>
    </row>
    <row r="2732" spans="10:11">
      <c r="J2732"/>
      <c r="K2732"/>
    </row>
    <row r="2733" spans="10:11">
      <c r="J2733"/>
      <c r="K2733"/>
    </row>
    <row r="2734" spans="10:11">
      <c r="J2734"/>
      <c r="K2734"/>
    </row>
    <row r="2735" spans="10:11">
      <c r="J2735"/>
      <c r="K2735"/>
    </row>
    <row r="2736" spans="10:11">
      <c r="J2736"/>
      <c r="K2736"/>
    </row>
    <row r="2737" spans="10:11">
      <c r="J2737"/>
      <c r="K2737"/>
    </row>
    <row r="2738" spans="10:11">
      <c r="J2738"/>
      <c r="K2738"/>
    </row>
    <row r="2739" spans="10:11">
      <c r="J2739"/>
      <c r="K2739"/>
    </row>
    <row r="2740" spans="10:11">
      <c r="J2740"/>
      <c r="K2740"/>
    </row>
    <row r="2741" spans="10:11">
      <c r="J2741"/>
      <c r="K2741"/>
    </row>
    <row r="2742" spans="10:11">
      <c r="J2742"/>
      <c r="K2742"/>
    </row>
    <row r="2743" spans="10:11">
      <c r="J2743"/>
      <c r="K2743"/>
    </row>
    <row r="2744" spans="10:11">
      <c r="J2744"/>
      <c r="K2744"/>
    </row>
    <row r="2745" spans="10:11">
      <c r="J2745"/>
      <c r="K2745"/>
    </row>
    <row r="2746" spans="10:11">
      <c r="J2746"/>
      <c r="K2746"/>
    </row>
    <row r="2747" spans="10:11">
      <c r="J2747"/>
      <c r="K2747"/>
    </row>
    <row r="2748" spans="10:11">
      <c r="J2748"/>
      <c r="K2748"/>
    </row>
    <row r="2749" spans="10:11">
      <c r="J2749"/>
      <c r="K2749"/>
    </row>
    <row r="2750" spans="10:11">
      <c r="J2750"/>
      <c r="K2750"/>
    </row>
    <row r="2751" spans="10:11">
      <c r="J2751"/>
      <c r="K2751"/>
    </row>
    <row r="2752" spans="10:11">
      <c r="J2752"/>
      <c r="K2752"/>
    </row>
    <row r="2753" spans="10:11">
      <c r="J2753"/>
      <c r="K2753"/>
    </row>
    <row r="2754" spans="10:11">
      <c r="J2754"/>
      <c r="K2754"/>
    </row>
    <row r="2755" spans="10:11">
      <c r="J2755"/>
      <c r="K2755"/>
    </row>
    <row r="2756" spans="10:11">
      <c r="J2756"/>
      <c r="K2756"/>
    </row>
    <row r="2757" spans="10:11">
      <c r="J2757"/>
      <c r="K2757"/>
    </row>
    <row r="2758" spans="10:11">
      <c r="J2758"/>
      <c r="K2758"/>
    </row>
    <row r="2759" spans="10:11">
      <c r="J2759"/>
      <c r="K2759"/>
    </row>
    <row r="2760" spans="10:11">
      <c r="J2760"/>
      <c r="K2760"/>
    </row>
    <row r="2761" spans="10:11">
      <c r="J2761"/>
      <c r="K2761"/>
    </row>
    <row r="2762" spans="10:11">
      <c r="J2762"/>
      <c r="K2762"/>
    </row>
    <row r="2763" spans="10:11">
      <c r="J2763"/>
      <c r="K2763"/>
    </row>
    <row r="2764" spans="10:11">
      <c r="J2764"/>
      <c r="K2764"/>
    </row>
    <row r="2765" spans="10:11">
      <c r="J2765"/>
      <c r="K2765"/>
    </row>
    <row r="2766" spans="10:11">
      <c r="J2766"/>
      <c r="K2766"/>
    </row>
    <row r="2767" spans="10:11">
      <c r="J2767"/>
      <c r="K2767"/>
    </row>
    <row r="2768" spans="10:11">
      <c r="J2768"/>
      <c r="K2768"/>
    </row>
    <row r="2769" spans="10:11">
      <c r="J2769"/>
      <c r="K2769"/>
    </row>
    <row r="2770" spans="10:11">
      <c r="J2770"/>
      <c r="K2770"/>
    </row>
    <row r="2771" spans="10:11">
      <c r="J2771"/>
      <c r="K2771"/>
    </row>
    <row r="2772" spans="10:11">
      <c r="J2772"/>
      <c r="K2772"/>
    </row>
    <row r="2773" spans="10:11">
      <c r="J2773"/>
      <c r="K2773"/>
    </row>
    <row r="2774" spans="10:11">
      <c r="J2774"/>
      <c r="K2774"/>
    </row>
    <row r="2775" spans="10:11">
      <c r="J2775"/>
      <c r="K2775"/>
    </row>
    <row r="2776" spans="10:11">
      <c r="J2776"/>
      <c r="K2776"/>
    </row>
    <row r="2777" spans="10:11">
      <c r="J2777"/>
      <c r="K2777"/>
    </row>
    <row r="2778" spans="10:11">
      <c r="J2778"/>
      <c r="K2778"/>
    </row>
    <row r="2779" spans="10:11">
      <c r="J2779"/>
      <c r="K2779"/>
    </row>
    <row r="2780" spans="10:11">
      <c r="J2780"/>
      <c r="K2780"/>
    </row>
    <row r="2781" spans="10:11">
      <c r="J2781"/>
      <c r="K2781"/>
    </row>
    <row r="2782" spans="10:11">
      <c r="J2782"/>
      <c r="K2782"/>
    </row>
    <row r="2783" spans="10:11">
      <c r="J2783"/>
      <c r="K2783"/>
    </row>
    <row r="2784" spans="10:11">
      <c r="J2784"/>
      <c r="K2784"/>
    </row>
    <row r="2785" spans="10:11">
      <c r="J2785"/>
      <c r="K2785"/>
    </row>
    <row r="2786" spans="10:11">
      <c r="J2786"/>
      <c r="K2786"/>
    </row>
    <row r="2787" spans="10:11">
      <c r="J2787"/>
      <c r="K2787"/>
    </row>
    <row r="2788" spans="10:11">
      <c r="J2788"/>
      <c r="K2788"/>
    </row>
    <row r="2789" spans="10:11">
      <c r="J2789"/>
      <c r="K2789"/>
    </row>
    <row r="2790" spans="10:11">
      <c r="J2790"/>
      <c r="K2790"/>
    </row>
    <row r="2791" spans="10:11">
      <c r="J2791"/>
      <c r="K2791"/>
    </row>
    <row r="2792" spans="10:11">
      <c r="J2792"/>
      <c r="K2792"/>
    </row>
    <row r="2793" spans="10:11">
      <c r="J2793"/>
      <c r="K2793"/>
    </row>
    <row r="2794" spans="10:11">
      <c r="J2794"/>
      <c r="K2794"/>
    </row>
    <row r="2795" spans="10:11">
      <c r="J2795"/>
      <c r="K2795"/>
    </row>
    <row r="2796" spans="10:11">
      <c r="J2796"/>
      <c r="K2796"/>
    </row>
    <row r="2797" spans="10:11">
      <c r="J2797"/>
      <c r="K2797"/>
    </row>
    <row r="2798" spans="10:11">
      <c r="J2798"/>
      <c r="K2798"/>
    </row>
    <row r="2799" spans="10:11">
      <c r="J2799"/>
      <c r="K2799"/>
    </row>
    <row r="2800" spans="10:11">
      <c r="J2800"/>
      <c r="K2800"/>
    </row>
    <row r="2801" spans="10:11">
      <c r="J2801"/>
      <c r="K2801"/>
    </row>
    <row r="2802" spans="10:11">
      <c r="J2802"/>
      <c r="K2802"/>
    </row>
    <row r="2803" spans="10:11">
      <c r="J2803"/>
      <c r="K2803"/>
    </row>
    <row r="2804" spans="10:11">
      <c r="J2804"/>
      <c r="K2804"/>
    </row>
    <row r="2805" spans="10:11">
      <c r="J2805"/>
      <c r="K2805"/>
    </row>
    <row r="2806" spans="10:11">
      <c r="J2806"/>
      <c r="K2806"/>
    </row>
    <row r="2807" spans="10:11">
      <c r="J2807"/>
      <c r="K2807"/>
    </row>
    <row r="2808" spans="10:11">
      <c r="J2808"/>
      <c r="K2808"/>
    </row>
    <row r="2809" spans="10:11">
      <c r="J2809"/>
      <c r="K2809"/>
    </row>
    <row r="2810" spans="10:11">
      <c r="J2810"/>
      <c r="K2810"/>
    </row>
    <row r="2811" spans="10:11">
      <c r="J2811"/>
      <c r="K2811"/>
    </row>
    <row r="2812" spans="10:11">
      <c r="J2812"/>
      <c r="K2812"/>
    </row>
    <row r="2813" spans="10:11">
      <c r="J2813"/>
      <c r="K2813"/>
    </row>
    <row r="2814" spans="10:11">
      <c r="J2814"/>
      <c r="K2814"/>
    </row>
    <row r="2815" spans="10:11">
      <c r="J2815"/>
      <c r="K2815"/>
    </row>
    <row r="2816" spans="10:11">
      <c r="J2816"/>
      <c r="K2816"/>
    </row>
    <row r="2817" spans="10:11">
      <c r="J2817"/>
      <c r="K2817"/>
    </row>
    <row r="2818" spans="10:11">
      <c r="J2818"/>
      <c r="K2818"/>
    </row>
    <row r="2819" spans="10:11">
      <c r="J2819"/>
      <c r="K2819"/>
    </row>
    <row r="2820" spans="10:11">
      <c r="J2820"/>
      <c r="K2820"/>
    </row>
    <row r="2821" spans="10:11">
      <c r="J2821"/>
      <c r="K2821"/>
    </row>
    <row r="2822" spans="10:11">
      <c r="J2822"/>
      <c r="K2822"/>
    </row>
    <row r="2823" spans="10:11">
      <c r="J2823"/>
      <c r="K2823"/>
    </row>
    <row r="2824" spans="10:11">
      <c r="J2824"/>
      <c r="K2824"/>
    </row>
    <row r="2825" spans="10:11">
      <c r="J2825"/>
      <c r="K2825"/>
    </row>
    <row r="2826" spans="10:11">
      <c r="J2826"/>
      <c r="K2826"/>
    </row>
    <row r="2827" spans="10:11">
      <c r="J2827"/>
      <c r="K2827"/>
    </row>
    <row r="2828" spans="10:11">
      <c r="J2828"/>
      <c r="K2828"/>
    </row>
    <row r="2829" spans="10:11">
      <c r="J2829"/>
      <c r="K2829"/>
    </row>
    <row r="2830" spans="10:11">
      <c r="J2830"/>
      <c r="K2830"/>
    </row>
    <row r="2831" spans="10:11">
      <c r="J2831"/>
      <c r="K2831"/>
    </row>
    <row r="2832" spans="10:11">
      <c r="J2832"/>
      <c r="K2832"/>
    </row>
    <row r="2833" spans="10:11">
      <c r="J2833"/>
      <c r="K2833"/>
    </row>
    <row r="2834" spans="10:11">
      <c r="J2834"/>
      <c r="K2834"/>
    </row>
    <row r="2835" spans="10:11">
      <c r="J2835"/>
      <c r="K2835"/>
    </row>
    <row r="2836" spans="10:11">
      <c r="J2836"/>
      <c r="K2836"/>
    </row>
    <row r="2837" spans="10:11">
      <c r="J2837"/>
      <c r="K2837"/>
    </row>
    <row r="2838" spans="10:11">
      <c r="J2838"/>
      <c r="K2838"/>
    </row>
    <row r="2839" spans="10:11">
      <c r="J2839"/>
      <c r="K2839"/>
    </row>
    <row r="2840" spans="10:11">
      <c r="J2840"/>
      <c r="K2840"/>
    </row>
    <row r="2841" spans="10:11">
      <c r="J2841"/>
      <c r="K2841"/>
    </row>
    <row r="2842" spans="10:11">
      <c r="J2842"/>
      <c r="K2842"/>
    </row>
    <row r="2843" spans="10:11">
      <c r="J2843"/>
      <c r="K2843"/>
    </row>
    <row r="2844" spans="10:11">
      <c r="J2844"/>
      <c r="K2844"/>
    </row>
    <row r="2845" spans="10:11">
      <c r="J2845"/>
      <c r="K2845"/>
    </row>
    <row r="2846" spans="10:11">
      <c r="J2846"/>
      <c r="K2846"/>
    </row>
    <row r="2847" spans="10:11">
      <c r="J2847"/>
      <c r="K2847"/>
    </row>
    <row r="2848" spans="10:11">
      <c r="J2848"/>
      <c r="K2848"/>
    </row>
    <row r="2849" spans="10:11">
      <c r="J2849"/>
      <c r="K2849"/>
    </row>
    <row r="2850" spans="10:11">
      <c r="J2850"/>
      <c r="K2850"/>
    </row>
    <row r="2851" spans="10:11">
      <c r="J2851"/>
      <c r="K2851"/>
    </row>
    <row r="2852" spans="10:11">
      <c r="J2852"/>
      <c r="K2852"/>
    </row>
    <row r="2853" spans="10:11">
      <c r="J2853"/>
      <c r="K2853"/>
    </row>
    <row r="2854" spans="10:11">
      <c r="J2854"/>
      <c r="K2854"/>
    </row>
    <row r="2855" spans="10:11">
      <c r="J2855"/>
      <c r="K2855"/>
    </row>
    <row r="2856" spans="10:11">
      <c r="J2856"/>
      <c r="K2856"/>
    </row>
    <row r="2857" spans="10:11">
      <c r="J2857"/>
      <c r="K2857"/>
    </row>
    <row r="2858" spans="10:11">
      <c r="J2858"/>
      <c r="K2858"/>
    </row>
    <row r="2859" spans="10:11">
      <c r="J2859"/>
      <c r="K2859"/>
    </row>
    <row r="2860" spans="10:11">
      <c r="J2860"/>
      <c r="K2860"/>
    </row>
    <row r="2861" spans="10:11">
      <c r="J2861"/>
      <c r="K2861"/>
    </row>
    <row r="2862" spans="10:11">
      <c r="J2862"/>
      <c r="K2862"/>
    </row>
    <row r="2863" spans="10:11">
      <c r="J2863"/>
      <c r="K2863"/>
    </row>
    <row r="2864" spans="10:11">
      <c r="J2864"/>
      <c r="K2864"/>
    </row>
    <row r="2865" spans="10:11">
      <c r="J2865"/>
      <c r="K2865"/>
    </row>
    <row r="2866" spans="10:11">
      <c r="J2866"/>
      <c r="K2866"/>
    </row>
    <row r="2867" spans="10:11">
      <c r="J2867"/>
      <c r="K2867"/>
    </row>
    <row r="2868" spans="10:11">
      <c r="J2868"/>
      <c r="K2868"/>
    </row>
    <row r="2869" spans="10:11">
      <c r="J2869"/>
      <c r="K2869"/>
    </row>
    <row r="2870" spans="10:11">
      <c r="J2870"/>
      <c r="K2870"/>
    </row>
    <row r="2871" spans="10:11">
      <c r="J2871"/>
      <c r="K2871"/>
    </row>
    <row r="2872" spans="10:11">
      <c r="J2872"/>
      <c r="K2872"/>
    </row>
    <row r="2873" spans="10:11">
      <c r="J2873"/>
      <c r="K2873"/>
    </row>
    <row r="2874" spans="10:11">
      <c r="J2874"/>
      <c r="K2874"/>
    </row>
    <row r="2875" spans="10:11">
      <c r="J2875"/>
      <c r="K2875"/>
    </row>
    <row r="2876" spans="10:11">
      <c r="J2876"/>
      <c r="K2876"/>
    </row>
    <row r="2877" spans="10:11">
      <c r="J2877"/>
      <c r="K2877"/>
    </row>
    <row r="2878" spans="10:11">
      <c r="J2878"/>
      <c r="K2878"/>
    </row>
    <row r="2879" spans="10:11">
      <c r="J2879"/>
      <c r="K2879"/>
    </row>
    <row r="2880" spans="10:11">
      <c r="J2880"/>
      <c r="K2880"/>
    </row>
    <row r="2881" spans="10:11">
      <c r="J2881"/>
      <c r="K2881"/>
    </row>
    <row r="2882" spans="10:11">
      <c r="J2882"/>
      <c r="K2882"/>
    </row>
    <row r="2883" spans="10:11">
      <c r="J2883"/>
      <c r="K2883"/>
    </row>
    <row r="2884" spans="10:11">
      <c r="J2884"/>
      <c r="K2884"/>
    </row>
    <row r="2885" spans="10:11">
      <c r="J2885"/>
      <c r="K2885"/>
    </row>
    <row r="2886" spans="10:11">
      <c r="J2886"/>
      <c r="K2886"/>
    </row>
    <row r="2887" spans="10:11">
      <c r="J2887"/>
      <c r="K2887"/>
    </row>
    <row r="2888" spans="10:11">
      <c r="J2888"/>
      <c r="K2888"/>
    </row>
    <row r="2889" spans="10:11">
      <c r="J2889"/>
      <c r="K2889"/>
    </row>
    <row r="2890" spans="10:11">
      <c r="J2890"/>
      <c r="K2890"/>
    </row>
    <row r="2891" spans="10:11">
      <c r="J2891"/>
      <c r="K2891"/>
    </row>
    <row r="2892" spans="10:11">
      <c r="J2892"/>
      <c r="K2892"/>
    </row>
    <row r="2893" spans="10:11">
      <c r="J2893"/>
      <c r="K2893"/>
    </row>
    <row r="2894" spans="10:11">
      <c r="J2894"/>
      <c r="K2894"/>
    </row>
    <row r="2895" spans="10:11">
      <c r="J2895"/>
      <c r="K2895"/>
    </row>
    <row r="2896" spans="10:11">
      <c r="J2896"/>
      <c r="K2896"/>
    </row>
    <row r="2897" spans="10:11">
      <c r="J2897"/>
      <c r="K2897"/>
    </row>
    <row r="2898" spans="10:11">
      <c r="J2898"/>
      <c r="K2898"/>
    </row>
    <row r="2899" spans="10:11">
      <c r="J2899"/>
      <c r="K2899"/>
    </row>
    <row r="2900" spans="10:11">
      <c r="J2900"/>
      <c r="K2900"/>
    </row>
    <row r="2901" spans="10:11">
      <c r="J2901"/>
      <c r="K2901"/>
    </row>
    <row r="2902" spans="10:11">
      <c r="J2902"/>
      <c r="K2902"/>
    </row>
    <row r="2903" spans="10:11">
      <c r="J2903"/>
      <c r="K2903"/>
    </row>
    <row r="2904" spans="10:11">
      <c r="J2904"/>
      <c r="K2904"/>
    </row>
    <row r="2905" spans="10:11">
      <c r="J2905"/>
      <c r="K2905"/>
    </row>
    <row r="2906" spans="10:11">
      <c r="J2906"/>
      <c r="K2906"/>
    </row>
    <row r="2907" spans="10:11">
      <c r="J2907"/>
      <c r="K2907"/>
    </row>
    <row r="2908" spans="10:11">
      <c r="J2908"/>
      <c r="K2908"/>
    </row>
    <row r="2909" spans="10:11">
      <c r="J2909"/>
      <c r="K2909"/>
    </row>
    <row r="2910" spans="10:11">
      <c r="J2910"/>
      <c r="K2910"/>
    </row>
    <row r="2911" spans="10:11">
      <c r="J2911"/>
      <c r="K2911"/>
    </row>
    <row r="2912" spans="10:11">
      <c r="J2912"/>
      <c r="K2912"/>
    </row>
    <row r="2913" spans="10:11">
      <c r="J2913"/>
      <c r="K2913"/>
    </row>
    <row r="2914" spans="10:11">
      <c r="J2914"/>
      <c r="K2914"/>
    </row>
    <row r="2915" spans="10:11">
      <c r="J2915"/>
      <c r="K2915"/>
    </row>
    <row r="2916" spans="10:11">
      <c r="J2916"/>
      <c r="K2916"/>
    </row>
    <row r="2917" spans="10:11">
      <c r="J2917"/>
      <c r="K2917"/>
    </row>
    <row r="2918" spans="10:11">
      <c r="J2918"/>
      <c r="K2918"/>
    </row>
    <row r="2919" spans="10:11">
      <c r="J2919"/>
      <c r="K2919"/>
    </row>
    <row r="2920" spans="10:11">
      <c r="J2920"/>
      <c r="K2920"/>
    </row>
    <row r="2921" spans="10:11">
      <c r="J2921"/>
      <c r="K2921"/>
    </row>
    <row r="2922" spans="10:11">
      <c r="J2922"/>
      <c r="K2922"/>
    </row>
    <row r="2923" spans="10:11">
      <c r="J2923"/>
      <c r="K2923"/>
    </row>
    <row r="2924" spans="10:11">
      <c r="J2924"/>
      <c r="K2924"/>
    </row>
    <row r="2925" spans="10:11">
      <c r="J2925"/>
      <c r="K2925"/>
    </row>
    <row r="2926" spans="10:11">
      <c r="J2926"/>
      <c r="K2926"/>
    </row>
    <row r="2927" spans="10:11">
      <c r="J2927"/>
      <c r="K2927"/>
    </row>
    <row r="2928" spans="10:11">
      <c r="J2928"/>
      <c r="K2928"/>
    </row>
    <row r="2929" spans="10:11">
      <c r="J2929"/>
      <c r="K2929"/>
    </row>
    <row r="2930" spans="10:11">
      <c r="J2930"/>
      <c r="K2930"/>
    </row>
    <row r="2931" spans="10:11">
      <c r="J2931"/>
      <c r="K2931"/>
    </row>
    <row r="2932" spans="10:11">
      <c r="J2932"/>
      <c r="K2932"/>
    </row>
    <row r="2933" spans="10:11">
      <c r="J2933"/>
      <c r="K2933"/>
    </row>
    <row r="2934" spans="10:11">
      <c r="J2934"/>
      <c r="K2934"/>
    </row>
    <row r="2935" spans="10:11">
      <c r="J2935"/>
      <c r="K2935"/>
    </row>
    <row r="2936" spans="10:11">
      <c r="J2936"/>
      <c r="K2936"/>
    </row>
    <row r="2937" spans="10:11">
      <c r="J2937"/>
      <c r="K2937"/>
    </row>
    <row r="2938" spans="10:11">
      <c r="J2938"/>
      <c r="K2938"/>
    </row>
    <row r="2939" spans="10:11">
      <c r="J2939"/>
      <c r="K2939"/>
    </row>
    <row r="2940" spans="10:11">
      <c r="J2940"/>
      <c r="K2940"/>
    </row>
    <row r="2941" spans="10:11">
      <c r="J2941"/>
      <c r="K2941"/>
    </row>
    <row r="2942" spans="10:11">
      <c r="J2942"/>
      <c r="K2942"/>
    </row>
    <row r="2943" spans="10:11">
      <c r="J2943"/>
      <c r="K2943"/>
    </row>
    <row r="2944" spans="10:11">
      <c r="J2944"/>
      <c r="K2944"/>
    </row>
    <row r="2945" spans="10:11">
      <c r="J2945"/>
      <c r="K2945"/>
    </row>
    <row r="2946" spans="10:11">
      <c r="J2946"/>
      <c r="K2946"/>
    </row>
    <row r="2947" spans="10:11">
      <c r="J2947"/>
      <c r="K2947"/>
    </row>
    <row r="2948" spans="10:11">
      <c r="J2948"/>
      <c r="K2948"/>
    </row>
    <row r="2949" spans="10:11">
      <c r="J2949"/>
      <c r="K2949"/>
    </row>
    <row r="2950" spans="10:11">
      <c r="J2950"/>
      <c r="K2950"/>
    </row>
    <row r="2951" spans="10:11">
      <c r="J2951"/>
      <c r="K2951"/>
    </row>
    <row r="2952" spans="10:11">
      <c r="J2952"/>
      <c r="K2952"/>
    </row>
    <row r="2953" spans="10:11">
      <c r="J2953"/>
      <c r="K2953"/>
    </row>
    <row r="2954" spans="10:11">
      <c r="J2954"/>
      <c r="K2954"/>
    </row>
    <row r="2955" spans="10:11">
      <c r="J2955"/>
      <c r="K2955"/>
    </row>
    <row r="2956" spans="10:11">
      <c r="J2956"/>
      <c r="K2956"/>
    </row>
    <row r="2957" spans="10:11">
      <c r="J2957"/>
      <c r="K2957"/>
    </row>
    <row r="2958" spans="10:11">
      <c r="J2958"/>
      <c r="K2958"/>
    </row>
    <row r="2959" spans="10:11">
      <c r="J2959"/>
      <c r="K2959"/>
    </row>
    <row r="2960" spans="10:11">
      <c r="J2960"/>
      <c r="K2960"/>
    </row>
    <row r="2961" spans="10:11">
      <c r="J2961"/>
      <c r="K2961"/>
    </row>
    <row r="2962" spans="10:11">
      <c r="J2962"/>
      <c r="K2962"/>
    </row>
    <row r="2963" spans="10:11">
      <c r="J2963"/>
      <c r="K2963"/>
    </row>
    <row r="2964" spans="10:11">
      <c r="J2964"/>
      <c r="K2964"/>
    </row>
    <row r="2965" spans="10:11">
      <c r="J2965"/>
      <c r="K2965"/>
    </row>
    <row r="2966" spans="10:11">
      <c r="J2966"/>
      <c r="K2966"/>
    </row>
    <row r="2967" spans="10:11">
      <c r="J2967"/>
      <c r="K2967"/>
    </row>
    <row r="2968" spans="10:11">
      <c r="J2968"/>
      <c r="K2968"/>
    </row>
    <row r="2969" spans="10:11">
      <c r="J2969"/>
      <c r="K2969"/>
    </row>
    <row r="2970" spans="10:11">
      <c r="J2970"/>
      <c r="K2970"/>
    </row>
    <row r="2971" spans="10:11">
      <c r="J2971"/>
      <c r="K2971"/>
    </row>
    <row r="2972" spans="10:11">
      <c r="J2972"/>
      <c r="K2972"/>
    </row>
    <row r="2973" spans="10:11">
      <c r="J2973"/>
      <c r="K2973"/>
    </row>
    <row r="2974" spans="10:11">
      <c r="J2974"/>
      <c r="K2974"/>
    </row>
    <row r="2975" spans="10:11">
      <c r="J2975"/>
      <c r="K2975"/>
    </row>
    <row r="2976" spans="10:11">
      <c r="J2976"/>
      <c r="K2976"/>
    </row>
    <row r="2977" spans="10:11">
      <c r="J2977"/>
      <c r="K2977"/>
    </row>
    <row r="2978" spans="10:11">
      <c r="J2978"/>
      <c r="K2978"/>
    </row>
    <row r="2979" spans="10:11">
      <c r="J2979"/>
      <c r="K2979"/>
    </row>
    <row r="2980" spans="10:11">
      <c r="J2980"/>
      <c r="K2980"/>
    </row>
    <row r="2981" spans="10:11">
      <c r="J2981"/>
      <c r="K2981"/>
    </row>
    <row r="2982" spans="10:11">
      <c r="J2982"/>
      <c r="K2982"/>
    </row>
    <row r="2983" spans="10:11">
      <c r="J2983"/>
      <c r="K2983"/>
    </row>
    <row r="2984" spans="10:11">
      <c r="J2984"/>
      <c r="K2984"/>
    </row>
    <row r="2985" spans="10:11">
      <c r="J2985"/>
      <c r="K2985"/>
    </row>
    <row r="2986" spans="10:11">
      <c r="J2986"/>
      <c r="K2986"/>
    </row>
    <row r="2987" spans="10:11">
      <c r="J2987"/>
      <c r="K2987"/>
    </row>
    <row r="2988" spans="10:11">
      <c r="J2988"/>
      <c r="K2988"/>
    </row>
    <row r="2989" spans="10:11">
      <c r="J2989"/>
      <c r="K2989"/>
    </row>
    <row r="2990" spans="10:11">
      <c r="J2990"/>
      <c r="K2990"/>
    </row>
    <row r="2991" spans="10:11">
      <c r="J2991"/>
      <c r="K2991"/>
    </row>
    <row r="2992" spans="10:11">
      <c r="J2992"/>
      <c r="K2992"/>
    </row>
    <row r="2993" spans="10:11">
      <c r="J2993"/>
      <c r="K2993"/>
    </row>
    <row r="2994" spans="10:11">
      <c r="J2994"/>
      <c r="K2994"/>
    </row>
    <row r="2995" spans="10:11">
      <c r="J2995"/>
      <c r="K2995"/>
    </row>
    <row r="2996" spans="10:11">
      <c r="J2996"/>
      <c r="K2996"/>
    </row>
    <row r="2997" spans="10:11">
      <c r="J2997"/>
      <c r="K2997"/>
    </row>
    <row r="2998" spans="10:11">
      <c r="J2998"/>
      <c r="K2998"/>
    </row>
    <row r="2999" spans="10:11">
      <c r="J2999"/>
      <c r="K2999"/>
    </row>
    <row r="3000" spans="10:11">
      <c r="J3000"/>
      <c r="K3000"/>
    </row>
    <row r="3001" spans="10:11">
      <c r="J3001"/>
      <c r="K3001"/>
    </row>
    <row r="3002" spans="10:11">
      <c r="J3002"/>
      <c r="K3002"/>
    </row>
    <row r="3003" spans="10:11">
      <c r="J3003"/>
      <c r="K3003"/>
    </row>
    <row r="3004" spans="10:11">
      <c r="J3004"/>
      <c r="K3004"/>
    </row>
    <row r="3005" spans="10:11">
      <c r="J3005"/>
      <c r="K3005"/>
    </row>
    <row r="3006" spans="10:11">
      <c r="J3006"/>
      <c r="K3006"/>
    </row>
    <row r="3007" spans="10:11">
      <c r="J3007"/>
      <c r="K3007"/>
    </row>
    <row r="3008" spans="10:11">
      <c r="J3008"/>
      <c r="K3008"/>
    </row>
    <row r="3009" spans="10:11">
      <c r="J3009"/>
      <c r="K3009"/>
    </row>
    <row r="3010" spans="10:11">
      <c r="J3010"/>
      <c r="K3010"/>
    </row>
    <row r="3011" spans="10:11">
      <c r="J3011"/>
      <c r="K3011"/>
    </row>
    <row r="3012" spans="10:11">
      <c r="J3012"/>
      <c r="K3012"/>
    </row>
    <row r="3013" spans="10:11">
      <c r="J3013"/>
      <c r="K3013"/>
    </row>
    <row r="3014" spans="10:11">
      <c r="J3014"/>
      <c r="K3014"/>
    </row>
    <row r="3015" spans="10:11">
      <c r="J3015"/>
      <c r="K3015"/>
    </row>
    <row r="3016" spans="10:11">
      <c r="J3016"/>
      <c r="K3016"/>
    </row>
    <row r="3017" spans="10:11">
      <c r="J3017"/>
      <c r="K3017"/>
    </row>
    <row r="3018" spans="10:11">
      <c r="J3018"/>
      <c r="K3018"/>
    </row>
    <row r="3019" spans="10:11">
      <c r="J3019"/>
      <c r="K3019"/>
    </row>
    <row r="3020" spans="10:11">
      <c r="J3020"/>
      <c r="K3020"/>
    </row>
    <row r="3021" spans="10:11">
      <c r="J3021"/>
      <c r="K3021"/>
    </row>
    <row r="3022" spans="10:11">
      <c r="J3022"/>
      <c r="K3022"/>
    </row>
    <row r="3023" spans="10:11">
      <c r="J3023"/>
      <c r="K3023"/>
    </row>
    <row r="3024" spans="10:11">
      <c r="J3024"/>
      <c r="K3024"/>
    </row>
    <row r="3025" spans="10:11">
      <c r="J3025"/>
      <c r="K3025"/>
    </row>
    <row r="3026" spans="10:11">
      <c r="J3026"/>
      <c r="K3026"/>
    </row>
    <row r="3027" spans="10:11">
      <c r="J3027"/>
      <c r="K3027"/>
    </row>
    <row r="3028" spans="10:11">
      <c r="J3028"/>
      <c r="K3028"/>
    </row>
    <row r="3029" spans="10:11">
      <c r="J3029"/>
      <c r="K3029"/>
    </row>
    <row r="3030" spans="10:11">
      <c r="J3030"/>
      <c r="K3030"/>
    </row>
    <row r="3031" spans="10:11">
      <c r="J3031"/>
      <c r="K3031"/>
    </row>
    <row r="3032" spans="10:11">
      <c r="J3032"/>
      <c r="K3032"/>
    </row>
    <row r="3033" spans="10:11">
      <c r="J3033"/>
      <c r="K3033"/>
    </row>
    <row r="3034" spans="10:11">
      <c r="J3034"/>
      <c r="K3034"/>
    </row>
    <row r="3035" spans="10:11">
      <c r="J3035"/>
      <c r="K3035"/>
    </row>
    <row r="3036" spans="10:11">
      <c r="J3036"/>
      <c r="K3036"/>
    </row>
    <row r="3037" spans="10:11">
      <c r="J3037"/>
      <c r="K3037"/>
    </row>
    <row r="3038" spans="10:11">
      <c r="J3038"/>
      <c r="K3038"/>
    </row>
    <row r="3039" spans="10:11">
      <c r="J3039"/>
      <c r="K3039"/>
    </row>
    <row r="3040" spans="10:11">
      <c r="J3040"/>
      <c r="K3040"/>
    </row>
    <row r="3041" spans="10:11">
      <c r="J3041"/>
      <c r="K3041"/>
    </row>
    <row r="3042" spans="10:11">
      <c r="J3042"/>
      <c r="K3042"/>
    </row>
    <row r="3043" spans="10:11">
      <c r="J3043"/>
      <c r="K3043"/>
    </row>
    <row r="3044" spans="10:11">
      <c r="J3044"/>
      <c r="K3044"/>
    </row>
    <row r="3045" spans="10:11">
      <c r="J3045"/>
      <c r="K3045"/>
    </row>
    <row r="3046" spans="10:11">
      <c r="J3046"/>
      <c r="K3046"/>
    </row>
    <row r="3047" spans="10:11">
      <c r="J3047"/>
      <c r="K3047"/>
    </row>
    <row r="3048" spans="10:11">
      <c r="J3048"/>
      <c r="K3048"/>
    </row>
    <row r="3049" spans="10:11">
      <c r="J3049"/>
      <c r="K3049"/>
    </row>
    <row r="3050" spans="10:11">
      <c r="J3050"/>
      <c r="K3050"/>
    </row>
    <row r="3051" spans="10:11">
      <c r="J3051"/>
      <c r="K3051"/>
    </row>
    <row r="3052" spans="10:11">
      <c r="J3052"/>
      <c r="K3052"/>
    </row>
    <row r="3053" spans="10:11">
      <c r="J3053"/>
      <c r="K3053"/>
    </row>
    <row r="3054" spans="10:11">
      <c r="J3054"/>
      <c r="K3054"/>
    </row>
    <row r="3055" spans="10:11">
      <c r="J3055"/>
      <c r="K3055"/>
    </row>
    <row r="3056" spans="10:11">
      <c r="J3056"/>
      <c r="K3056"/>
    </row>
    <row r="3057" spans="10:11">
      <c r="J3057"/>
      <c r="K3057"/>
    </row>
    <row r="3058" spans="10:11">
      <c r="J3058"/>
      <c r="K3058"/>
    </row>
    <row r="3059" spans="10:11">
      <c r="J3059"/>
      <c r="K3059"/>
    </row>
    <row r="3060" spans="10:11">
      <c r="J3060"/>
      <c r="K3060"/>
    </row>
    <row r="3061" spans="10:11">
      <c r="J3061"/>
      <c r="K3061"/>
    </row>
    <row r="3062" spans="10:11">
      <c r="J3062"/>
      <c r="K3062"/>
    </row>
    <row r="3063" spans="10:11">
      <c r="J3063"/>
      <c r="K3063"/>
    </row>
    <row r="3064" spans="10:11">
      <c r="J3064"/>
      <c r="K3064"/>
    </row>
    <row r="3065" spans="10:11">
      <c r="J3065"/>
      <c r="K3065"/>
    </row>
    <row r="3066" spans="10:11">
      <c r="J3066"/>
      <c r="K3066"/>
    </row>
    <row r="3067" spans="10:11">
      <c r="J3067"/>
      <c r="K3067"/>
    </row>
    <row r="3068" spans="10:11">
      <c r="J3068"/>
      <c r="K3068"/>
    </row>
    <row r="3069" spans="10:11">
      <c r="J3069"/>
      <c r="K3069"/>
    </row>
    <row r="3070" spans="10:11">
      <c r="J3070"/>
      <c r="K3070"/>
    </row>
    <row r="3071" spans="10:11">
      <c r="J3071"/>
      <c r="K3071"/>
    </row>
    <row r="3072" spans="10:11">
      <c r="J3072"/>
      <c r="K3072"/>
    </row>
    <row r="3073" spans="10:11">
      <c r="J3073"/>
      <c r="K3073"/>
    </row>
    <row r="3074" spans="10:11">
      <c r="J3074"/>
      <c r="K3074"/>
    </row>
    <row r="3075" spans="10:11">
      <c r="J3075"/>
      <c r="K3075"/>
    </row>
    <row r="3076" spans="10:11">
      <c r="J3076"/>
      <c r="K3076"/>
    </row>
    <row r="3077" spans="10:11">
      <c r="J3077"/>
      <c r="K3077"/>
    </row>
    <row r="3078" spans="10:11">
      <c r="J3078"/>
      <c r="K3078"/>
    </row>
    <row r="3079" spans="10:11">
      <c r="J3079"/>
      <c r="K3079"/>
    </row>
    <row r="3080" spans="10:11">
      <c r="J3080"/>
      <c r="K3080"/>
    </row>
    <row r="3081" spans="10:11">
      <c r="J3081"/>
      <c r="K3081"/>
    </row>
    <row r="3082" spans="10:11">
      <c r="J3082"/>
      <c r="K3082"/>
    </row>
    <row r="3083" spans="10:11">
      <c r="J3083"/>
      <c r="K3083"/>
    </row>
    <row r="3084" spans="10:11">
      <c r="J3084"/>
      <c r="K3084"/>
    </row>
    <row r="3085" spans="10:11">
      <c r="J3085"/>
      <c r="K3085"/>
    </row>
    <row r="3086" spans="10:11">
      <c r="J3086"/>
      <c r="K3086"/>
    </row>
    <row r="3087" spans="10:11">
      <c r="J3087"/>
      <c r="K3087"/>
    </row>
    <row r="3088" spans="10:11">
      <c r="J3088"/>
      <c r="K3088"/>
    </row>
    <row r="3089" spans="10:11">
      <c r="J3089"/>
      <c r="K3089"/>
    </row>
    <row r="3090" spans="10:11">
      <c r="J3090"/>
      <c r="K3090"/>
    </row>
    <row r="3091" spans="10:11">
      <c r="J3091"/>
      <c r="K3091"/>
    </row>
    <row r="3092" spans="10:11">
      <c r="J3092"/>
      <c r="K3092"/>
    </row>
    <row r="3093" spans="10:11">
      <c r="J3093"/>
      <c r="K3093"/>
    </row>
    <row r="3094" spans="10:11">
      <c r="J3094"/>
      <c r="K3094"/>
    </row>
    <row r="3095" spans="10:11">
      <c r="J3095"/>
      <c r="K3095"/>
    </row>
    <row r="3096" spans="10:11">
      <c r="J3096"/>
      <c r="K3096"/>
    </row>
    <row r="3097" spans="10:11">
      <c r="J3097"/>
      <c r="K3097"/>
    </row>
    <row r="3098" spans="10:11">
      <c r="J3098"/>
      <c r="K3098"/>
    </row>
    <row r="3099" spans="10:11">
      <c r="J3099"/>
      <c r="K3099"/>
    </row>
    <row r="3100" spans="10:11">
      <c r="J3100"/>
      <c r="K3100"/>
    </row>
    <row r="3101" spans="10:11">
      <c r="J3101"/>
      <c r="K3101"/>
    </row>
    <row r="3102" spans="10:11">
      <c r="J3102"/>
      <c r="K3102"/>
    </row>
    <row r="3103" spans="10:11">
      <c r="J3103"/>
      <c r="K3103"/>
    </row>
    <row r="3104" spans="10:11">
      <c r="J3104"/>
      <c r="K3104"/>
    </row>
    <row r="3105" spans="10:11">
      <c r="J3105"/>
      <c r="K3105"/>
    </row>
    <row r="3106" spans="10:11">
      <c r="J3106"/>
      <c r="K3106"/>
    </row>
    <row r="3107" spans="10:11">
      <c r="J3107"/>
      <c r="K3107"/>
    </row>
    <row r="3108" spans="10:11">
      <c r="J3108"/>
      <c r="K3108"/>
    </row>
    <row r="3109" spans="10:11">
      <c r="J3109"/>
      <c r="K3109"/>
    </row>
    <row r="3110" spans="10:11">
      <c r="J3110"/>
      <c r="K3110"/>
    </row>
    <row r="3111" spans="10:11">
      <c r="J3111"/>
      <c r="K3111"/>
    </row>
    <row r="3112" spans="10:11">
      <c r="J3112"/>
      <c r="K3112"/>
    </row>
    <row r="3113" spans="10:11">
      <c r="J3113"/>
      <c r="K3113"/>
    </row>
    <row r="3114" spans="10:11">
      <c r="J3114"/>
      <c r="K3114"/>
    </row>
    <row r="3115" spans="10:11">
      <c r="J3115"/>
      <c r="K3115"/>
    </row>
    <row r="3116" spans="10:11">
      <c r="J3116"/>
      <c r="K3116"/>
    </row>
    <row r="3117" spans="10:11">
      <c r="J3117"/>
      <c r="K3117"/>
    </row>
    <row r="3118" spans="10:11">
      <c r="J3118"/>
      <c r="K3118"/>
    </row>
    <row r="3119" spans="10:11">
      <c r="J3119"/>
      <c r="K3119"/>
    </row>
    <row r="3120" spans="10:11">
      <c r="J3120"/>
      <c r="K3120"/>
    </row>
    <row r="3121" spans="10:11">
      <c r="J3121"/>
      <c r="K3121"/>
    </row>
    <row r="3122" spans="10:11">
      <c r="J3122"/>
      <c r="K3122"/>
    </row>
    <row r="3123" spans="10:11">
      <c r="J3123"/>
      <c r="K3123"/>
    </row>
    <row r="3124" spans="10:11">
      <c r="J3124"/>
      <c r="K3124"/>
    </row>
    <row r="3125" spans="10:11">
      <c r="J3125"/>
      <c r="K3125"/>
    </row>
    <row r="3126" spans="10:11">
      <c r="J3126"/>
      <c r="K3126"/>
    </row>
    <row r="3127" spans="10:11">
      <c r="J3127"/>
      <c r="K3127"/>
    </row>
    <row r="3128" spans="10:11">
      <c r="J3128"/>
      <c r="K3128"/>
    </row>
    <row r="3129" spans="10:11">
      <c r="J3129"/>
      <c r="K3129"/>
    </row>
    <row r="3130" spans="10:11">
      <c r="J3130"/>
      <c r="K3130"/>
    </row>
    <row r="3131" spans="10:11">
      <c r="J3131"/>
      <c r="K3131"/>
    </row>
    <row r="3132" spans="10:11">
      <c r="J3132"/>
      <c r="K3132"/>
    </row>
    <row r="3133" spans="10:11">
      <c r="J3133"/>
      <c r="K3133"/>
    </row>
    <row r="3134" spans="10:11">
      <c r="J3134"/>
      <c r="K3134"/>
    </row>
    <row r="3135" spans="10:11">
      <c r="J3135"/>
      <c r="K3135"/>
    </row>
    <row r="3136" spans="10:11">
      <c r="J3136"/>
      <c r="K3136"/>
    </row>
    <row r="3137" spans="10:11">
      <c r="J3137"/>
      <c r="K3137"/>
    </row>
    <row r="3138" spans="10:11">
      <c r="J3138"/>
      <c r="K3138"/>
    </row>
    <row r="3139" spans="10:11">
      <c r="J3139"/>
      <c r="K3139"/>
    </row>
    <row r="3140" spans="10:11">
      <c r="J3140"/>
      <c r="K3140"/>
    </row>
    <row r="3141" spans="10:11">
      <c r="J3141"/>
      <c r="K3141"/>
    </row>
    <row r="3142" spans="10:11">
      <c r="J3142"/>
      <c r="K3142"/>
    </row>
    <row r="3143" spans="10:11">
      <c r="J3143"/>
      <c r="K3143"/>
    </row>
    <row r="3144" spans="10:11">
      <c r="J3144"/>
      <c r="K3144"/>
    </row>
    <row r="3145" spans="10:11">
      <c r="J3145"/>
      <c r="K3145"/>
    </row>
    <row r="3146" spans="10:11">
      <c r="J3146"/>
      <c r="K3146"/>
    </row>
    <row r="3147" spans="10:11">
      <c r="J3147"/>
      <c r="K3147"/>
    </row>
    <row r="3148" spans="10:11">
      <c r="J3148"/>
      <c r="K3148"/>
    </row>
    <row r="3149" spans="10:11">
      <c r="J3149"/>
      <c r="K3149"/>
    </row>
    <row r="3150" spans="10:11">
      <c r="J3150"/>
      <c r="K3150"/>
    </row>
    <row r="3151" spans="10:11">
      <c r="J3151"/>
      <c r="K3151"/>
    </row>
    <row r="3152" spans="10:11">
      <c r="J3152"/>
      <c r="K3152"/>
    </row>
    <row r="3153" spans="10:11">
      <c r="J3153"/>
      <c r="K3153"/>
    </row>
    <row r="3154" spans="10:11">
      <c r="J3154"/>
      <c r="K3154"/>
    </row>
    <row r="3155" spans="10:11">
      <c r="J3155"/>
      <c r="K3155"/>
    </row>
    <row r="3156" spans="10:11">
      <c r="J3156"/>
      <c r="K3156"/>
    </row>
    <row r="3157" spans="10:11">
      <c r="J3157"/>
      <c r="K3157"/>
    </row>
    <row r="3158" spans="10:11">
      <c r="J3158"/>
      <c r="K3158"/>
    </row>
    <row r="3159" spans="10:11">
      <c r="J3159"/>
      <c r="K3159"/>
    </row>
    <row r="3160" spans="10:11">
      <c r="J3160"/>
      <c r="K3160"/>
    </row>
    <row r="3161" spans="10:11">
      <c r="J3161"/>
      <c r="K3161"/>
    </row>
    <row r="3162" spans="10:11">
      <c r="J3162"/>
      <c r="K3162"/>
    </row>
    <row r="3163" spans="10:11">
      <c r="J3163"/>
      <c r="K3163"/>
    </row>
    <row r="3164" spans="10:11">
      <c r="J3164"/>
      <c r="K3164"/>
    </row>
    <row r="3165" spans="10:11">
      <c r="J3165"/>
      <c r="K3165"/>
    </row>
    <row r="3166" spans="10:11">
      <c r="J3166"/>
      <c r="K3166"/>
    </row>
    <row r="3167" spans="10:11">
      <c r="J3167"/>
      <c r="K3167"/>
    </row>
    <row r="3168" spans="10:11">
      <c r="J3168"/>
      <c r="K3168"/>
    </row>
    <row r="3169" spans="10:11">
      <c r="J3169"/>
      <c r="K3169"/>
    </row>
    <row r="3170" spans="10:11">
      <c r="J3170"/>
      <c r="K3170"/>
    </row>
    <row r="3171" spans="10:11">
      <c r="J3171"/>
      <c r="K3171"/>
    </row>
    <row r="3172" spans="10:11">
      <c r="J3172"/>
      <c r="K3172"/>
    </row>
    <row r="3173" spans="10:11">
      <c r="J3173"/>
      <c r="K3173"/>
    </row>
    <row r="3174" spans="10:11">
      <c r="J3174"/>
      <c r="K3174"/>
    </row>
    <row r="3175" spans="10:11">
      <c r="J3175"/>
      <c r="K3175"/>
    </row>
    <row r="3176" spans="10:11">
      <c r="J3176"/>
      <c r="K3176"/>
    </row>
    <row r="3177" spans="10:11">
      <c r="J3177"/>
      <c r="K3177"/>
    </row>
    <row r="3178" spans="10:11">
      <c r="J3178"/>
      <c r="K3178"/>
    </row>
    <row r="3179" spans="10:11">
      <c r="J3179"/>
      <c r="K3179"/>
    </row>
    <row r="3180" spans="10:11">
      <c r="J3180"/>
      <c r="K3180"/>
    </row>
    <row r="3181" spans="10:11">
      <c r="J3181"/>
      <c r="K3181"/>
    </row>
    <row r="3182" spans="10:11">
      <c r="J3182"/>
      <c r="K3182"/>
    </row>
    <row r="3183" spans="10:11">
      <c r="J3183"/>
      <c r="K3183"/>
    </row>
    <row r="3184" spans="10:11">
      <c r="J3184"/>
      <c r="K3184"/>
    </row>
    <row r="3185" spans="10:11">
      <c r="J3185"/>
      <c r="K3185"/>
    </row>
    <row r="3186" spans="10:11">
      <c r="J3186"/>
      <c r="K3186"/>
    </row>
    <row r="3187" spans="10:11">
      <c r="J3187"/>
      <c r="K3187"/>
    </row>
    <row r="3188" spans="10:11">
      <c r="J3188"/>
      <c r="K3188"/>
    </row>
    <row r="3189" spans="10:11">
      <c r="J3189"/>
      <c r="K3189"/>
    </row>
    <row r="3190" spans="10:11">
      <c r="J3190"/>
      <c r="K3190"/>
    </row>
    <row r="3191" spans="10:11">
      <c r="J3191"/>
      <c r="K3191"/>
    </row>
    <row r="3192" spans="10:11">
      <c r="J3192"/>
      <c r="K3192"/>
    </row>
    <row r="3193" spans="10:11">
      <c r="J3193"/>
      <c r="K3193"/>
    </row>
    <row r="3194" spans="10:11">
      <c r="J3194"/>
      <c r="K3194"/>
    </row>
    <row r="3195" spans="10:11">
      <c r="J3195"/>
      <c r="K3195"/>
    </row>
    <row r="3196" spans="10:11">
      <c r="J3196"/>
      <c r="K3196"/>
    </row>
    <row r="3197" spans="10:11">
      <c r="J3197"/>
      <c r="K3197"/>
    </row>
    <row r="3198" spans="10:11">
      <c r="J3198"/>
      <c r="K3198"/>
    </row>
    <row r="3199" spans="10:11">
      <c r="J3199"/>
      <c r="K3199"/>
    </row>
    <row r="3200" spans="10:11">
      <c r="J3200"/>
      <c r="K3200"/>
    </row>
    <row r="3201" spans="10:11">
      <c r="J3201"/>
      <c r="K3201"/>
    </row>
    <row r="3202" spans="10:11">
      <c r="J3202"/>
      <c r="K3202"/>
    </row>
    <row r="3203" spans="10:11">
      <c r="J3203"/>
      <c r="K3203"/>
    </row>
    <row r="3204" spans="10:11">
      <c r="J3204"/>
      <c r="K3204"/>
    </row>
    <row r="3205" spans="10:11">
      <c r="J3205"/>
      <c r="K3205"/>
    </row>
    <row r="3206" spans="10:11">
      <c r="J3206"/>
      <c r="K3206"/>
    </row>
    <row r="3207" spans="10:11">
      <c r="J3207"/>
      <c r="K3207"/>
    </row>
    <row r="3208" spans="10:11">
      <c r="J3208"/>
      <c r="K3208"/>
    </row>
    <row r="3209" spans="10:11">
      <c r="J3209"/>
      <c r="K3209"/>
    </row>
    <row r="3210" spans="10:11">
      <c r="J3210"/>
      <c r="K3210"/>
    </row>
  </sheetData>
  <mergeCells count="111">
    <mergeCell ref="A379:J379"/>
    <mergeCell ref="B357:D357"/>
    <mergeCell ref="E357:G357"/>
    <mergeCell ref="A333:I333"/>
    <mergeCell ref="B336:C336"/>
    <mergeCell ref="D336:E336"/>
    <mergeCell ref="F336:G336"/>
    <mergeCell ref="A308:C308"/>
    <mergeCell ref="A320:B320"/>
    <mergeCell ref="A335:G335"/>
    <mergeCell ref="A356:G356"/>
    <mergeCell ref="A446:J446"/>
    <mergeCell ref="B380:D380"/>
    <mergeCell ref="E380:G380"/>
    <mergeCell ref="H447:J447"/>
    <mergeCell ref="B447:D447"/>
    <mergeCell ref="E447:G447"/>
    <mergeCell ref="B403:D403"/>
    <mergeCell ref="E403:G403"/>
    <mergeCell ref="H403:J403"/>
    <mergeCell ref="H380:J380"/>
    <mergeCell ref="A402:J402"/>
    <mergeCell ref="B425:D425"/>
    <mergeCell ref="E425:G425"/>
    <mergeCell ref="H425:J425"/>
    <mergeCell ref="A424:J424"/>
    <mergeCell ref="O107:T107"/>
    <mergeCell ref="A170:D170"/>
    <mergeCell ref="A214:J214"/>
    <mergeCell ref="A227:J227"/>
    <mergeCell ref="B215:D215"/>
    <mergeCell ref="E215:G215"/>
    <mergeCell ref="A283:B283"/>
    <mergeCell ref="A293:B293"/>
    <mergeCell ref="H228:J228"/>
    <mergeCell ref="A185:D185"/>
    <mergeCell ref="A240:C240"/>
    <mergeCell ref="A272:A275"/>
    <mergeCell ref="A255:G255"/>
    <mergeCell ref="A267:C267"/>
    <mergeCell ref="A254:I254"/>
    <mergeCell ref="A269:A271"/>
    <mergeCell ref="B256:D256"/>
    <mergeCell ref="A113:D113"/>
    <mergeCell ref="A58:D58"/>
    <mergeCell ref="A54:I54"/>
    <mergeCell ref="A4:G4"/>
    <mergeCell ref="A9:G9"/>
    <mergeCell ref="A31:E31"/>
    <mergeCell ref="A43:E43"/>
    <mergeCell ref="B10:D10"/>
    <mergeCell ref="A8:G8"/>
    <mergeCell ref="A7:G7"/>
    <mergeCell ref="A6:G6"/>
    <mergeCell ref="E10:G10"/>
    <mergeCell ref="A69:D69"/>
    <mergeCell ref="A136:D136"/>
    <mergeCell ref="A150:D150"/>
    <mergeCell ref="E256:G256"/>
    <mergeCell ref="H215:J215"/>
    <mergeCell ref="B228:D228"/>
    <mergeCell ref="E228:G228"/>
    <mergeCell ref="A125:I125"/>
    <mergeCell ref="A202:A203"/>
    <mergeCell ref="A204:A205"/>
    <mergeCell ref="A206:A207"/>
    <mergeCell ref="A200:E200"/>
    <mergeCell ref="A80:D80"/>
    <mergeCell ref="A91:D91"/>
    <mergeCell ref="A102:D102"/>
    <mergeCell ref="A980:D980"/>
    <mergeCell ref="A584:I584"/>
    <mergeCell ref="A652:D652"/>
    <mergeCell ref="B482:D482"/>
    <mergeCell ref="A613:D613"/>
    <mergeCell ref="A599:D599"/>
    <mergeCell ref="A585:D585"/>
    <mergeCell ref="A680:C680"/>
    <mergeCell ref="A702:D702"/>
    <mergeCell ref="A717:C717"/>
    <mergeCell ref="A664:D664"/>
    <mergeCell ref="A735:D735"/>
    <mergeCell ref="A745:D745"/>
    <mergeCell ref="A760:D760"/>
    <mergeCell ref="A778:D778"/>
    <mergeCell ref="A638:D638"/>
    <mergeCell ref="A626:D626"/>
    <mergeCell ref="A1:T1"/>
    <mergeCell ref="A2:T2"/>
    <mergeCell ref="V7:AB7"/>
    <mergeCell ref="A3:T3"/>
    <mergeCell ref="N4:T4"/>
    <mergeCell ref="A5:G5"/>
    <mergeCell ref="A20:E20"/>
    <mergeCell ref="A996:D996"/>
    <mergeCell ref="A1012:D1012"/>
    <mergeCell ref="A800:H800"/>
    <mergeCell ref="A834:D834"/>
    <mergeCell ref="A898:D898"/>
    <mergeCell ref="A885:D885"/>
    <mergeCell ref="A935:D935"/>
    <mergeCell ref="A802:A804"/>
    <mergeCell ref="A823:A825"/>
    <mergeCell ref="A805:A807"/>
    <mergeCell ref="A808:A810"/>
    <mergeCell ref="A811:A813"/>
    <mergeCell ref="A814:A816"/>
    <mergeCell ref="A817:A819"/>
    <mergeCell ref="A820:A822"/>
    <mergeCell ref="A971:D971"/>
    <mergeCell ref="A950:D95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36"/>
  <sheetViews>
    <sheetView topLeftCell="A4" zoomScaleNormal="100" workbookViewId="0">
      <selection activeCell="G12" sqref="G12"/>
    </sheetView>
  </sheetViews>
  <sheetFormatPr defaultColWidth="8.7109375" defaultRowHeight="12.75"/>
  <cols>
    <col min="1" max="1" width="35.85546875" customWidth="1"/>
    <col min="2" max="2" width="17.7109375" style="172" customWidth="1"/>
    <col min="3" max="6" width="17.7109375" style="51" customWidth="1"/>
    <col min="7" max="7" width="17.42578125" style="51" customWidth="1"/>
    <col min="8" max="9" width="15.28515625" style="51" customWidth="1"/>
    <col min="10" max="10" width="0.42578125" style="141" customWidth="1"/>
    <col min="11" max="11" width="11.7109375" style="195" customWidth="1"/>
    <col min="12" max="12" width="12.7109375" style="195" customWidth="1"/>
    <col min="13" max="16" width="12.7109375" style="628" customWidth="1"/>
    <col min="17" max="17" width="9.7109375" style="628" customWidth="1"/>
    <col min="18" max="20" width="8.7109375" style="628"/>
  </cols>
  <sheetData>
    <row r="1" spans="1:23" ht="13.3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row>
    <row r="2" spans="1:23" ht="35.25" customHeight="1">
      <c r="A2" s="1444"/>
      <c r="B2" s="1444"/>
      <c r="C2" s="1444"/>
      <c r="D2" s="1444"/>
      <c r="E2" s="1444"/>
      <c r="F2" s="1444"/>
      <c r="G2" s="1444"/>
      <c r="H2" s="1444"/>
      <c r="I2" s="1444"/>
      <c r="J2" s="1444"/>
      <c r="K2" s="1444"/>
      <c r="L2" s="1444"/>
      <c r="M2" s="1444"/>
      <c r="N2" s="1444"/>
      <c r="O2" s="1444"/>
      <c r="P2" s="1444"/>
      <c r="Q2" s="1444"/>
      <c r="R2" s="1444"/>
    </row>
    <row r="3" spans="1:23" ht="5.25" customHeight="1">
      <c r="A3" s="1443"/>
      <c r="B3" s="1443"/>
      <c r="C3" s="1443"/>
      <c r="D3" s="1443"/>
      <c r="E3" s="1443"/>
      <c r="F3" s="1443"/>
      <c r="G3" s="1443"/>
      <c r="H3" s="1443"/>
      <c r="I3" s="1443"/>
      <c r="J3" s="1443"/>
      <c r="K3" s="1443"/>
      <c r="L3" s="1443"/>
      <c r="M3" s="1443"/>
      <c r="N3" s="1443"/>
      <c r="O3" s="1443"/>
      <c r="P3" s="1443"/>
      <c r="Q3" s="1443"/>
      <c r="R3" s="1443"/>
    </row>
    <row r="4" spans="1:23" s="28" customFormat="1" ht="30" customHeight="1">
      <c r="A4" s="1552" t="s">
        <v>748</v>
      </c>
      <c r="B4" s="1552"/>
      <c r="C4" s="1552"/>
      <c r="D4" s="1552"/>
      <c r="E4" s="1552"/>
      <c r="F4" s="1552"/>
      <c r="G4" s="1552"/>
      <c r="H4" s="531"/>
      <c r="I4" s="531"/>
      <c r="J4" s="123"/>
      <c r="K4" s="806"/>
      <c r="L4" s="1441" t="s">
        <v>54</v>
      </c>
      <c r="M4" s="1441"/>
      <c r="N4" s="1441"/>
      <c r="O4" s="1441"/>
      <c r="P4" s="1441"/>
      <c r="Q4" s="1441"/>
      <c r="R4" s="1441"/>
      <c r="S4" s="628"/>
      <c r="T4" s="628"/>
    </row>
    <row r="5" spans="1:23" s="28" customFormat="1" ht="15.75">
      <c r="A5" s="1450" t="s">
        <v>1093</v>
      </c>
      <c r="B5" s="1450"/>
      <c r="C5" s="1450"/>
      <c r="D5" s="1450"/>
      <c r="E5" s="1450"/>
      <c r="F5" s="1450"/>
      <c r="G5" s="1450"/>
      <c r="H5" s="531"/>
      <c r="I5" s="531"/>
      <c r="J5" s="123"/>
      <c r="K5" s="806"/>
      <c r="L5" s="1471"/>
      <c r="M5" s="1471"/>
      <c r="N5" s="1471"/>
      <c r="O5" s="1471"/>
      <c r="P5" s="1471"/>
      <c r="Q5" s="1471"/>
      <c r="R5" s="1471"/>
      <c r="S5" s="628"/>
      <c r="T5" s="628"/>
    </row>
    <row r="6" spans="1:23" s="628" customFormat="1" ht="13.5" customHeight="1">
      <c r="A6" s="1450"/>
      <c r="B6" s="1450"/>
      <c r="C6" s="1450"/>
      <c r="D6" s="1450"/>
      <c r="E6" s="1450"/>
      <c r="F6" s="1450"/>
      <c r="G6" s="1450"/>
      <c r="H6" s="806"/>
      <c r="I6" s="806"/>
      <c r="J6" s="637"/>
      <c r="K6" s="806"/>
      <c r="L6" s="1471"/>
      <c r="M6" s="1471"/>
      <c r="N6" s="1471"/>
      <c r="O6" s="1471"/>
      <c r="P6" s="1471"/>
      <c r="Q6" s="1471"/>
      <c r="R6" s="1471"/>
    </row>
    <row r="7" spans="1:23" s="628" customFormat="1" ht="13.5" customHeight="1">
      <c r="A7" s="1467" t="s">
        <v>1091</v>
      </c>
      <c r="B7" s="1467"/>
      <c r="C7" s="1467"/>
      <c r="D7" s="1467"/>
      <c r="E7" s="1467"/>
      <c r="F7" s="1467"/>
      <c r="G7" s="1467"/>
      <c r="H7" s="806"/>
      <c r="I7" s="806"/>
      <c r="J7" s="637"/>
      <c r="K7" s="806"/>
      <c r="L7" s="1471"/>
      <c r="M7" s="1471"/>
      <c r="N7" s="1471"/>
      <c r="O7" s="1471"/>
      <c r="P7" s="1471"/>
      <c r="Q7" s="1471"/>
      <c r="R7" s="1471"/>
    </row>
    <row r="8" spans="1:23" ht="13.5" customHeight="1">
      <c r="A8" s="1450"/>
      <c r="B8" s="1450"/>
      <c r="C8" s="1450"/>
      <c r="D8" s="1450"/>
      <c r="E8" s="1450"/>
      <c r="F8" s="1450"/>
      <c r="G8" s="1450"/>
      <c r="H8" s="531"/>
      <c r="I8" s="531"/>
      <c r="J8" s="123"/>
      <c r="K8" s="806"/>
      <c r="L8" s="1471" t="s">
        <v>80</v>
      </c>
      <c r="M8" s="1471"/>
      <c r="N8" s="1471"/>
      <c r="O8" s="1471"/>
      <c r="P8" s="1471"/>
      <c r="Q8" s="1471"/>
      <c r="R8" s="1471"/>
    </row>
    <row r="9" spans="1:23" ht="13.5" customHeight="1">
      <c r="A9" s="1412" t="s">
        <v>79</v>
      </c>
      <c r="B9" s="1412"/>
      <c r="C9" s="1412"/>
      <c r="D9" s="1412"/>
      <c r="E9" s="1412"/>
      <c r="F9" s="1412"/>
      <c r="G9" s="1412"/>
      <c r="H9" s="531"/>
      <c r="I9" s="531"/>
      <c r="J9" s="123"/>
      <c r="K9" s="806"/>
      <c r="L9" s="806"/>
      <c r="M9" s="806"/>
      <c r="N9" s="806"/>
      <c r="O9" s="806"/>
      <c r="P9" s="806"/>
      <c r="Q9" s="806"/>
    </row>
    <row r="10" spans="1:23" ht="13.5" thickBot="1">
      <c r="A10" s="233"/>
      <c r="B10" s="1466" t="s">
        <v>11</v>
      </c>
      <c r="C10" s="1465"/>
      <c r="D10" s="1483"/>
      <c r="E10" s="1478" t="s">
        <v>12</v>
      </c>
      <c r="F10" s="1479"/>
      <c r="G10" s="1479"/>
      <c r="H10" s="531"/>
      <c r="I10" s="531"/>
      <c r="J10" s="124"/>
      <c r="K10" s="45"/>
      <c r="L10" s="628"/>
    </row>
    <row r="11" spans="1:23" ht="28.5" customHeight="1" thickBot="1">
      <c r="A11" s="232"/>
      <c r="B11" s="240" t="s">
        <v>13</v>
      </c>
      <c r="C11" s="240" t="s">
        <v>14</v>
      </c>
      <c r="D11" s="1257" t="s">
        <v>15</v>
      </c>
      <c r="E11" s="1250" t="s">
        <v>1244</v>
      </c>
      <c r="F11" s="240" t="s">
        <v>14</v>
      </c>
      <c r="G11" s="240" t="s">
        <v>16</v>
      </c>
      <c r="H11"/>
      <c r="I11" s="531"/>
      <c r="J11" s="125"/>
      <c r="K11" s="762"/>
      <c r="L11" s="53"/>
    </row>
    <row r="12" spans="1:23" ht="13.5" customHeight="1">
      <c r="A12" s="230" t="s">
        <v>1130</v>
      </c>
      <c r="B12" s="82">
        <v>16454246.1139</v>
      </c>
      <c r="C12" s="82">
        <v>16307486</v>
      </c>
      <c r="D12" s="229">
        <f>C12/B12</f>
        <v>0.99108071479640614</v>
      </c>
      <c r="E12" s="84">
        <f>'MEEIA Targets'!D14</f>
        <v>21070771.90000008</v>
      </c>
      <c r="F12" s="82">
        <f>C12</f>
        <v>16307486</v>
      </c>
      <c r="G12" s="228">
        <f>F12/E12</f>
        <v>0.77393870890890037</v>
      </c>
      <c r="H12"/>
      <c r="I12" s="531"/>
      <c r="J12" s="126"/>
      <c r="K12" s="69"/>
      <c r="L12" s="53"/>
    </row>
    <row r="13" spans="1:23" ht="13.5" customHeight="1">
      <c r="A13" s="230" t="s">
        <v>1131</v>
      </c>
      <c r="B13" s="82">
        <v>2251.6089999999999</v>
      </c>
      <c r="C13" s="82">
        <v>2232</v>
      </c>
      <c r="D13" s="226">
        <f>C13/B13</f>
        <v>0.99129111670809633</v>
      </c>
      <c r="E13" s="84">
        <f>'MEEIA Targets'!J14</f>
        <v>4215</v>
      </c>
      <c r="F13" s="635">
        <f>C13</f>
        <v>2232</v>
      </c>
      <c r="G13" s="163">
        <f>F13/E13</f>
        <v>0.52953736654804273</v>
      </c>
      <c r="H13"/>
      <c r="I13" s="531"/>
      <c r="J13" s="125"/>
      <c r="K13" s="762"/>
      <c r="L13" s="53"/>
      <c r="V13" s="5"/>
      <c r="W13" s="5"/>
    </row>
    <row r="14" spans="1:23" s="624" customFormat="1" ht="13.5" customHeight="1">
      <c r="A14" s="162"/>
      <c r="B14"/>
      <c r="C14" s="635"/>
      <c r="D14" s="635"/>
      <c r="E14" s="163"/>
      <c r="F14" s="242"/>
      <c r="G14" s="163"/>
      <c r="H14" s="804"/>
      <c r="I14" s="806"/>
      <c r="J14" s="767"/>
      <c r="K14" s="762"/>
      <c r="L14" s="53"/>
      <c r="M14" s="628"/>
      <c r="N14" s="628"/>
      <c r="O14" s="628"/>
      <c r="P14" s="628"/>
      <c r="Q14" s="628"/>
      <c r="R14" s="628"/>
      <c r="S14" s="628"/>
      <c r="T14" s="628"/>
      <c r="V14" s="627"/>
      <c r="W14" s="627"/>
    </row>
    <row r="15" spans="1:23" s="624" customFormat="1" ht="13.5" customHeight="1">
      <c r="A15" s="97" t="s">
        <v>1138</v>
      </c>
      <c r="B15"/>
      <c r="C15" s="635"/>
      <c r="D15" s="635"/>
      <c r="E15" s="163"/>
      <c r="F15" s="242"/>
      <c r="G15" s="163"/>
      <c r="H15" s="804"/>
      <c r="I15" s="806"/>
      <c r="J15" s="767"/>
      <c r="K15" s="762"/>
      <c r="L15" s="53"/>
      <c r="M15" s="628"/>
      <c r="N15" s="628"/>
      <c r="O15" s="628"/>
      <c r="P15" s="628"/>
      <c r="Q15" s="628"/>
      <c r="R15" s="628"/>
      <c r="S15" s="628"/>
      <c r="T15" s="628"/>
      <c r="V15" s="627"/>
      <c r="W15" s="627"/>
    </row>
    <row r="16" spans="1:23" s="624" customFormat="1" ht="13.5" customHeight="1">
      <c r="A16" s="97"/>
      <c r="C16" s="635"/>
      <c r="D16" s="635"/>
      <c r="E16" s="163"/>
      <c r="F16" s="242"/>
      <c r="G16" s="163"/>
      <c r="H16" s="1126"/>
      <c r="I16" s="1127"/>
      <c r="J16" s="767"/>
      <c r="K16" s="762"/>
      <c r="L16" s="53"/>
      <c r="M16" s="628"/>
      <c r="N16" s="628"/>
      <c r="O16" s="628"/>
      <c r="P16" s="628"/>
      <c r="Q16" s="628"/>
      <c r="R16" s="628"/>
      <c r="S16" s="628"/>
      <c r="T16" s="628"/>
      <c r="V16" s="627"/>
      <c r="W16" s="627"/>
    </row>
    <row r="17" spans="1:32" s="5" customFormat="1" ht="13.5" customHeight="1">
      <c r="A17" s="162"/>
      <c r="B17" s="82"/>
      <c r="C17" s="82"/>
      <c r="D17" s="163"/>
      <c r="E17" s="526"/>
      <c r="F17" s="526"/>
      <c r="G17" s="526"/>
      <c r="H17" s="526"/>
      <c r="I17" s="531"/>
      <c r="J17" s="124"/>
      <c r="K17" s="757"/>
      <c r="L17" s="37"/>
      <c r="M17" s="627"/>
      <c r="N17" s="627"/>
      <c r="O17" s="627"/>
      <c r="P17" s="627"/>
      <c r="Q17" s="627"/>
      <c r="R17" s="627"/>
      <c r="S17" s="627"/>
      <c r="T17" s="627"/>
    </row>
    <row r="18" spans="1:32" s="5" customFormat="1" ht="13.5" customHeight="1">
      <c r="A18" s="1412" t="s">
        <v>81</v>
      </c>
      <c r="B18" s="1412"/>
      <c r="C18" s="1412"/>
      <c r="D18" s="1412"/>
      <c r="E18" s="526"/>
      <c r="F18" s="526"/>
      <c r="G18" s="526"/>
      <c r="H18" s="531"/>
      <c r="I18" s="531"/>
      <c r="J18" s="127"/>
      <c r="K18" s="629"/>
      <c r="L18" s="629"/>
      <c r="M18" s="627"/>
      <c r="N18" s="627"/>
      <c r="O18" s="627"/>
      <c r="P18" s="627"/>
      <c r="Q18" s="627"/>
      <c r="R18" s="627"/>
      <c r="S18" s="627"/>
      <c r="T18" s="627"/>
    </row>
    <row r="19" spans="1:32" s="5" customFormat="1" ht="26.25" thickBot="1">
      <c r="A19" s="833" t="s">
        <v>38</v>
      </c>
      <c r="B19" s="828" t="s">
        <v>39</v>
      </c>
      <c r="C19" s="828" t="s">
        <v>40</v>
      </c>
      <c r="D19" s="828" t="s">
        <v>41</v>
      </c>
      <c r="E19" s="526"/>
      <c r="F19" s="531"/>
      <c r="G19" s="531"/>
      <c r="H19" s="531"/>
      <c r="I19" s="531"/>
      <c r="J19" s="127"/>
      <c r="K19" s="629"/>
      <c r="L19" s="629"/>
      <c r="M19" s="627"/>
      <c r="N19" s="627"/>
      <c r="O19" s="627"/>
      <c r="P19" s="627"/>
      <c r="Q19" s="627"/>
      <c r="R19" s="627"/>
      <c r="S19" s="627"/>
      <c r="T19" s="627"/>
      <c r="V19" s="380"/>
    </row>
    <row r="20" spans="1:32" s="5" customFormat="1" ht="13.5" thickTop="1">
      <c r="A20" s="1506" t="s">
        <v>1243</v>
      </c>
      <c r="B20" s="1506"/>
      <c r="C20" s="1506"/>
      <c r="D20" s="1147">
        <v>1</v>
      </c>
      <c r="E20" s="531"/>
      <c r="F20" s="531"/>
      <c r="G20" s="531"/>
      <c r="H20" s="531"/>
      <c r="I20" s="531"/>
      <c r="J20" s="128"/>
      <c r="K20" s="44"/>
      <c r="L20" s="44"/>
      <c r="M20" s="627"/>
      <c r="N20" s="627"/>
      <c r="O20" s="627"/>
      <c r="P20" s="627"/>
      <c r="Q20" s="627"/>
      <c r="R20" s="627"/>
      <c r="S20" s="627"/>
      <c r="T20" s="627"/>
      <c r="V20" s="380"/>
    </row>
    <row r="21" spans="1:32" s="627" customFormat="1" ht="13.5" customHeight="1">
      <c r="A21" s="162"/>
      <c r="B21" s="370"/>
      <c r="C21" s="370"/>
      <c r="D21" s="370"/>
      <c r="E21" s="806"/>
      <c r="F21" s="806"/>
      <c r="G21" s="806"/>
      <c r="H21" s="806"/>
      <c r="I21" s="806"/>
      <c r="J21" s="638"/>
      <c r="K21" s="44"/>
      <c r="L21" s="44"/>
      <c r="V21" s="380"/>
    </row>
    <row r="22" spans="1:32" s="627" customFormat="1" ht="13.5" customHeight="1">
      <c r="A22" s="370"/>
      <c r="B22" s="370"/>
      <c r="C22" s="370"/>
      <c r="D22" s="370"/>
      <c r="E22" s="806"/>
      <c r="F22" s="806"/>
      <c r="G22" s="806"/>
      <c r="H22" s="806"/>
      <c r="I22" s="806"/>
      <c r="J22" s="638"/>
      <c r="K22" s="44"/>
      <c r="L22" s="44"/>
      <c r="V22" s="380"/>
    </row>
    <row r="23" spans="1:32" s="5" customFormat="1" ht="13.5" customHeight="1">
      <c r="A23" s="370"/>
      <c r="B23" s="370"/>
      <c r="C23" s="370"/>
      <c r="D23" s="370"/>
      <c r="E23" s="531"/>
      <c r="F23" s="531"/>
      <c r="G23" s="531"/>
      <c r="H23" s="531"/>
      <c r="I23" s="531"/>
      <c r="J23" s="128"/>
      <c r="K23" s="44"/>
      <c r="L23" s="44"/>
      <c r="M23" s="627"/>
      <c r="N23" s="627"/>
      <c r="O23" s="627"/>
      <c r="P23" s="627"/>
      <c r="Q23" s="627"/>
      <c r="R23" s="627"/>
      <c r="S23" s="627"/>
      <c r="T23" s="627"/>
      <c r="V23" s="380"/>
    </row>
    <row r="24" spans="1:32" s="5" customFormat="1" ht="13.5" customHeight="1">
      <c r="A24" s="1553" t="s">
        <v>1171</v>
      </c>
      <c r="B24" s="1553"/>
      <c r="C24" s="1553"/>
      <c r="D24" s="1553"/>
      <c r="E24" s="1553"/>
      <c r="F24" s="1553"/>
      <c r="G24" s="1553"/>
      <c r="H24" s="531"/>
      <c r="I24" s="531"/>
      <c r="J24" s="128"/>
      <c r="K24" s="44"/>
      <c r="L24" s="44"/>
      <c r="M24" s="627"/>
      <c r="N24" s="627"/>
      <c r="O24" s="627"/>
      <c r="P24" s="627"/>
      <c r="Q24" s="627"/>
      <c r="R24" s="627"/>
      <c r="S24" s="627"/>
      <c r="T24" s="627"/>
      <c r="V24" s="380"/>
    </row>
    <row r="25" spans="1:32" s="5" customFormat="1" ht="51.75" thickBot="1">
      <c r="A25" s="908" t="s">
        <v>749</v>
      </c>
      <c r="B25" s="828" t="s">
        <v>750</v>
      </c>
      <c r="C25" s="828" t="s">
        <v>751</v>
      </c>
      <c r="D25" s="828" t="s">
        <v>752</v>
      </c>
      <c r="E25" s="828" t="s">
        <v>753</v>
      </c>
      <c r="F25" s="828" t="s">
        <v>754</v>
      </c>
      <c r="G25" s="828" t="s">
        <v>755</v>
      </c>
      <c r="H25" s="531"/>
      <c r="I25" s="531"/>
      <c r="J25" s="128"/>
      <c r="K25" s="44"/>
      <c r="L25" s="44"/>
      <c r="M25" s="627"/>
      <c r="N25" s="627"/>
      <c r="O25" s="627"/>
      <c r="P25" s="627"/>
      <c r="Q25" s="627"/>
      <c r="R25" s="628"/>
      <c r="S25" s="628"/>
      <c r="T25" s="628"/>
      <c r="U25"/>
      <c r="V25" s="380"/>
      <c r="X25"/>
      <c r="Y25"/>
      <c r="Z25"/>
      <c r="AA25"/>
      <c r="AB25"/>
      <c r="AC25"/>
      <c r="AD25"/>
      <c r="AE25"/>
      <c r="AF25"/>
    </row>
    <row r="26" spans="1:32" s="5" customFormat="1" ht="13.5" thickTop="1">
      <c r="A26" s="412" t="s">
        <v>1222</v>
      </c>
      <c r="B26" s="382">
        <v>-0.69899999999999995</v>
      </c>
      <c r="C26" s="383">
        <v>15210634</v>
      </c>
      <c r="D26" s="383">
        <f>B26*C26*-1</f>
        <v>10632233.165999999</v>
      </c>
      <c r="E26" s="386">
        <v>64406.21</v>
      </c>
      <c r="F26" s="386">
        <f>D26-E26</f>
        <v>10567826.955999998</v>
      </c>
      <c r="G26" s="410">
        <f>F26*(B13/B12)</f>
        <v>1446.1078386612498</v>
      </c>
      <c r="H26" s="531"/>
      <c r="I26" s="531"/>
      <c r="J26" s="128"/>
      <c r="K26" s="44"/>
      <c r="L26" s="1509" t="s">
        <v>167</v>
      </c>
      <c r="M26" s="1509"/>
      <c r="N26" s="1509"/>
      <c r="O26" s="1509"/>
      <c r="P26" s="1509"/>
      <c r="Q26" s="1509"/>
      <c r="R26" s="1509"/>
      <c r="S26" s="628"/>
      <c r="T26" s="628"/>
      <c r="U26"/>
      <c r="V26" s="380"/>
      <c r="X26"/>
      <c r="Y26"/>
      <c r="Z26"/>
      <c r="AA26"/>
      <c r="AB26"/>
      <c r="AC26"/>
      <c r="AD26"/>
      <c r="AE26"/>
      <c r="AF26"/>
    </row>
    <row r="27" spans="1:32" s="5" customFormat="1">
      <c r="A27" s="412" t="s">
        <v>1223</v>
      </c>
      <c r="B27" s="382">
        <v>-0.746</v>
      </c>
      <c r="C27" s="383">
        <v>4241384</v>
      </c>
      <c r="D27" s="383">
        <f>B27*C27*-1</f>
        <v>3164072.4640000002</v>
      </c>
      <c r="E27" s="386">
        <v>40576.71</v>
      </c>
      <c r="F27" s="386">
        <f>D27-E27</f>
        <v>3123495.7540000002</v>
      </c>
      <c r="G27" s="410">
        <f>F27*(B13/B12)</f>
        <v>427.42105001255771</v>
      </c>
      <c r="H27" s="531"/>
      <c r="I27" s="531"/>
      <c r="J27" s="128"/>
      <c r="K27" s="44"/>
      <c r="L27" s="44"/>
      <c r="M27" s="627"/>
      <c r="N27" s="627"/>
      <c r="O27" s="627"/>
      <c r="P27" s="627"/>
      <c r="Q27" s="627"/>
      <c r="R27" s="628"/>
      <c r="S27" s="628"/>
      <c r="T27" s="628"/>
      <c r="U27"/>
      <c r="V27" s="380"/>
      <c r="X27"/>
      <c r="Y27"/>
      <c r="Z27"/>
      <c r="AA27"/>
      <c r="AB27"/>
      <c r="AC27"/>
      <c r="AD27"/>
      <c r="AE27"/>
      <c r="AF27"/>
    </row>
    <row r="28" spans="1:32" s="5" customFormat="1">
      <c r="A28" s="367" t="s">
        <v>1224</v>
      </c>
      <c r="B28" s="384">
        <v>-0.107</v>
      </c>
      <c r="C28" s="385">
        <v>24174953</v>
      </c>
      <c r="D28" s="385">
        <f>C28*B28*-1</f>
        <v>2586719.9709999999</v>
      </c>
      <c r="E28" s="387">
        <v>-29963.45</v>
      </c>
      <c r="F28" s="387">
        <f>D28-E28</f>
        <v>2616683.4210000001</v>
      </c>
      <c r="G28" s="387">
        <f>F28*(B13/B12)</f>
        <v>358.06854352915241</v>
      </c>
      <c r="H28" s="531"/>
      <c r="I28" s="531"/>
      <c r="J28" s="128"/>
      <c r="K28" s="44"/>
      <c r="L28" s="44"/>
      <c r="M28" s="627"/>
      <c r="N28" s="627"/>
      <c r="O28" s="627"/>
      <c r="P28" s="627"/>
      <c r="Q28" s="627"/>
      <c r="R28" s="628"/>
      <c r="S28" s="628"/>
      <c r="T28" s="628"/>
      <c r="U28"/>
      <c r="V28" s="380"/>
      <c r="X28"/>
      <c r="Y28"/>
      <c r="Z28"/>
      <c r="AA28"/>
      <c r="AB28"/>
      <c r="AC28"/>
      <c r="AD28"/>
      <c r="AE28"/>
      <c r="AF28"/>
    </row>
    <row r="29" spans="1:32" s="5" customFormat="1" ht="13.5" thickBot="1">
      <c r="A29" s="350" t="s">
        <v>72</v>
      </c>
      <c r="B29" s="349"/>
      <c r="C29" s="348"/>
      <c r="D29" s="349">
        <f>SUM(D26:D28)</f>
        <v>16383025.601</v>
      </c>
      <c r="E29" s="349">
        <v>75019.48</v>
      </c>
      <c r="F29" s="349">
        <f>D29-E29</f>
        <v>16308006.120999999</v>
      </c>
      <c r="G29" s="349">
        <f>F29*(B13/B12)</f>
        <v>2231.597430834554</v>
      </c>
      <c r="H29" s="531"/>
      <c r="I29" s="531"/>
      <c r="J29" s="128"/>
      <c r="K29" s="44"/>
      <c r="L29" s="798"/>
      <c r="M29" s="627"/>
      <c r="N29" s="627"/>
      <c r="O29" s="627"/>
      <c r="P29" s="627"/>
      <c r="Q29" s="627"/>
      <c r="R29" s="628"/>
      <c r="S29" s="628"/>
      <c r="T29" s="628"/>
      <c r="U29"/>
      <c r="X29"/>
      <c r="Y29"/>
      <c r="Z29"/>
      <c r="AA29"/>
      <c r="AB29"/>
      <c r="AC29"/>
      <c r="AD29"/>
      <c r="AE29"/>
      <c r="AF29"/>
    </row>
    <row r="30" spans="1:32" s="627" customFormat="1" ht="13.5" thickTop="1">
      <c r="A30" s="813"/>
      <c r="B30" s="200"/>
      <c r="C30" s="790"/>
      <c r="D30" s="200"/>
      <c r="E30" s="200"/>
      <c r="F30" s="200"/>
      <c r="G30" s="200"/>
      <c r="H30" s="806"/>
      <c r="I30" s="806"/>
      <c r="J30" s="638"/>
      <c r="K30" s="44"/>
      <c r="L30" s="798"/>
      <c r="R30" s="628"/>
      <c r="S30" s="628"/>
      <c r="T30" s="628"/>
      <c r="U30" s="624"/>
      <c r="X30" s="624"/>
      <c r="Y30" s="624"/>
      <c r="Z30" s="624"/>
      <c r="AA30" s="624"/>
      <c r="AB30" s="624"/>
      <c r="AC30" s="624"/>
      <c r="AD30" s="624"/>
      <c r="AE30" s="624"/>
      <c r="AF30" s="624"/>
    </row>
    <row r="31" spans="1:32" s="5" customFormat="1">
      <c r="A31" s="190" t="s">
        <v>1225</v>
      </c>
      <c r="B31" s="370"/>
      <c r="C31" s="370"/>
      <c r="D31" s="370"/>
      <c r="E31" s="531"/>
      <c r="F31" s="531"/>
      <c r="G31" s="531"/>
      <c r="H31" s="531"/>
      <c r="I31" s="531"/>
      <c r="J31" s="128"/>
      <c r="K31" s="44"/>
      <c r="L31" s="44"/>
      <c r="M31" s="627"/>
      <c r="N31" s="627"/>
      <c r="O31" s="627"/>
      <c r="P31" s="627"/>
      <c r="Q31" s="627"/>
      <c r="R31" s="627"/>
      <c r="S31" s="627"/>
      <c r="T31" s="627"/>
    </row>
    <row r="32" spans="1:32" s="5" customFormat="1">
      <c r="A32" s="597" t="s">
        <v>1075</v>
      </c>
      <c r="B32" s="370"/>
      <c r="C32" s="370"/>
      <c r="D32" s="370"/>
      <c r="E32" s="531"/>
      <c r="F32" s="531"/>
      <c r="G32" s="531"/>
      <c r="H32" s="531"/>
      <c r="I32" s="531"/>
      <c r="J32" s="128"/>
      <c r="K32" s="44"/>
      <c r="L32" s="44"/>
      <c r="M32" s="627"/>
      <c r="N32" s="627"/>
      <c r="O32" s="627"/>
      <c r="P32" s="627"/>
      <c r="Q32" s="627"/>
      <c r="R32" s="627"/>
      <c r="S32" s="627"/>
      <c r="T32" s="627"/>
    </row>
    <row r="33" spans="1:32" s="5" customFormat="1">
      <c r="A33" s="617" t="s">
        <v>1076</v>
      </c>
      <c r="B33" s="370"/>
      <c r="C33" s="370"/>
      <c r="D33" s="370"/>
      <c r="E33" s="531"/>
      <c r="F33" s="531"/>
      <c r="G33" s="531"/>
      <c r="H33" s="531"/>
      <c r="I33" s="531"/>
      <c r="J33" s="128"/>
      <c r="K33" s="44"/>
      <c r="L33" s="44"/>
      <c r="M33" s="627"/>
      <c r="N33" s="627"/>
      <c r="O33" s="627"/>
      <c r="P33" s="627"/>
      <c r="Q33" s="627"/>
      <c r="R33" s="627"/>
      <c r="S33" s="627"/>
      <c r="T33" s="627"/>
    </row>
    <row r="34" spans="1:32" s="627" customFormat="1" ht="13.5" customHeight="1">
      <c r="A34" s="617"/>
      <c r="B34" s="370"/>
      <c r="C34" s="370"/>
      <c r="D34" s="370"/>
      <c r="E34" s="806"/>
      <c r="F34" s="806"/>
      <c r="G34" s="806"/>
      <c r="H34" s="806"/>
      <c r="I34" s="806"/>
      <c r="J34" s="638"/>
      <c r="K34" s="44"/>
      <c r="L34" s="44"/>
    </row>
    <row r="35" spans="1:32" s="5" customFormat="1" ht="13.5" customHeight="1">
      <c r="A35" s="370"/>
      <c r="B35" s="370"/>
      <c r="C35" s="370"/>
      <c r="D35" s="370"/>
      <c r="E35" s="531"/>
      <c r="F35" s="531"/>
      <c r="G35" s="531"/>
      <c r="H35" s="531"/>
      <c r="I35" s="531"/>
      <c r="J35" s="128"/>
      <c r="K35" s="44"/>
      <c r="L35" s="44"/>
      <c r="M35" s="627"/>
      <c r="N35" s="627"/>
      <c r="O35" s="627"/>
      <c r="P35" s="627"/>
      <c r="Q35" s="627"/>
      <c r="R35" s="30"/>
      <c r="S35" s="20"/>
      <c r="T35" s="627"/>
    </row>
    <row r="36" spans="1:32" s="5" customFormat="1" ht="13.5" customHeight="1">
      <c r="A36" s="370"/>
      <c r="B36" s="370"/>
      <c r="C36" s="370"/>
      <c r="D36" s="370"/>
      <c r="E36" s="531"/>
      <c r="F36" s="531"/>
      <c r="G36" s="531"/>
      <c r="H36" s="531"/>
      <c r="I36" s="531"/>
      <c r="J36" s="124"/>
      <c r="K36" s="757"/>
      <c r="L36" s="45"/>
      <c r="M36" s="627"/>
      <c r="N36" s="627"/>
      <c r="O36" s="627"/>
      <c r="P36" s="627"/>
      <c r="Q36" s="627"/>
      <c r="R36" s="30"/>
      <c r="S36" s="20"/>
      <c r="T36" s="627"/>
    </row>
    <row r="37" spans="1:32" ht="5.25" customHeight="1">
      <c r="A37" s="1497"/>
      <c r="B37" s="1497"/>
      <c r="C37" s="1497"/>
      <c r="D37" s="1497"/>
      <c r="E37" s="1497"/>
      <c r="F37" s="1497"/>
      <c r="G37" s="1497"/>
      <c r="H37" s="1497"/>
      <c r="I37" s="1497"/>
      <c r="J37" s="123"/>
      <c r="K37" s="806"/>
      <c r="L37" s="806"/>
      <c r="R37" s="30"/>
      <c r="S37" s="20"/>
      <c r="T37" s="627"/>
      <c r="U37" s="5"/>
      <c r="V37" s="5"/>
      <c r="W37" s="5"/>
      <c r="X37" s="5"/>
      <c r="Y37" s="5"/>
      <c r="Z37" s="5"/>
      <c r="AA37" s="5"/>
      <c r="AB37" s="5"/>
      <c r="AC37" s="5"/>
      <c r="AD37" s="5"/>
      <c r="AE37" s="5"/>
      <c r="AF37" s="5"/>
    </row>
    <row r="38" spans="1:32">
      <c r="A38" s="1496"/>
      <c r="B38" s="1496"/>
      <c r="C38" s="1496"/>
      <c r="D38" s="1496"/>
      <c r="E38" s="1496"/>
      <c r="F38" s="1496"/>
      <c r="G38" s="167"/>
      <c r="H38" s="167"/>
      <c r="I38" s="167"/>
      <c r="J38" s="124"/>
      <c r="K38" s="45"/>
      <c r="L38" s="628"/>
      <c r="R38" s="30"/>
      <c r="S38" s="20"/>
      <c r="T38" s="627"/>
      <c r="U38" s="5"/>
      <c r="V38" s="5"/>
      <c r="W38" s="5"/>
      <c r="X38" s="5"/>
      <c r="Y38" s="5"/>
      <c r="Z38" s="5"/>
      <c r="AA38" s="5"/>
      <c r="AB38" s="5"/>
      <c r="AC38" s="5"/>
      <c r="AD38" s="5"/>
      <c r="AE38" s="5"/>
      <c r="AF38" s="5"/>
    </row>
    <row r="39" spans="1:32" ht="13.5" customHeight="1">
      <c r="A39" s="1450" t="s">
        <v>1174</v>
      </c>
      <c r="B39" s="1450"/>
      <c r="C39" s="1450"/>
      <c r="D39" s="1450"/>
      <c r="E39" s="1450"/>
      <c r="F39" s="1450"/>
      <c r="G39" s="531"/>
      <c r="H39" s="531"/>
      <c r="I39" s="531"/>
      <c r="J39" s="125"/>
      <c r="K39" s="762"/>
      <c r="L39" s="53"/>
      <c r="R39" s="30"/>
      <c r="S39" s="20"/>
      <c r="T39" s="627"/>
      <c r="U39" s="5"/>
      <c r="V39" s="5"/>
      <c r="W39" s="5"/>
      <c r="X39" s="5"/>
      <c r="Y39" s="5"/>
      <c r="Z39" s="5"/>
      <c r="AA39" s="5"/>
      <c r="AB39" s="5"/>
      <c r="AC39" s="5"/>
      <c r="AD39" s="5"/>
      <c r="AE39" s="5"/>
      <c r="AF39" s="5"/>
    </row>
    <row r="40" spans="1:32" s="624" customFormat="1" ht="13.5" customHeight="1">
      <c r="A40" s="1450"/>
      <c r="B40" s="1450"/>
      <c r="C40" s="1450"/>
      <c r="D40" s="1450"/>
      <c r="E40" s="1450"/>
      <c r="F40" s="1450"/>
      <c r="G40" s="806"/>
      <c r="H40" s="806"/>
      <c r="I40" s="806"/>
      <c r="J40" s="767"/>
      <c r="K40" s="762"/>
      <c r="L40" s="53"/>
      <c r="M40" s="628"/>
      <c r="N40" s="628"/>
      <c r="O40" s="628"/>
      <c r="P40" s="628"/>
      <c r="Q40" s="628"/>
      <c r="R40" s="30"/>
      <c r="S40" s="20"/>
      <c r="T40" s="627"/>
      <c r="U40" s="627"/>
      <c r="V40" s="627"/>
      <c r="W40" s="627"/>
      <c r="X40" s="627"/>
      <c r="Y40" s="627"/>
      <c r="Z40" s="627"/>
      <c r="AA40" s="627"/>
      <c r="AB40" s="627"/>
      <c r="AC40" s="627"/>
      <c r="AD40" s="627"/>
      <c r="AE40" s="627"/>
      <c r="AF40" s="627"/>
    </row>
    <row r="41" spans="1:32" ht="13.5" customHeight="1">
      <c r="A41" s="1464" t="s">
        <v>756</v>
      </c>
      <c r="B41" s="1464"/>
      <c r="C41" s="1464"/>
      <c r="D41" s="1464"/>
      <c r="E41" s="1464"/>
      <c r="F41" s="1464"/>
      <c r="G41" s="524"/>
      <c r="H41" s="524"/>
      <c r="I41" s="524"/>
      <c r="J41" s="126"/>
      <c r="K41" s="69"/>
      <c r="L41" s="53"/>
      <c r="R41" s="30"/>
      <c r="S41" s="20"/>
      <c r="T41" s="627"/>
      <c r="U41" s="5"/>
      <c r="V41" s="5"/>
      <c r="W41" s="5"/>
      <c r="X41" s="5"/>
      <c r="Y41" s="5"/>
      <c r="Z41" s="5"/>
      <c r="AA41" s="5"/>
      <c r="AB41" s="5"/>
      <c r="AC41" s="5"/>
      <c r="AD41" s="5"/>
      <c r="AE41" s="5"/>
      <c r="AF41" s="5"/>
    </row>
    <row r="42" spans="1:32" ht="13.5" customHeight="1" thickBot="1">
      <c r="A42" s="1547" t="s">
        <v>749</v>
      </c>
      <c r="B42" s="1547" t="s">
        <v>757</v>
      </c>
      <c r="C42" s="1549" t="s">
        <v>758</v>
      </c>
      <c r="D42" s="1549"/>
      <c r="E42" s="1549" t="s">
        <v>759</v>
      </c>
      <c r="F42" s="1549"/>
      <c r="G42" s="757"/>
      <c r="H42" s="7"/>
      <c r="I42" s="7"/>
      <c r="J42" s="125"/>
      <c r="K42" s="762"/>
      <c r="L42" s="53"/>
      <c r="R42" s="30"/>
      <c r="S42" s="20"/>
      <c r="T42" s="627"/>
      <c r="U42" s="5"/>
      <c r="V42" s="5"/>
      <c r="W42" s="5"/>
      <c r="X42" s="5"/>
      <c r="Y42" s="5"/>
      <c r="Z42" s="5"/>
      <c r="AA42" s="5"/>
      <c r="AB42" s="5"/>
      <c r="AC42" s="5"/>
      <c r="AD42" s="5"/>
      <c r="AE42" s="5"/>
      <c r="AF42" s="5"/>
    </row>
    <row r="43" spans="1:32" s="5" customFormat="1" ht="13.35" customHeight="1" thickBot="1">
      <c r="A43" s="1548"/>
      <c r="B43" s="1548"/>
      <c r="C43" s="909" t="s">
        <v>760</v>
      </c>
      <c r="D43" s="909" t="s">
        <v>761</v>
      </c>
      <c r="E43" s="909" t="s">
        <v>760</v>
      </c>
      <c r="F43" s="909" t="s">
        <v>761</v>
      </c>
      <c r="G43" s="70"/>
      <c r="H43" s="70"/>
      <c r="I43" s="70"/>
      <c r="J43" s="124"/>
      <c r="K43" s="757"/>
      <c r="L43" s="37"/>
      <c r="M43" s="627"/>
      <c r="N43" s="627"/>
      <c r="O43" s="627"/>
      <c r="P43" s="627"/>
      <c r="Q43" s="627"/>
      <c r="R43" s="30"/>
      <c r="S43" s="20"/>
      <c r="T43" s="627"/>
    </row>
    <row r="44" spans="1:32" s="5" customFormat="1" ht="13.35" customHeight="1" thickTop="1">
      <c r="A44" s="369" t="s">
        <v>1222</v>
      </c>
      <c r="B44" s="341" t="s">
        <v>762</v>
      </c>
      <c r="C44" s="268">
        <v>59848</v>
      </c>
      <c r="D44" s="268">
        <v>29998</v>
      </c>
      <c r="E44" s="389">
        <v>1363485</v>
      </c>
      <c r="F44" s="389">
        <v>682411</v>
      </c>
      <c r="G44" s="36"/>
      <c r="H44" s="36"/>
      <c r="I44" s="36"/>
      <c r="J44" s="127"/>
      <c r="K44" s="629"/>
      <c r="L44" s="1546"/>
      <c r="M44" s="1546"/>
      <c r="N44" s="1546"/>
      <c r="O44" s="1546"/>
      <c r="P44" s="1546"/>
      <c r="Q44" s="1546"/>
      <c r="R44" s="30"/>
      <c r="S44" s="20"/>
      <c r="T44" s="627"/>
    </row>
    <row r="45" spans="1:32" s="5" customFormat="1">
      <c r="A45" s="543"/>
      <c r="B45" s="341" t="s">
        <v>763</v>
      </c>
      <c r="C45" s="268">
        <v>59848</v>
      </c>
      <c r="D45" s="268">
        <v>29998</v>
      </c>
      <c r="E45" s="389">
        <v>1361800</v>
      </c>
      <c r="F45" s="389">
        <v>681569</v>
      </c>
      <c r="G45" s="36"/>
      <c r="H45" s="36"/>
      <c r="I45" s="36"/>
      <c r="J45" s="127"/>
      <c r="K45" s="629"/>
      <c r="L45" s="629"/>
      <c r="M45" s="627"/>
      <c r="N45" s="627"/>
      <c r="O45" s="627"/>
      <c r="P45" s="627"/>
      <c r="Q45" s="627"/>
      <c r="R45" s="30"/>
      <c r="S45" s="20"/>
      <c r="T45" s="627"/>
    </row>
    <row r="46" spans="1:32" s="5" customFormat="1">
      <c r="A46" s="543"/>
      <c r="B46" s="341" t="s">
        <v>764</v>
      </c>
      <c r="C46" s="268">
        <v>59848</v>
      </c>
      <c r="D46" s="268">
        <v>29998</v>
      </c>
      <c r="E46" s="389">
        <v>1303540</v>
      </c>
      <c r="F46" s="389">
        <v>652410</v>
      </c>
      <c r="G46" s="36"/>
      <c r="H46" s="36"/>
      <c r="I46" s="36"/>
      <c r="J46" s="129"/>
      <c r="K46" s="760"/>
      <c r="L46" s="47"/>
      <c r="M46" s="627"/>
      <c r="N46" s="627"/>
      <c r="O46" s="627"/>
      <c r="P46" s="19"/>
      <c r="Q46" s="29"/>
      <c r="R46" s="30"/>
      <c r="S46" s="20"/>
      <c r="T46" s="627"/>
    </row>
    <row r="47" spans="1:32" s="5" customFormat="1" ht="25.5">
      <c r="A47" s="543"/>
      <c r="B47" s="910" t="s">
        <v>765</v>
      </c>
      <c r="C47" s="268">
        <v>59848</v>
      </c>
      <c r="D47" s="268">
        <v>29998</v>
      </c>
      <c r="E47" s="389">
        <v>1253136</v>
      </c>
      <c r="F47" s="389">
        <v>627198</v>
      </c>
      <c r="G47" s="36"/>
      <c r="H47" s="36"/>
      <c r="I47" s="36"/>
      <c r="J47" s="129"/>
      <c r="K47" s="760"/>
      <c r="L47" s="47"/>
      <c r="M47" s="627"/>
      <c r="N47" s="627"/>
      <c r="O47" s="627"/>
      <c r="P47" s="19"/>
      <c r="Q47" s="29"/>
      <c r="R47" s="30"/>
      <c r="S47" s="20"/>
      <c r="T47" s="627"/>
    </row>
    <row r="48" spans="1:32" s="5" customFormat="1" ht="25.5">
      <c r="A48" s="543"/>
      <c r="B48" s="910" t="s">
        <v>766</v>
      </c>
      <c r="C48" s="268">
        <v>58124</v>
      </c>
      <c r="D48" s="268">
        <v>29176</v>
      </c>
      <c r="E48" s="389">
        <v>1222256</v>
      </c>
      <c r="F48" s="389">
        <v>612528</v>
      </c>
      <c r="G48" s="36"/>
      <c r="H48" s="36"/>
      <c r="I48" s="36"/>
      <c r="J48" s="129"/>
      <c r="K48" s="760"/>
      <c r="L48" s="1238"/>
      <c r="M48" s="1238"/>
      <c r="N48" s="1238"/>
      <c r="O48" s="1238"/>
      <c r="P48" s="1238"/>
      <c r="Q48" s="1238"/>
      <c r="R48" s="1238"/>
      <c r="S48" s="20"/>
      <c r="T48" s="627"/>
    </row>
    <row r="49" spans="1:20" s="5" customFormat="1" ht="25.5">
      <c r="A49" s="543"/>
      <c r="B49" s="910" t="s">
        <v>767</v>
      </c>
      <c r="C49" s="268">
        <v>41205</v>
      </c>
      <c r="D49" s="268">
        <v>20587</v>
      </c>
      <c r="E49" s="389">
        <v>1017810</v>
      </c>
      <c r="F49" s="389">
        <v>508464</v>
      </c>
      <c r="G49" s="36"/>
      <c r="H49" s="36"/>
      <c r="I49" s="36"/>
      <c r="J49" s="129"/>
      <c r="K49" s="760"/>
      <c r="L49" s="47"/>
      <c r="M49" s="627"/>
      <c r="N49" s="627"/>
      <c r="O49" s="627"/>
      <c r="P49" s="19"/>
      <c r="Q49" s="29"/>
      <c r="R49" s="30"/>
      <c r="S49" s="20"/>
      <c r="T49" s="627"/>
    </row>
    <row r="50" spans="1:20" s="5" customFormat="1">
      <c r="A50" s="543"/>
      <c r="B50" s="341" t="s">
        <v>768</v>
      </c>
      <c r="C50" s="268">
        <v>41205</v>
      </c>
      <c r="D50" s="268">
        <v>20587</v>
      </c>
      <c r="E50" s="389">
        <v>967567</v>
      </c>
      <c r="F50" s="389">
        <v>483233</v>
      </c>
      <c r="G50" s="36"/>
      <c r="H50" s="36"/>
      <c r="I50" s="36"/>
      <c r="J50" s="129"/>
      <c r="K50" s="760"/>
      <c r="L50" s="373"/>
      <c r="M50" s="627"/>
      <c r="N50" s="627"/>
      <c r="O50" s="627"/>
      <c r="P50" s="19"/>
      <c r="Q50" s="29"/>
      <c r="R50" s="30"/>
      <c r="S50" s="20"/>
      <c r="T50" s="627"/>
    </row>
    <row r="51" spans="1:20" s="5" customFormat="1" ht="13.5" thickBot="1">
      <c r="A51" s="353"/>
      <c r="B51" s="353"/>
      <c r="C51" s="388"/>
      <c r="D51" s="388"/>
      <c r="E51" s="388"/>
      <c r="F51" s="388"/>
      <c r="G51" s="36"/>
      <c r="H51" s="36"/>
      <c r="I51" s="36"/>
      <c r="J51" s="129"/>
      <c r="K51" s="760"/>
      <c r="L51" s="373"/>
      <c r="M51" s="627"/>
      <c r="N51" s="627"/>
      <c r="O51" s="627"/>
      <c r="P51" s="19"/>
      <c r="Q51" s="29"/>
      <c r="R51" s="30"/>
      <c r="S51" s="20"/>
      <c r="T51" s="627"/>
    </row>
    <row r="52" spans="1:20" s="5" customFormat="1">
      <c r="A52" s="369" t="s">
        <v>1223</v>
      </c>
      <c r="B52" s="341" t="s">
        <v>762</v>
      </c>
      <c r="C52" s="268">
        <v>13650</v>
      </c>
      <c r="D52" s="268">
        <v>9999</v>
      </c>
      <c r="E52" s="389">
        <v>343592</v>
      </c>
      <c r="F52" s="389">
        <v>252059</v>
      </c>
      <c r="G52" s="36"/>
      <c r="H52" s="36"/>
      <c r="I52" s="36"/>
      <c r="J52" s="129"/>
      <c r="K52" s="760"/>
      <c r="L52" s="47"/>
      <c r="M52" s="627"/>
      <c r="N52" s="627"/>
      <c r="O52" s="627"/>
      <c r="P52" s="19"/>
      <c r="Q52" s="29"/>
      <c r="R52" s="30"/>
      <c r="S52" s="20"/>
      <c r="T52" s="627"/>
    </row>
    <row r="53" spans="1:20" s="5" customFormat="1">
      <c r="A53" s="543"/>
      <c r="B53" s="341" t="s">
        <v>763</v>
      </c>
      <c r="C53" s="268">
        <v>13650</v>
      </c>
      <c r="D53" s="268">
        <v>9999</v>
      </c>
      <c r="E53" s="389">
        <v>343394</v>
      </c>
      <c r="F53" s="389">
        <v>251916</v>
      </c>
      <c r="G53" s="36"/>
      <c r="H53" s="36"/>
      <c r="I53" s="36"/>
      <c r="J53" s="129"/>
      <c r="K53" s="760"/>
      <c r="L53" s="373"/>
      <c r="M53" s="627"/>
      <c r="N53" s="627"/>
      <c r="O53" s="627"/>
      <c r="P53" s="19"/>
      <c r="Q53" s="29"/>
      <c r="R53" s="30"/>
      <c r="S53" s="20"/>
      <c r="T53" s="627"/>
    </row>
    <row r="54" spans="1:20" s="5" customFormat="1">
      <c r="A54" s="543"/>
      <c r="B54" s="341" t="s">
        <v>764</v>
      </c>
      <c r="C54" s="268">
        <v>13650</v>
      </c>
      <c r="D54" s="268">
        <v>9999</v>
      </c>
      <c r="E54" s="389">
        <v>329817</v>
      </c>
      <c r="F54" s="389">
        <v>241977</v>
      </c>
      <c r="G54" s="36"/>
      <c r="H54" s="36"/>
      <c r="I54" s="36"/>
      <c r="J54" s="129"/>
      <c r="K54" s="760"/>
      <c r="L54" s="47"/>
      <c r="M54" s="627"/>
      <c r="N54" s="627"/>
      <c r="O54" s="627"/>
      <c r="P54" s="19"/>
      <c r="Q54" s="29"/>
      <c r="R54" s="30"/>
      <c r="S54" s="20"/>
      <c r="T54" s="627"/>
    </row>
    <row r="55" spans="1:20" s="5" customFormat="1" ht="25.5">
      <c r="A55" s="543"/>
      <c r="B55" s="910" t="s">
        <v>765</v>
      </c>
      <c r="C55" s="268">
        <v>13650</v>
      </c>
      <c r="D55" s="268">
        <v>9999</v>
      </c>
      <c r="E55" s="389">
        <v>308665</v>
      </c>
      <c r="F55" s="389">
        <v>226432</v>
      </c>
      <c r="G55" s="36"/>
      <c r="H55" s="36"/>
      <c r="I55" s="36"/>
      <c r="J55" s="129"/>
      <c r="K55" s="760"/>
      <c r="L55" s="47"/>
      <c r="M55" s="627"/>
      <c r="N55" s="627"/>
      <c r="O55" s="627"/>
      <c r="P55" s="19"/>
      <c r="Q55" s="29"/>
      <c r="R55" s="30"/>
      <c r="S55" s="20"/>
      <c r="T55" s="627"/>
    </row>
    <row r="56" spans="1:20" s="5" customFormat="1" ht="25.5">
      <c r="A56" s="543"/>
      <c r="B56" s="910" t="s">
        <v>766</v>
      </c>
      <c r="C56" s="268">
        <v>13649</v>
      </c>
      <c r="D56" s="268">
        <v>9999</v>
      </c>
      <c r="E56" s="389">
        <v>308643</v>
      </c>
      <c r="F56" s="389">
        <v>226432</v>
      </c>
      <c r="G56" s="36"/>
      <c r="H56" s="36"/>
      <c r="I56" s="36"/>
      <c r="J56" s="129"/>
      <c r="K56" s="760"/>
      <c r="L56" s="47"/>
      <c r="M56" s="627"/>
      <c r="N56" s="627"/>
      <c r="O56" s="627"/>
      <c r="P56" s="19"/>
      <c r="Q56" s="29"/>
      <c r="R56" s="30"/>
      <c r="S56" s="20"/>
      <c r="T56" s="627"/>
    </row>
    <row r="57" spans="1:20" s="5" customFormat="1" ht="25.5">
      <c r="A57" s="543"/>
      <c r="B57" s="910" t="s">
        <v>767</v>
      </c>
      <c r="C57" s="268">
        <v>11973</v>
      </c>
      <c r="D57" s="268">
        <v>8805</v>
      </c>
      <c r="E57" s="389">
        <v>285567</v>
      </c>
      <c r="F57" s="389">
        <v>210014</v>
      </c>
      <c r="G57" s="36"/>
      <c r="H57" s="36"/>
      <c r="I57" s="36"/>
      <c r="J57" s="129"/>
      <c r="K57" s="760"/>
      <c r="L57" s="47"/>
      <c r="M57" s="627"/>
      <c r="N57" s="627"/>
      <c r="O57" s="627"/>
      <c r="P57" s="19"/>
      <c r="Q57" s="29"/>
      <c r="R57" s="30"/>
      <c r="S57" s="20"/>
      <c r="T57" s="627"/>
    </row>
    <row r="58" spans="1:20" s="5" customFormat="1">
      <c r="A58" s="543"/>
      <c r="B58" s="341" t="s">
        <v>768</v>
      </c>
      <c r="C58" s="268">
        <v>11973</v>
      </c>
      <c r="D58" s="268">
        <v>8805</v>
      </c>
      <c r="E58" s="389">
        <v>281269</v>
      </c>
      <c r="F58" s="389">
        <v>206790</v>
      </c>
      <c r="G58" s="36"/>
      <c r="H58" s="36"/>
      <c r="I58" s="36"/>
      <c r="J58" s="129"/>
      <c r="K58" s="760"/>
      <c r="L58" s="47"/>
      <c r="M58" s="627"/>
      <c r="N58" s="627"/>
      <c r="O58" s="627"/>
      <c r="P58" s="19"/>
      <c r="Q58" s="29"/>
      <c r="R58" s="30"/>
      <c r="S58" s="20"/>
      <c r="T58" s="627"/>
    </row>
    <row r="59" spans="1:20" s="5" customFormat="1" ht="13.5" thickBot="1">
      <c r="A59" s="368"/>
      <c r="B59" s="353"/>
      <c r="C59" s="388"/>
      <c r="D59" s="388"/>
      <c r="E59" s="388"/>
      <c r="F59" s="388"/>
      <c r="G59" s="36"/>
      <c r="H59" s="36"/>
      <c r="I59" s="36"/>
      <c r="J59" s="129"/>
      <c r="K59" s="760"/>
      <c r="L59" s="47"/>
      <c r="M59" s="627"/>
      <c r="N59" s="627"/>
      <c r="O59" s="627"/>
      <c r="P59" s="19"/>
      <c r="Q59" s="29"/>
      <c r="R59" s="30"/>
      <c r="S59" s="20"/>
      <c r="T59" s="627"/>
    </row>
    <row r="60" spans="1:20" s="5" customFormat="1">
      <c r="A60" s="390" t="s">
        <v>1224</v>
      </c>
      <c r="B60" s="341" t="s">
        <v>762</v>
      </c>
      <c r="C60" s="268">
        <v>79997</v>
      </c>
      <c r="D60" s="268">
        <v>10000</v>
      </c>
      <c r="E60" s="389">
        <v>1967055</v>
      </c>
      <c r="F60" s="389">
        <v>245862</v>
      </c>
      <c r="G60" s="36"/>
      <c r="H60" s="36"/>
      <c r="I60" s="36"/>
      <c r="J60" s="129"/>
      <c r="K60" s="760"/>
      <c r="L60" s="47"/>
      <c r="M60" s="627"/>
      <c r="N60" s="627"/>
      <c r="O60" s="627"/>
      <c r="P60" s="19"/>
      <c r="Q60" s="29"/>
      <c r="R60" s="30"/>
      <c r="S60" s="20"/>
      <c r="T60" s="627"/>
    </row>
    <row r="61" spans="1:20" s="5" customFormat="1">
      <c r="A61" s="543"/>
      <c r="B61" s="341" t="s">
        <v>763</v>
      </c>
      <c r="C61" s="268">
        <v>79997</v>
      </c>
      <c r="D61" s="268">
        <v>10000</v>
      </c>
      <c r="E61" s="389">
        <v>1964361</v>
      </c>
      <c r="F61" s="389">
        <v>245520</v>
      </c>
      <c r="G61" s="36"/>
      <c r="H61" s="36"/>
      <c r="I61" s="36"/>
      <c r="J61" s="129"/>
      <c r="K61" s="760"/>
      <c r="L61" s="47"/>
      <c r="M61" s="627"/>
      <c r="N61" s="627"/>
      <c r="O61" s="627"/>
      <c r="P61" s="19"/>
      <c r="Q61" s="29"/>
      <c r="R61" s="30"/>
      <c r="S61" s="20"/>
      <c r="T61" s="627"/>
    </row>
    <row r="62" spans="1:20" s="5" customFormat="1">
      <c r="A62" s="543"/>
      <c r="B62" s="341" t="s">
        <v>764</v>
      </c>
      <c r="C62" s="268">
        <v>79997</v>
      </c>
      <c r="D62" s="268">
        <v>10000</v>
      </c>
      <c r="E62" s="389">
        <v>1886262</v>
      </c>
      <c r="F62" s="389">
        <v>235778</v>
      </c>
      <c r="G62" s="36"/>
      <c r="H62" s="36"/>
      <c r="I62" s="36"/>
      <c r="J62" s="129"/>
      <c r="K62" s="760"/>
      <c r="L62" s="47"/>
      <c r="M62" s="627"/>
      <c r="N62" s="627"/>
      <c r="O62" s="627"/>
      <c r="P62" s="19"/>
      <c r="Q62" s="29"/>
      <c r="R62" s="30"/>
      <c r="S62" s="20"/>
      <c r="T62" s="627"/>
    </row>
    <row r="63" spans="1:20" s="5" customFormat="1" ht="25.5">
      <c r="A63" s="543"/>
      <c r="B63" s="910" t="s">
        <v>765</v>
      </c>
      <c r="C63" s="268">
        <v>79997</v>
      </c>
      <c r="D63" s="268">
        <v>10000</v>
      </c>
      <c r="E63" s="389">
        <v>1779822</v>
      </c>
      <c r="F63" s="389">
        <v>222473</v>
      </c>
      <c r="G63" s="36"/>
      <c r="H63" s="36"/>
      <c r="I63" s="36"/>
      <c r="J63" s="129"/>
      <c r="K63" s="760"/>
      <c r="L63" s="47"/>
      <c r="M63" s="627"/>
      <c r="N63" s="627"/>
      <c r="O63" s="627"/>
      <c r="P63" s="19"/>
      <c r="Q63" s="29"/>
      <c r="R63" s="30"/>
      <c r="S63" s="20"/>
      <c r="T63" s="627"/>
    </row>
    <row r="64" spans="1:20" s="5" customFormat="1" ht="25.5">
      <c r="A64" s="543"/>
      <c r="B64" s="910" t="s">
        <v>766</v>
      </c>
      <c r="C64" s="268">
        <v>79987</v>
      </c>
      <c r="D64" s="268">
        <v>9999</v>
      </c>
      <c r="E64" s="389">
        <v>1779632</v>
      </c>
      <c r="F64" s="389">
        <v>222461</v>
      </c>
      <c r="G64" s="36"/>
      <c r="H64" s="36"/>
      <c r="I64" s="36"/>
      <c r="J64" s="129"/>
      <c r="K64" s="760"/>
      <c r="L64" s="47"/>
      <c r="M64" s="627"/>
      <c r="N64" s="627"/>
      <c r="O64" s="627"/>
      <c r="P64" s="19"/>
      <c r="Q64" s="29"/>
      <c r="R64" s="30"/>
      <c r="S64" s="20"/>
      <c r="T64" s="627"/>
    </row>
    <row r="65" spans="1:21" s="5" customFormat="1" ht="25.5">
      <c r="A65" s="543"/>
      <c r="B65" s="910" t="s">
        <v>767</v>
      </c>
      <c r="C65" s="268">
        <v>74929</v>
      </c>
      <c r="D65" s="268">
        <v>9385</v>
      </c>
      <c r="E65" s="389">
        <v>1713059</v>
      </c>
      <c r="F65" s="389">
        <v>214412</v>
      </c>
      <c r="G65" s="36"/>
      <c r="H65" s="36"/>
      <c r="I65" s="36"/>
      <c r="J65" s="129"/>
      <c r="K65" s="760"/>
      <c r="L65" s="1535" t="s">
        <v>771</v>
      </c>
      <c r="M65" s="1535"/>
      <c r="N65" s="1535"/>
      <c r="O65" s="1535"/>
      <c r="P65" s="1535"/>
      <c r="Q65" s="1535"/>
      <c r="R65" s="1535"/>
      <c r="S65" s="20"/>
      <c r="T65" s="627"/>
    </row>
    <row r="66" spans="1:21" s="5" customFormat="1">
      <c r="A66" s="543"/>
      <c r="B66" s="341" t="s">
        <v>768</v>
      </c>
      <c r="C66" s="268">
        <v>74929</v>
      </c>
      <c r="D66" s="268">
        <v>9385</v>
      </c>
      <c r="E66" s="389">
        <v>1680005</v>
      </c>
      <c r="F66" s="389">
        <v>210228</v>
      </c>
      <c r="G66" s="36"/>
      <c r="H66" s="36"/>
      <c r="I66" s="36"/>
      <c r="J66" s="129"/>
      <c r="K66" s="760"/>
      <c r="L66" s="47"/>
      <c r="M66" s="627"/>
      <c r="N66" s="627"/>
      <c r="O66" s="627"/>
      <c r="P66" s="19"/>
      <c r="Q66" s="29"/>
      <c r="R66" s="30"/>
      <c r="S66" s="20"/>
      <c r="T66" s="627"/>
    </row>
    <row r="67" spans="1:21" s="5" customFormat="1" ht="13.5" thickBot="1">
      <c r="A67" s="340"/>
      <c r="B67" s="340"/>
      <c r="C67" s="340"/>
      <c r="D67" s="340"/>
      <c r="E67" s="340"/>
      <c r="F67" s="340"/>
      <c r="G67" s="36"/>
      <c r="H67" s="36"/>
      <c r="I67" s="36"/>
      <c r="J67" s="129"/>
      <c r="K67" s="760"/>
      <c r="L67" s="47"/>
      <c r="M67" s="627"/>
      <c r="N67" s="627"/>
      <c r="O67" s="627"/>
      <c r="P67" s="19"/>
      <c r="Q67" s="29"/>
      <c r="R67" s="30"/>
      <c r="S67" s="20"/>
      <c r="T67" s="627"/>
    </row>
    <row r="68" spans="1:21" s="627" customFormat="1">
      <c r="A68" s="647"/>
      <c r="B68" s="647"/>
      <c r="C68" s="647"/>
      <c r="D68" s="647"/>
      <c r="E68" s="647"/>
      <c r="F68" s="647"/>
      <c r="G68" s="629"/>
      <c r="H68" s="629"/>
      <c r="I68" s="629"/>
      <c r="J68" s="129"/>
      <c r="K68" s="760"/>
      <c r="L68" s="47"/>
      <c r="P68" s="19"/>
      <c r="Q68" s="29"/>
      <c r="R68" s="30"/>
      <c r="S68" s="20"/>
    </row>
    <row r="69" spans="1:21" s="5" customFormat="1">
      <c r="A69" s="190" t="s">
        <v>1225</v>
      </c>
      <c r="B69" s="341"/>
      <c r="C69" s="517"/>
      <c r="D69" s="517"/>
      <c r="E69" s="36"/>
      <c r="F69" s="36"/>
      <c r="G69" s="36"/>
      <c r="H69" s="36"/>
      <c r="I69" s="36"/>
      <c r="J69" s="129"/>
      <c r="K69" s="760"/>
      <c r="L69" s="47"/>
      <c r="M69" s="627"/>
      <c r="N69" s="627"/>
      <c r="O69" s="627"/>
      <c r="P69" s="19"/>
      <c r="Q69" s="29"/>
      <c r="R69" s="30"/>
      <c r="S69" s="20"/>
      <c r="T69" s="627"/>
    </row>
    <row r="70" spans="1:21" s="627" customFormat="1" ht="13.5" customHeight="1">
      <c r="A70" s="190"/>
      <c r="B70" s="647"/>
      <c r="C70" s="790"/>
      <c r="D70" s="790"/>
      <c r="E70" s="629"/>
      <c r="F70" s="629"/>
      <c r="G70" s="629"/>
      <c r="H70" s="629"/>
      <c r="I70" s="629"/>
      <c r="J70" s="129"/>
      <c r="K70" s="760"/>
      <c r="L70" s="47"/>
      <c r="P70" s="19"/>
      <c r="Q70" s="29"/>
      <c r="R70" s="30"/>
      <c r="S70" s="20"/>
    </row>
    <row r="71" spans="1:21" s="627" customFormat="1" ht="13.5" customHeight="1">
      <c r="A71" s="190"/>
      <c r="B71" s="647"/>
      <c r="C71" s="790"/>
      <c r="D71" s="790"/>
      <c r="E71" s="629"/>
      <c r="F71" s="629"/>
      <c r="G71" s="629"/>
      <c r="H71" s="629"/>
      <c r="I71" s="629"/>
      <c r="J71" s="129"/>
      <c r="K71" s="760"/>
      <c r="L71" s="47"/>
      <c r="P71" s="19"/>
      <c r="Q71" s="29"/>
      <c r="R71" s="30"/>
      <c r="S71" s="20"/>
    </row>
    <row r="72" spans="1:21" s="5" customFormat="1" ht="13.5" customHeight="1">
      <c r="A72" s="190"/>
      <c r="B72" s="341"/>
      <c r="C72" s="517"/>
      <c r="D72" s="517"/>
      <c r="E72" s="36"/>
      <c r="F72" s="36"/>
      <c r="G72" s="36"/>
      <c r="H72" s="36"/>
      <c r="I72" s="36"/>
      <c r="J72" s="129"/>
      <c r="K72" s="760"/>
      <c r="L72" s="47"/>
      <c r="M72" s="627"/>
      <c r="N72" s="627"/>
      <c r="O72" s="627"/>
      <c r="P72" s="19"/>
      <c r="Q72" s="29"/>
      <c r="R72" s="30"/>
      <c r="S72" s="20"/>
      <c r="T72" s="627"/>
    </row>
    <row r="73" spans="1:21" s="5" customFormat="1" ht="13.5" customHeight="1">
      <c r="A73" s="1412" t="s">
        <v>769</v>
      </c>
      <c r="B73" s="1412"/>
      <c r="C73" s="517"/>
      <c r="D73" s="517"/>
      <c r="E73" s="36"/>
      <c r="F73" s="36"/>
      <c r="G73" s="36"/>
      <c r="H73" s="36"/>
      <c r="I73" s="36"/>
      <c r="J73" s="129"/>
      <c r="K73" s="760"/>
      <c r="L73" s="47"/>
      <c r="M73" s="627"/>
      <c r="N73" s="627"/>
      <c r="O73" s="627"/>
      <c r="P73" s="19"/>
      <c r="Q73" s="29"/>
      <c r="R73" s="30"/>
      <c r="S73" s="20"/>
      <c r="T73" s="627"/>
    </row>
    <row r="74" spans="1:21" s="5" customFormat="1" ht="39" thickBot="1">
      <c r="A74" s="1144" t="s">
        <v>1172</v>
      </c>
      <c r="B74" s="1144" t="s">
        <v>770</v>
      </c>
      <c r="C74" s="1144" t="s">
        <v>754</v>
      </c>
      <c r="D74" s="517"/>
      <c r="E74" s="36"/>
      <c r="F74" s="36"/>
      <c r="G74" s="36"/>
      <c r="H74" s="36"/>
      <c r="I74" s="36"/>
      <c r="J74" s="129"/>
      <c r="K74" s="760"/>
      <c r="L74" s="47"/>
      <c r="M74" s="627"/>
      <c r="N74" s="627"/>
      <c r="O74" s="627"/>
      <c r="P74" s="19"/>
      <c r="Q74" s="29"/>
      <c r="R74" s="30"/>
      <c r="S74" s="20"/>
      <c r="T74" s="627"/>
    </row>
    <row r="75" spans="1:21" s="5" customFormat="1">
      <c r="A75" s="335" t="s">
        <v>1222</v>
      </c>
      <c r="B75" s="904">
        <v>10570994</v>
      </c>
      <c r="C75" s="334">
        <f>F26/F$29</f>
        <v>0.64801465474014575</v>
      </c>
      <c r="D75" s="341"/>
      <c r="E75" s="517"/>
      <c r="F75" s="517"/>
      <c r="G75" s="36"/>
      <c r="H75" s="36"/>
      <c r="I75" s="36"/>
      <c r="J75" s="127"/>
      <c r="K75" s="629"/>
      <c r="L75" s="628"/>
      <c r="M75" s="760"/>
      <c r="N75" s="47"/>
      <c r="O75" s="627"/>
      <c r="P75" s="627"/>
      <c r="Q75" s="627"/>
      <c r="R75" s="19"/>
      <c r="S75" s="29"/>
      <c r="T75" s="30"/>
      <c r="U75" s="20"/>
    </row>
    <row r="76" spans="1:21" s="5" customFormat="1">
      <c r="A76" s="335" t="s">
        <v>1223</v>
      </c>
      <c r="B76" s="904">
        <v>3123287</v>
      </c>
      <c r="C76" s="334">
        <f>F27/F$29</f>
        <v>0.1915314312997369</v>
      </c>
      <c r="D76" s="341"/>
      <c r="E76" s="517"/>
      <c r="F76" s="517"/>
      <c r="G76" s="36"/>
      <c r="H76" s="36"/>
      <c r="I76" s="36"/>
      <c r="J76" s="127"/>
      <c r="K76" s="629"/>
      <c r="L76" s="628"/>
      <c r="M76" s="760"/>
      <c r="N76" s="47"/>
      <c r="O76" s="627"/>
      <c r="P76" s="627"/>
      <c r="Q76" s="627"/>
      <c r="R76" s="19"/>
      <c r="S76" s="29"/>
      <c r="T76" s="30"/>
      <c r="U76" s="20"/>
    </row>
    <row r="77" spans="1:21" s="5" customFormat="1" ht="13.5" thickBot="1">
      <c r="A77" s="340" t="s">
        <v>1224</v>
      </c>
      <c r="B77" s="1137">
        <v>2613205</v>
      </c>
      <c r="C77" s="948">
        <f>F28/F$29</f>
        <v>0.16045391457331304</v>
      </c>
      <c r="D77" s="341"/>
      <c r="E77" s="517"/>
      <c r="F77" s="517"/>
      <c r="G77" s="36"/>
      <c r="H77" s="36"/>
      <c r="I77" s="36"/>
      <c r="J77" s="127"/>
      <c r="K77" s="629"/>
      <c r="L77" s="628"/>
      <c r="M77" s="760"/>
      <c r="N77" s="47"/>
      <c r="O77" s="627"/>
      <c r="P77" s="627"/>
      <c r="Q77" s="627"/>
      <c r="R77" s="19"/>
      <c r="S77" s="29"/>
      <c r="T77" s="30"/>
      <c r="U77" s="20"/>
    </row>
    <row r="78" spans="1:21" s="627" customFormat="1" ht="13.5" customHeight="1">
      <c r="A78" s="335"/>
      <c r="B78" s="904">
        <f>SUM(B75:B77)</f>
        <v>16307486</v>
      </c>
      <c r="C78" s="334">
        <f>SUM(C75:C77)</f>
        <v>1.0000000006131957</v>
      </c>
      <c r="D78" s="647"/>
      <c r="E78" s="790"/>
      <c r="F78" s="790"/>
      <c r="G78" s="629"/>
      <c r="H78" s="629"/>
      <c r="I78" s="629"/>
      <c r="J78" s="127"/>
      <c r="K78" s="629"/>
      <c r="L78" s="628"/>
      <c r="M78" s="760"/>
      <c r="N78" s="47"/>
      <c r="R78" s="19"/>
      <c r="S78" s="29"/>
      <c r="T78" s="30"/>
      <c r="U78" s="20"/>
    </row>
    <row r="79" spans="1:21" s="5" customFormat="1" ht="13.5" customHeight="1">
      <c r="A79" s="190"/>
      <c r="B79" s="341"/>
      <c r="C79" s="517"/>
      <c r="D79" s="517"/>
      <c r="E79" s="36"/>
      <c r="F79" s="36"/>
      <c r="G79" s="36"/>
      <c r="H79" s="36"/>
      <c r="I79" s="36"/>
      <c r="J79" s="129"/>
      <c r="K79" s="760"/>
      <c r="L79" s="381"/>
      <c r="M79" s="627"/>
      <c r="N79" s="627"/>
      <c r="O79" s="627"/>
      <c r="P79" s="19"/>
      <c r="Q79" s="29"/>
      <c r="R79" s="30"/>
      <c r="S79" s="20"/>
      <c r="T79" s="627"/>
    </row>
    <row r="80" spans="1:21" s="5" customFormat="1" ht="13.5" customHeight="1">
      <c r="A80" s="543"/>
      <c r="B80" s="341"/>
      <c r="C80" s="517"/>
      <c r="D80" s="517"/>
      <c r="E80" s="36"/>
      <c r="F80" s="36"/>
      <c r="G80" s="36"/>
      <c r="H80" s="36"/>
      <c r="I80" s="36"/>
      <c r="J80" s="129"/>
      <c r="K80" s="760"/>
      <c r="L80" s="47"/>
      <c r="M80" s="627"/>
      <c r="N80" s="627"/>
      <c r="O80" s="627"/>
      <c r="P80" s="19"/>
      <c r="Q80" s="29"/>
      <c r="R80" s="30"/>
      <c r="S80" s="20"/>
      <c r="T80" s="627"/>
    </row>
    <row r="81" spans="1:20" s="5" customFormat="1" ht="13.5" customHeight="1">
      <c r="A81" s="1464" t="s">
        <v>1226</v>
      </c>
      <c r="B81" s="1464"/>
      <c r="C81" s="1464"/>
      <c r="D81" s="1464"/>
      <c r="E81" s="1464"/>
      <c r="F81" s="36"/>
      <c r="G81" s="36"/>
      <c r="H81" s="36"/>
      <c r="I81" s="36"/>
      <c r="J81" s="129"/>
      <c r="K81" s="760"/>
      <c r="L81" s="628"/>
      <c r="M81" s="627"/>
      <c r="N81" s="627"/>
      <c r="O81" s="627"/>
      <c r="P81" s="19"/>
      <c r="Q81" s="29"/>
      <c r="R81" s="30"/>
      <c r="S81" s="20"/>
      <c r="T81" s="627"/>
    </row>
    <row r="82" spans="1:20" s="5" customFormat="1" ht="39" thickBot="1">
      <c r="A82" s="342" t="s">
        <v>772</v>
      </c>
      <c r="B82" s="342" t="s">
        <v>773</v>
      </c>
      <c r="C82" s="342" t="s">
        <v>774</v>
      </c>
      <c r="D82" s="814" t="s">
        <v>775</v>
      </c>
      <c r="E82" s="342" t="s">
        <v>1077</v>
      </c>
      <c r="F82" s="36"/>
      <c r="G82" s="36"/>
      <c r="H82" s="36"/>
      <c r="I82" s="36"/>
      <c r="J82" s="129"/>
      <c r="K82" s="760"/>
      <c r="L82" s="47"/>
      <c r="M82" s="627"/>
      <c r="N82" s="627"/>
      <c r="O82" s="627"/>
      <c r="P82" s="19"/>
      <c r="Q82" s="29"/>
      <c r="R82" s="30"/>
      <c r="S82" s="20"/>
      <c r="T82" s="627"/>
    </row>
    <row r="83" spans="1:20" s="5" customFormat="1" ht="13.5" thickTop="1">
      <c r="A83" s="366" t="s">
        <v>776</v>
      </c>
      <c r="B83" s="364">
        <v>20.972000000000001</v>
      </c>
      <c r="C83" s="363">
        <v>20.942</v>
      </c>
      <c r="D83" s="363">
        <v>0.77</v>
      </c>
      <c r="E83" s="362" t="s">
        <v>777</v>
      </c>
      <c r="F83" s="36"/>
      <c r="G83" s="36"/>
      <c r="H83" s="36"/>
      <c r="I83" s="36"/>
      <c r="J83" s="129"/>
      <c r="K83" s="760"/>
      <c r="L83" s="47"/>
      <c r="M83" s="627"/>
      <c r="N83" s="627"/>
      <c r="O83" s="627"/>
      <c r="P83" s="19"/>
      <c r="Q83" s="29"/>
      <c r="R83" s="30"/>
      <c r="S83" s="20"/>
      <c r="T83" s="627"/>
    </row>
    <row r="84" spans="1:20" s="5" customFormat="1">
      <c r="A84" s="365" t="s">
        <v>778</v>
      </c>
      <c r="B84" s="364">
        <v>23.419</v>
      </c>
      <c r="C84" s="363">
        <v>23.356000000000002</v>
      </c>
      <c r="D84" s="363">
        <v>0.56999999999999995</v>
      </c>
      <c r="E84" s="362" t="s">
        <v>777</v>
      </c>
      <c r="F84" s="36"/>
      <c r="G84" s="36"/>
      <c r="H84" s="36"/>
      <c r="I84" s="36"/>
      <c r="J84" s="129"/>
      <c r="K84" s="760"/>
      <c r="L84" s="381"/>
      <c r="M84" s="627"/>
      <c r="N84" s="627"/>
      <c r="O84" s="627"/>
      <c r="P84" s="19"/>
      <c r="Q84" s="29"/>
      <c r="R84" s="627"/>
      <c r="S84" s="627"/>
      <c r="T84" s="627"/>
    </row>
    <row r="85" spans="1:20" s="5" customFormat="1">
      <c r="A85" s="365" t="s">
        <v>779</v>
      </c>
      <c r="B85" s="364">
        <v>36.042999999999999</v>
      </c>
      <c r="C85" s="363">
        <v>36.076000000000001</v>
      </c>
      <c r="D85" s="363">
        <v>0.83799999999999997</v>
      </c>
      <c r="E85" s="362" t="s">
        <v>777</v>
      </c>
      <c r="F85" s="36"/>
      <c r="G85" s="36"/>
      <c r="H85" s="36"/>
      <c r="I85" s="36"/>
      <c r="J85" s="129"/>
      <c r="K85" s="760"/>
      <c r="L85" s="47"/>
      <c r="M85" s="627"/>
      <c r="N85" s="627"/>
      <c r="O85" s="627"/>
      <c r="P85" s="19"/>
      <c r="Q85" s="29"/>
      <c r="R85" s="627"/>
      <c r="S85" s="627"/>
      <c r="T85" s="627"/>
    </row>
    <row r="86" spans="1:20" s="5" customFormat="1">
      <c r="A86" s="365" t="s">
        <v>780</v>
      </c>
      <c r="B86" s="364">
        <v>44.597999999999999</v>
      </c>
      <c r="C86" s="363">
        <v>44.621000000000002</v>
      </c>
      <c r="D86" s="363">
        <v>0.90100000000000002</v>
      </c>
      <c r="E86" s="362" t="s">
        <v>777</v>
      </c>
      <c r="F86" s="36"/>
      <c r="G86" s="36"/>
      <c r="H86" s="36"/>
      <c r="I86" s="36"/>
      <c r="J86" s="129"/>
      <c r="K86" s="760"/>
      <c r="L86" s="47"/>
      <c r="M86" s="627"/>
      <c r="N86" s="627"/>
      <c r="O86" s="627"/>
      <c r="P86" s="19"/>
      <c r="Q86" s="29"/>
      <c r="R86" s="627"/>
      <c r="S86" s="627"/>
      <c r="T86" s="627"/>
    </row>
    <row r="87" spans="1:20" s="5" customFormat="1">
      <c r="A87" s="365" t="s">
        <v>781</v>
      </c>
      <c r="B87" s="364">
        <v>40.29</v>
      </c>
      <c r="C87" s="363">
        <v>40.277999999999999</v>
      </c>
      <c r="D87" s="363">
        <v>0.94599999999999995</v>
      </c>
      <c r="E87" s="362" t="s">
        <v>777</v>
      </c>
      <c r="F87" s="36"/>
      <c r="G87" s="36"/>
      <c r="H87" s="36"/>
      <c r="I87" s="36"/>
      <c r="J87" s="129"/>
      <c r="K87" s="760"/>
      <c r="L87" s="47"/>
      <c r="M87" s="627"/>
      <c r="N87" s="627"/>
      <c r="O87" s="627"/>
      <c r="P87" s="19"/>
      <c r="Q87" s="29"/>
      <c r="R87" s="627"/>
      <c r="S87" s="627"/>
      <c r="T87" s="627"/>
    </row>
    <row r="88" spans="1:20" s="5" customFormat="1">
      <c r="A88" s="365" t="s">
        <v>782</v>
      </c>
      <c r="B88" s="364">
        <v>31.838999999999999</v>
      </c>
      <c r="C88" s="363">
        <v>31.901</v>
      </c>
      <c r="D88" s="363">
        <v>0.66400000000000003</v>
      </c>
      <c r="E88" s="362" t="s">
        <v>777</v>
      </c>
      <c r="F88" s="36"/>
      <c r="G88" s="36"/>
      <c r="H88" s="36"/>
      <c r="I88" s="36"/>
      <c r="J88" s="129"/>
      <c r="K88" s="760"/>
      <c r="L88" s="47"/>
      <c r="M88" s="627"/>
      <c r="N88" s="627"/>
      <c r="O88" s="627"/>
      <c r="P88" s="19"/>
      <c r="Q88" s="29"/>
      <c r="R88" s="30"/>
      <c r="S88" s="20"/>
      <c r="T88" s="627"/>
    </row>
    <row r="89" spans="1:20" s="5" customFormat="1">
      <c r="A89" s="365" t="s">
        <v>783</v>
      </c>
      <c r="B89" s="364">
        <v>22.379000000000001</v>
      </c>
      <c r="C89" s="363">
        <v>22.347000000000001</v>
      </c>
      <c r="D89" s="363">
        <v>0.754</v>
      </c>
      <c r="E89" s="362" t="s">
        <v>777</v>
      </c>
      <c r="F89" s="36"/>
      <c r="G89" s="36"/>
      <c r="H89" s="36"/>
      <c r="I89" s="36"/>
      <c r="J89" s="129"/>
      <c r="K89" s="760"/>
      <c r="L89" s="47"/>
      <c r="M89" s="627"/>
      <c r="N89" s="627"/>
      <c r="O89" s="627"/>
      <c r="P89" s="19"/>
      <c r="Q89" s="29"/>
      <c r="R89" s="30"/>
      <c r="S89" s="20"/>
      <c r="T89" s="627"/>
    </row>
    <row r="90" spans="1:20" s="5" customFormat="1">
      <c r="A90" s="365" t="s">
        <v>784</v>
      </c>
      <c r="B90" s="364">
        <v>24.783999999999999</v>
      </c>
      <c r="C90" s="363">
        <v>24.776</v>
      </c>
      <c r="D90" s="363">
        <v>0.95799999999999996</v>
      </c>
      <c r="E90" s="362" t="s">
        <v>777</v>
      </c>
      <c r="F90" s="36"/>
      <c r="G90" s="36"/>
      <c r="H90" s="36"/>
      <c r="I90" s="36"/>
      <c r="J90" s="129"/>
      <c r="K90" s="760"/>
      <c r="L90" s="47"/>
      <c r="M90" s="627"/>
      <c r="N90" s="627"/>
      <c r="O90" s="627"/>
      <c r="P90" s="19"/>
      <c r="Q90" s="29"/>
      <c r="R90" s="30"/>
      <c r="S90" s="20"/>
      <c r="T90" s="627"/>
    </row>
    <row r="91" spans="1:20" s="5" customFormat="1">
      <c r="A91" s="365" t="s">
        <v>785</v>
      </c>
      <c r="B91" s="364">
        <v>29.846</v>
      </c>
      <c r="C91" s="363">
        <v>29.818000000000001</v>
      </c>
      <c r="D91" s="363">
        <v>0.88500000000000001</v>
      </c>
      <c r="E91" s="362" t="s">
        <v>777</v>
      </c>
      <c r="F91" s="36"/>
      <c r="G91" s="36"/>
      <c r="H91" s="36"/>
      <c r="I91" s="36"/>
      <c r="J91" s="129"/>
      <c r="K91" s="760"/>
      <c r="L91" s="47"/>
      <c r="M91" s="627"/>
      <c r="N91" s="627"/>
      <c r="O91" s="627"/>
      <c r="P91" s="19"/>
      <c r="Q91" s="29"/>
      <c r="R91" s="30"/>
      <c r="S91" s="20"/>
      <c r="T91" s="627"/>
    </row>
    <row r="92" spans="1:20" s="5" customFormat="1">
      <c r="A92" s="365" t="s">
        <v>786</v>
      </c>
      <c r="B92" s="364">
        <v>32.808</v>
      </c>
      <c r="C92" s="363">
        <v>32.816000000000003</v>
      </c>
      <c r="D92" s="363">
        <v>0.97299999999999998</v>
      </c>
      <c r="E92" s="362" t="s">
        <v>777</v>
      </c>
      <c r="F92" s="36"/>
      <c r="G92" s="36"/>
      <c r="H92" s="36"/>
      <c r="I92" s="36"/>
      <c r="J92" s="129"/>
      <c r="K92" s="760"/>
      <c r="L92" s="47"/>
      <c r="M92" s="627"/>
      <c r="N92" s="627"/>
      <c r="O92" s="627"/>
      <c r="P92" s="19"/>
      <c r="Q92" s="29"/>
      <c r="R92" s="30"/>
      <c r="S92" s="20"/>
      <c r="T92" s="627"/>
    </row>
    <row r="93" spans="1:20" s="5" customFormat="1">
      <c r="A93" s="365" t="s">
        <v>787</v>
      </c>
      <c r="B93" s="364">
        <v>28.332999999999998</v>
      </c>
      <c r="C93" s="363">
        <v>28.213999999999999</v>
      </c>
      <c r="D93" s="363">
        <v>0.54600000000000004</v>
      </c>
      <c r="E93" s="362" t="s">
        <v>777</v>
      </c>
      <c r="F93" s="36"/>
      <c r="G93" s="36"/>
      <c r="H93" s="36"/>
      <c r="I93" s="36"/>
      <c r="J93" s="129"/>
      <c r="K93" s="760"/>
      <c r="L93" s="47"/>
      <c r="M93" s="627"/>
      <c r="N93" s="627"/>
      <c r="O93" s="627"/>
      <c r="P93" s="19"/>
      <c r="Q93" s="29"/>
      <c r="R93" s="627"/>
      <c r="S93" s="627"/>
      <c r="T93" s="627"/>
    </row>
    <row r="94" spans="1:20" s="5" customFormat="1" ht="13.5" thickBot="1">
      <c r="A94" s="361" t="s">
        <v>788</v>
      </c>
      <c r="B94" s="360">
        <v>23.056999999999999</v>
      </c>
      <c r="C94" s="359">
        <v>22.963000000000001</v>
      </c>
      <c r="D94" s="359">
        <v>0.47599999999999998</v>
      </c>
      <c r="E94" s="358" t="s">
        <v>777</v>
      </c>
      <c r="F94" s="36"/>
      <c r="G94" s="36"/>
      <c r="H94" s="36"/>
      <c r="I94" s="36"/>
      <c r="J94" s="129"/>
      <c r="K94" s="760"/>
      <c r="L94" s="47"/>
      <c r="M94" s="627"/>
      <c r="N94" s="627"/>
      <c r="O94" s="627"/>
      <c r="P94" s="19"/>
      <c r="Q94" s="29"/>
      <c r="R94" s="627"/>
      <c r="S94" s="627"/>
      <c r="T94" s="627"/>
    </row>
    <row r="95" spans="1:20" s="627" customFormat="1">
      <c r="A95" s="365"/>
      <c r="B95" s="364"/>
      <c r="C95" s="363"/>
      <c r="D95" s="363"/>
      <c r="E95" s="362"/>
      <c r="F95" s="629"/>
      <c r="G95" s="629"/>
      <c r="H95" s="629"/>
      <c r="I95" s="629"/>
      <c r="J95" s="129"/>
      <c r="K95" s="760"/>
      <c r="L95" s="47"/>
      <c r="P95" s="19"/>
      <c r="Q95" s="29"/>
    </row>
    <row r="96" spans="1:20" s="5" customFormat="1">
      <c r="A96" s="190" t="s">
        <v>1225</v>
      </c>
      <c r="B96" s="341"/>
      <c r="C96" s="517"/>
      <c r="D96" s="517"/>
      <c r="E96" s="36"/>
      <c r="F96" s="36"/>
      <c r="G96" s="36"/>
      <c r="H96" s="36"/>
      <c r="I96" s="36"/>
      <c r="J96" s="130"/>
      <c r="K96" s="41"/>
      <c r="L96" s="39"/>
      <c r="M96" s="627"/>
      <c r="N96" s="627"/>
      <c r="O96" s="627"/>
      <c r="P96" s="21"/>
      <c r="Q96" s="627"/>
      <c r="R96" s="30"/>
      <c r="S96" s="20"/>
      <c r="T96" s="627"/>
    </row>
    <row r="97" spans="1:32" s="5" customFormat="1">
      <c r="A97" s="355" t="s">
        <v>789</v>
      </c>
      <c r="B97" s="341"/>
      <c r="C97" s="517"/>
      <c r="D97" s="517"/>
      <c r="E97" s="36"/>
      <c r="F97" s="36"/>
      <c r="G97" s="36"/>
      <c r="H97" s="36"/>
      <c r="I97" s="36"/>
      <c r="J97" s="128"/>
      <c r="K97" s="44"/>
      <c r="L97" s="44"/>
      <c r="M97" s="627"/>
      <c r="N97" s="627"/>
      <c r="O97" s="627"/>
      <c r="P97" s="627"/>
      <c r="Q97" s="627"/>
      <c r="R97" s="30"/>
      <c r="S97" s="20"/>
      <c r="T97" s="627"/>
    </row>
    <row r="98" spans="1:32" s="627" customFormat="1">
      <c r="A98" s="648" t="s">
        <v>1322</v>
      </c>
      <c r="B98" s="647"/>
      <c r="C98" s="653"/>
      <c r="D98" s="653"/>
      <c r="E98" s="629"/>
      <c r="F98" s="629"/>
      <c r="G98" s="629"/>
      <c r="H98" s="629"/>
      <c r="I98" s="629"/>
      <c r="J98" s="638"/>
      <c r="K98" s="44"/>
      <c r="L98" s="44"/>
      <c r="R98" s="30"/>
      <c r="S98" s="20"/>
    </row>
    <row r="99" spans="1:32" s="627" customFormat="1">
      <c r="A99" s="648"/>
      <c r="B99" s="647"/>
      <c r="C99" s="790"/>
      <c r="D99" s="790"/>
      <c r="E99" s="629"/>
      <c r="F99" s="629"/>
      <c r="G99" s="629"/>
      <c r="H99" s="629"/>
      <c r="I99" s="629"/>
      <c r="J99" s="638"/>
      <c r="K99" s="44"/>
      <c r="L99" s="44"/>
      <c r="R99" s="30"/>
      <c r="S99" s="20"/>
    </row>
    <row r="100" spans="1:32" s="627" customFormat="1">
      <c r="A100" s="648"/>
      <c r="B100" s="647"/>
      <c r="C100" s="790"/>
      <c r="D100" s="790"/>
      <c r="E100" s="629"/>
      <c r="F100" s="629"/>
      <c r="G100" s="629"/>
      <c r="H100" s="629"/>
      <c r="I100" s="629"/>
      <c r="J100" s="638"/>
      <c r="K100" s="44"/>
      <c r="L100" s="44"/>
      <c r="R100" s="30"/>
      <c r="S100" s="20"/>
    </row>
    <row r="101" spans="1:32" s="5" customFormat="1">
      <c r="A101" s="543"/>
      <c r="B101" s="341"/>
      <c r="C101" s="517"/>
      <c r="D101" s="517"/>
      <c r="E101" s="36"/>
      <c r="F101" s="36"/>
      <c r="G101" s="36"/>
      <c r="H101" s="36"/>
      <c r="I101" s="36"/>
      <c r="J101" s="127"/>
      <c r="K101" s="629"/>
      <c r="L101" s="48"/>
      <c r="M101" s="627"/>
      <c r="N101" s="627"/>
      <c r="O101" s="627"/>
      <c r="P101" s="21"/>
      <c r="Q101" s="627"/>
      <c r="R101" s="30"/>
      <c r="S101" s="20"/>
      <c r="T101" s="627"/>
    </row>
    <row r="102" spans="1:32" s="5" customFormat="1">
      <c r="A102" s="1538" t="s">
        <v>1227</v>
      </c>
      <c r="B102" s="1538"/>
      <c r="C102" s="1538"/>
      <c r="D102" s="1538"/>
      <c r="E102" s="1538"/>
      <c r="F102" s="36"/>
      <c r="G102" s="36"/>
      <c r="H102" s="36"/>
      <c r="I102" s="36"/>
      <c r="J102" s="127"/>
      <c r="K102" s="629"/>
      <c r="L102" s="48"/>
      <c r="M102" s="627"/>
      <c r="N102" s="627"/>
      <c r="O102" s="627"/>
      <c r="P102" s="21"/>
      <c r="Q102" s="627"/>
      <c r="R102" s="30"/>
      <c r="S102" s="20"/>
      <c r="T102" s="627"/>
      <c r="V102" s="378"/>
      <c r="W102" s="378"/>
    </row>
    <row r="103" spans="1:32" s="5" customFormat="1" ht="26.25" thickBot="1">
      <c r="A103" s="545" t="s">
        <v>790</v>
      </c>
      <c r="B103" s="545" t="s">
        <v>791</v>
      </c>
      <c r="C103" s="545" t="s">
        <v>792</v>
      </c>
      <c r="D103" s="545" t="s">
        <v>793</v>
      </c>
      <c r="E103" s="545" t="s">
        <v>794</v>
      </c>
      <c r="F103" s="36"/>
      <c r="G103" s="36"/>
      <c r="H103" s="36"/>
      <c r="I103" s="36"/>
      <c r="J103" s="129"/>
      <c r="K103" s="760"/>
      <c r="L103" s="47"/>
      <c r="M103" s="627"/>
      <c r="N103" s="380"/>
      <c r="O103" s="627"/>
      <c r="P103" s="19"/>
      <c r="Q103" s="29"/>
      <c r="R103" s="378"/>
      <c r="S103" s="378"/>
      <c r="T103" s="378"/>
      <c r="U103" s="378"/>
      <c r="X103" s="378"/>
      <c r="Y103" s="378"/>
      <c r="Z103" s="378"/>
      <c r="AA103" s="378"/>
      <c r="AB103" s="378"/>
      <c r="AC103" s="378"/>
      <c r="AD103" s="378"/>
      <c r="AE103" s="378"/>
      <c r="AF103" s="378"/>
    </row>
    <row r="104" spans="1:32" s="5" customFormat="1" ht="14.25" thickTop="1" thickBot="1">
      <c r="A104" s="1168" t="s">
        <v>1224</v>
      </c>
      <c r="B104" s="911">
        <v>1.2E-2</v>
      </c>
      <c r="C104" s="912">
        <v>4.9000000000000002E-2</v>
      </c>
      <c r="D104" s="911">
        <v>0.249</v>
      </c>
      <c r="E104" s="911">
        <v>0.80400000000000005</v>
      </c>
      <c r="F104" s="36"/>
      <c r="G104" s="36"/>
      <c r="H104" s="36"/>
      <c r="I104" s="36"/>
      <c r="J104" s="129"/>
      <c r="K104" s="760"/>
      <c r="L104" s="47"/>
      <c r="M104" s="627"/>
      <c r="N104" s="627"/>
      <c r="O104" s="627"/>
      <c r="P104" s="19"/>
      <c r="Q104" s="29"/>
      <c r="R104" s="627"/>
      <c r="S104" s="627"/>
      <c r="T104" s="627"/>
    </row>
    <row r="105" spans="1:32" s="627" customFormat="1">
      <c r="A105" s="647"/>
      <c r="B105" s="408"/>
      <c r="C105" s="913"/>
      <c r="D105" s="408"/>
      <c r="E105" s="408"/>
      <c r="F105" s="629"/>
      <c r="G105" s="629"/>
      <c r="H105" s="629"/>
      <c r="I105" s="629"/>
      <c r="J105" s="129"/>
      <c r="K105" s="760"/>
      <c r="L105" s="47"/>
      <c r="P105" s="19"/>
      <c r="Q105" s="29"/>
    </row>
    <row r="106" spans="1:32" s="5" customFormat="1">
      <c r="A106" s="190" t="s">
        <v>1225</v>
      </c>
      <c r="B106" s="341"/>
      <c r="C106" s="517"/>
      <c r="D106" s="517"/>
      <c r="E106" s="36"/>
      <c r="F106" s="36"/>
      <c r="G106" s="36"/>
      <c r="H106" s="36"/>
      <c r="I106" s="36"/>
      <c r="J106" s="129"/>
      <c r="K106" s="760"/>
      <c r="L106" s="47"/>
      <c r="M106" s="627"/>
      <c r="N106" s="627"/>
      <c r="O106" s="627"/>
      <c r="P106" s="19"/>
      <c r="Q106" s="29"/>
      <c r="R106" s="627"/>
      <c r="S106" s="627"/>
      <c r="T106" s="627"/>
    </row>
    <row r="107" spans="1:32" s="627" customFormat="1">
      <c r="A107" s="190"/>
      <c r="B107" s="647"/>
      <c r="C107" s="790"/>
      <c r="D107" s="790"/>
      <c r="E107" s="629"/>
      <c r="F107" s="629"/>
      <c r="G107" s="629"/>
      <c r="H107" s="629"/>
      <c r="I107" s="629"/>
      <c r="J107" s="129"/>
      <c r="K107" s="760"/>
      <c r="L107" s="47"/>
      <c r="P107" s="19"/>
      <c r="Q107" s="29"/>
    </row>
    <row r="108" spans="1:32" s="627" customFormat="1">
      <c r="A108" s="190"/>
      <c r="B108" s="647"/>
      <c r="C108" s="790"/>
      <c r="D108" s="790"/>
      <c r="E108" s="629"/>
      <c r="F108" s="629"/>
      <c r="G108" s="629"/>
      <c r="H108" s="629"/>
      <c r="I108" s="629"/>
      <c r="J108" s="129"/>
      <c r="K108" s="760"/>
      <c r="L108" s="47"/>
      <c r="P108" s="19"/>
      <c r="Q108" s="29"/>
    </row>
    <row r="109" spans="1:32" s="5" customFormat="1">
      <c r="A109" s="543"/>
      <c r="B109" s="341"/>
      <c r="C109" s="517"/>
      <c r="D109" s="517"/>
      <c r="E109" s="36"/>
      <c r="F109" s="36"/>
      <c r="G109" s="36"/>
      <c r="H109" s="36"/>
      <c r="I109" s="36"/>
      <c r="J109" s="129"/>
      <c r="K109" s="760"/>
      <c r="L109" s="47"/>
      <c r="M109" s="627"/>
      <c r="N109" s="627"/>
      <c r="O109" s="627"/>
      <c r="P109" s="19"/>
      <c r="Q109" s="29"/>
      <c r="R109" s="627"/>
      <c r="S109" s="627"/>
      <c r="T109" s="627"/>
    </row>
    <row r="110" spans="1:32" s="5" customFormat="1">
      <c r="A110" s="1464" t="s">
        <v>795</v>
      </c>
      <c r="B110" s="1464"/>
      <c r="C110" s="1464"/>
      <c r="D110" s="1464"/>
      <c r="E110" s="1464"/>
      <c r="F110" s="1464"/>
      <c r="G110" s="799"/>
      <c r="H110" s="36"/>
      <c r="I110" s="36"/>
      <c r="J110" s="129"/>
      <c r="K110" s="760"/>
      <c r="L110" s="47"/>
      <c r="M110" s="627"/>
      <c r="N110" s="627"/>
      <c r="O110" s="627"/>
      <c r="P110" s="19"/>
      <c r="Q110" s="29"/>
      <c r="R110" s="627"/>
      <c r="S110" s="627"/>
      <c r="T110" s="627"/>
    </row>
    <row r="111" spans="1:32" s="5" customFormat="1" ht="13.5" thickBot="1">
      <c r="A111" s="544"/>
      <c r="B111" s="1550" t="s">
        <v>796</v>
      </c>
      <c r="C111" s="1550"/>
      <c r="D111" s="1550"/>
      <c r="E111" s="1550"/>
      <c r="F111" s="1554" t="s">
        <v>72</v>
      </c>
      <c r="G111" s="914"/>
      <c r="H111" s="36"/>
      <c r="I111" s="36"/>
      <c r="J111" s="129"/>
      <c r="K111" s="760"/>
      <c r="L111" s="47"/>
      <c r="M111" s="627"/>
      <c r="N111" s="627"/>
      <c r="O111" s="627"/>
      <c r="P111" s="19"/>
      <c r="Q111" s="29"/>
      <c r="R111" s="627"/>
      <c r="S111" s="627"/>
      <c r="T111" s="627"/>
    </row>
    <row r="112" spans="1:32" s="5" customFormat="1" ht="26.25" thickBot="1">
      <c r="A112" s="545" t="s">
        <v>797</v>
      </c>
      <c r="B112" s="814" t="s">
        <v>798</v>
      </c>
      <c r="C112" s="814" t="s">
        <v>799</v>
      </c>
      <c r="D112" s="814" t="s">
        <v>800</v>
      </c>
      <c r="E112" s="814" t="s">
        <v>801</v>
      </c>
      <c r="F112" s="1555"/>
      <c r="G112" s="914"/>
      <c r="H112" s="36"/>
      <c r="I112" s="36"/>
      <c r="J112" s="129"/>
      <c r="K112" s="760"/>
      <c r="L112" s="47"/>
      <c r="M112" s="627"/>
      <c r="N112" s="627"/>
      <c r="O112" s="627"/>
      <c r="P112" s="19"/>
      <c r="Q112" s="29"/>
      <c r="R112" s="627"/>
      <c r="S112" s="627"/>
      <c r="T112" s="627"/>
    </row>
    <row r="113" spans="1:20" s="5" customFormat="1" ht="14.25" thickTop="1" thickBot="1">
      <c r="A113" s="357" t="s">
        <v>1222</v>
      </c>
      <c r="B113" s="357"/>
      <c r="C113" s="357"/>
      <c r="D113" s="357"/>
      <c r="E113" s="357"/>
      <c r="F113" s="357"/>
      <c r="G113" s="391"/>
      <c r="H113" s="36"/>
      <c r="I113" s="36"/>
      <c r="J113" s="129"/>
      <c r="K113" s="760"/>
      <c r="L113" s="47"/>
      <c r="M113" s="627"/>
      <c r="N113" s="627"/>
      <c r="O113" s="627"/>
      <c r="P113" s="19"/>
      <c r="Q113" s="29"/>
      <c r="R113" s="627"/>
      <c r="S113" s="627"/>
      <c r="T113" s="627"/>
    </row>
    <row r="114" spans="1:20" s="5" customFormat="1" ht="26.25" thickBot="1">
      <c r="A114" s="392" t="s">
        <v>802</v>
      </c>
      <c r="B114" s="1088">
        <v>2309.1174999999998</v>
      </c>
      <c r="C114" s="1089">
        <v>1045.6500000000001</v>
      </c>
      <c r="D114" s="1088">
        <v>573</v>
      </c>
      <c r="E114" s="1088">
        <v>462</v>
      </c>
      <c r="F114" s="1090" t="s">
        <v>407</v>
      </c>
      <c r="G114" s="393"/>
      <c r="H114" s="36"/>
      <c r="I114" s="36"/>
      <c r="J114" s="129"/>
      <c r="K114" s="760"/>
      <c r="L114" s="47"/>
      <c r="M114" s="627"/>
      <c r="N114" s="627"/>
      <c r="O114" s="627"/>
      <c r="P114" s="19"/>
      <c r="Q114" s="29"/>
      <c r="R114" s="627"/>
      <c r="S114" s="627"/>
      <c r="T114" s="627"/>
    </row>
    <row r="115" spans="1:20" s="5" customFormat="1" ht="13.5" thickBot="1">
      <c r="A115" s="392" t="s">
        <v>803</v>
      </c>
      <c r="B115" s="1099">
        <v>239</v>
      </c>
      <c r="C115" s="1103">
        <v>13</v>
      </c>
      <c r="D115" s="1097">
        <v>94</v>
      </c>
      <c r="E115" s="1097">
        <v>474</v>
      </c>
      <c r="F115" s="1090" t="s">
        <v>407</v>
      </c>
      <c r="G115" s="393"/>
      <c r="H115" s="36"/>
      <c r="I115" s="36"/>
      <c r="J115" s="129"/>
      <c r="K115" s="760"/>
      <c r="L115" s="47"/>
      <c r="M115" s="627"/>
      <c r="N115" s="627"/>
      <c r="O115" s="627"/>
      <c r="P115" s="19"/>
      <c r="Q115" s="29"/>
      <c r="R115" s="627"/>
      <c r="S115" s="627"/>
      <c r="T115" s="627"/>
    </row>
    <row r="116" spans="1:20" s="5" customFormat="1" ht="13.5" thickBot="1">
      <c r="A116" s="394" t="s">
        <v>804</v>
      </c>
      <c r="B116" s="1104">
        <v>43636</v>
      </c>
      <c r="C116" s="1105">
        <v>43636</v>
      </c>
      <c r="D116" s="1104">
        <v>43636</v>
      </c>
      <c r="E116" s="1104">
        <v>43636</v>
      </c>
      <c r="F116" s="1090" t="s">
        <v>407</v>
      </c>
      <c r="G116" s="393"/>
      <c r="H116" s="36"/>
      <c r="I116" s="36"/>
      <c r="J116" s="129"/>
      <c r="K116" s="760"/>
      <c r="L116" s="47"/>
      <c r="M116" s="627"/>
      <c r="N116" s="627"/>
      <c r="O116" s="627"/>
      <c r="P116" s="19"/>
      <c r="Q116" s="29"/>
      <c r="R116" s="627"/>
      <c r="S116" s="627"/>
      <c r="T116" s="627"/>
    </row>
    <row r="117" spans="1:20" s="5" customFormat="1" ht="13.5" thickBot="1">
      <c r="A117" s="394" t="s">
        <v>805</v>
      </c>
      <c r="B117" s="1106">
        <v>5.4771289760748004E-3</v>
      </c>
      <c r="C117" s="1106">
        <v>2.9791914932624397E-4</v>
      </c>
      <c r="D117" s="1106">
        <v>2.1541846182051498E-3</v>
      </c>
      <c r="E117" s="1106">
        <v>1.08625905215877E-2</v>
      </c>
      <c r="F117" s="1090" t="s">
        <v>407</v>
      </c>
      <c r="G117" s="393"/>
      <c r="H117" s="36"/>
      <c r="I117" s="36"/>
      <c r="J117" s="129"/>
      <c r="K117" s="760"/>
      <c r="L117" s="47"/>
      <c r="M117" s="627"/>
      <c r="N117" s="627"/>
      <c r="O117" s="627"/>
      <c r="P117" s="19"/>
      <c r="Q117" s="29"/>
      <c r="R117" s="627"/>
      <c r="S117" s="627"/>
      <c r="T117" s="627"/>
    </row>
    <row r="118" spans="1:20" s="5" customFormat="1" ht="13.5" thickBot="1">
      <c r="A118" s="394" t="s">
        <v>806</v>
      </c>
      <c r="B118" s="1107">
        <v>105</v>
      </c>
      <c r="C118" s="1108">
        <v>11</v>
      </c>
      <c r="D118" s="1104">
        <v>36</v>
      </c>
      <c r="E118" s="1104">
        <v>241</v>
      </c>
      <c r="F118" s="1090" t="s">
        <v>407</v>
      </c>
      <c r="G118" s="393"/>
      <c r="H118" s="36"/>
      <c r="I118" s="36"/>
      <c r="J118" s="129"/>
      <c r="K118" s="760"/>
      <c r="L118" s="47"/>
      <c r="M118" s="627"/>
      <c r="N118" s="627"/>
      <c r="O118" s="627"/>
      <c r="P118" s="19"/>
      <c r="Q118" s="29"/>
      <c r="R118" s="627"/>
      <c r="S118" s="627"/>
      <c r="T118" s="627"/>
    </row>
    <row r="119" spans="1:20" s="5" customFormat="1" ht="13.5" thickBot="1">
      <c r="A119" s="394" t="s">
        <v>807</v>
      </c>
      <c r="B119" s="1104">
        <v>21760</v>
      </c>
      <c r="C119" s="1105">
        <v>21760</v>
      </c>
      <c r="D119" s="1104">
        <v>21760</v>
      </c>
      <c r="E119" s="1104">
        <v>21760</v>
      </c>
      <c r="F119" s="1090" t="s">
        <v>407</v>
      </c>
      <c r="G119" s="393"/>
      <c r="H119" s="36"/>
      <c r="I119" s="36"/>
      <c r="J119" s="129"/>
      <c r="K119" s="760"/>
      <c r="L119" s="47"/>
      <c r="M119" s="627"/>
      <c r="N119" s="627"/>
      <c r="O119" s="627"/>
      <c r="P119" s="19"/>
      <c r="Q119" s="29"/>
      <c r="R119" s="627"/>
      <c r="S119" s="627"/>
      <c r="T119" s="627"/>
    </row>
    <row r="120" spans="1:20" s="5" customFormat="1" ht="13.5" thickBot="1">
      <c r="A120" s="394" t="s">
        <v>805</v>
      </c>
      <c r="B120" s="1106">
        <v>4.8253676470588203E-3</v>
      </c>
      <c r="C120" s="1106">
        <v>5.0551470588235299E-4</v>
      </c>
      <c r="D120" s="1106">
        <v>1.6544117647058799E-3</v>
      </c>
      <c r="E120" s="1106">
        <v>1.10753676470588E-2</v>
      </c>
      <c r="F120" s="1090" t="s">
        <v>407</v>
      </c>
      <c r="G120" s="393"/>
      <c r="H120" s="36"/>
      <c r="I120" s="36"/>
      <c r="J120" s="129"/>
      <c r="K120" s="760"/>
      <c r="L120" s="47"/>
      <c r="M120" s="627"/>
      <c r="N120" s="627"/>
      <c r="O120" s="627"/>
      <c r="P120" s="19"/>
      <c r="Q120" s="29"/>
      <c r="R120" s="627"/>
      <c r="S120" s="627"/>
      <c r="T120" s="627"/>
    </row>
    <row r="121" spans="1:20" s="5" customFormat="1" ht="13.5" thickBot="1">
      <c r="A121" s="392" t="s">
        <v>1078</v>
      </c>
      <c r="B121" s="1091">
        <v>6.5176132901597695E-4</v>
      </c>
      <c r="C121" s="1091">
        <v>-2.0759555655610901E-4</v>
      </c>
      <c r="D121" s="1091">
        <v>4.9977285349926898E-4</v>
      </c>
      <c r="E121" s="1091">
        <v>-2.1277712547114499E-4</v>
      </c>
      <c r="F121" s="1090" t="s">
        <v>407</v>
      </c>
      <c r="G121" s="393"/>
      <c r="H121" s="36"/>
      <c r="I121" s="36"/>
      <c r="J121" s="129"/>
      <c r="K121" s="760"/>
      <c r="L121" s="47"/>
      <c r="M121" s="627"/>
      <c r="N121" s="627"/>
      <c r="O121" s="627"/>
      <c r="P121" s="19"/>
      <c r="Q121" s="29"/>
      <c r="R121" s="627"/>
      <c r="S121" s="627"/>
      <c r="T121" s="627"/>
    </row>
    <row r="122" spans="1:20" s="5" customFormat="1" ht="26.25" thickBot="1">
      <c r="A122" s="392" t="s">
        <v>809</v>
      </c>
      <c r="B122" s="1093">
        <v>28.44025735294117</v>
      </c>
      <c r="C122" s="1093">
        <v>-9.0586397058823724</v>
      </c>
      <c r="D122" s="1093">
        <v>21.8080882352941</v>
      </c>
      <c r="E122" s="1093">
        <v>-9.2847426470588825</v>
      </c>
      <c r="F122" s="1090" t="s">
        <v>407</v>
      </c>
      <c r="G122" s="393"/>
      <c r="H122" s="36"/>
      <c r="I122" s="36"/>
      <c r="J122" s="129"/>
      <c r="K122" s="760"/>
      <c r="L122" s="47"/>
      <c r="M122" s="627"/>
      <c r="N122" s="627"/>
      <c r="O122" s="627"/>
      <c r="P122" s="19"/>
      <c r="Q122" s="29"/>
      <c r="R122" s="627"/>
      <c r="S122" s="627"/>
      <c r="T122" s="627"/>
    </row>
    <row r="123" spans="1:20" s="5" customFormat="1" ht="26.25" thickBot="1">
      <c r="A123" s="392" t="s">
        <v>810</v>
      </c>
      <c r="B123" s="1099" t="s">
        <v>811</v>
      </c>
      <c r="C123" s="1103" t="s">
        <v>811</v>
      </c>
      <c r="D123" s="1110" t="s">
        <v>811</v>
      </c>
      <c r="E123" s="1110" t="s">
        <v>811</v>
      </c>
      <c r="F123" s="1090" t="s">
        <v>407</v>
      </c>
      <c r="G123" s="393"/>
      <c r="H123" s="36"/>
      <c r="I123" s="36"/>
      <c r="J123" s="129"/>
      <c r="K123" s="760"/>
      <c r="L123" s="47"/>
      <c r="M123" s="627"/>
      <c r="N123" s="627"/>
      <c r="O123" s="627"/>
      <c r="P123" s="19"/>
      <c r="Q123" s="29"/>
      <c r="R123" s="627"/>
      <c r="S123" s="627"/>
      <c r="T123" s="627"/>
    </row>
    <row r="124" spans="1:20" s="5" customFormat="1" ht="26.25" thickBot="1">
      <c r="A124" s="395" t="s">
        <v>812</v>
      </c>
      <c r="B124" s="1100">
        <v>65671.895958180132</v>
      </c>
      <c r="C124" s="1100">
        <v>-9472.1666084559038</v>
      </c>
      <c r="D124" s="1100">
        <v>12496.03455882352</v>
      </c>
      <c r="E124" s="1100">
        <v>-4289.5511029412037</v>
      </c>
      <c r="F124" s="1095">
        <f>SUM(B124:E124)</f>
        <v>64406.212805606541</v>
      </c>
      <c r="G124" s="396"/>
      <c r="H124" s="36"/>
      <c r="I124" s="36"/>
      <c r="J124" s="129"/>
      <c r="K124" s="760"/>
      <c r="L124" s="47"/>
      <c r="M124" s="627"/>
      <c r="N124" s="627"/>
      <c r="O124" s="627"/>
      <c r="P124" s="19"/>
      <c r="Q124" s="29"/>
      <c r="R124" s="627"/>
      <c r="S124" s="627"/>
      <c r="T124" s="627"/>
    </row>
    <row r="125" spans="1:20" s="5" customFormat="1" ht="13.5" thickBot="1">
      <c r="A125" s="397" t="s">
        <v>1223</v>
      </c>
      <c r="B125" s="354"/>
      <c r="C125" s="354"/>
      <c r="D125" s="354"/>
      <c r="E125" s="354"/>
      <c r="F125" s="354"/>
      <c r="G125" s="391"/>
      <c r="H125" s="36"/>
      <c r="I125" s="36"/>
      <c r="J125" s="129"/>
      <c r="K125" s="760"/>
      <c r="L125" s="47"/>
      <c r="M125" s="627"/>
      <c r="N125" s="627"/>
      <c r="O125" s="627"/>
      <c r="P125" s="19"/>
      <c r="Q125" s="29"/>
      <c r="R125" s="627"/>
      <c r="S125" s="627"/>
      <c r="T125" s="627"/>
    </row>
    <row r="126" spans="1:20" s="5" customFormat="1" ht="26.25" thickBot="1">
      <c r="A126" s="392" t="s">
        <v>802</v>
      </c>
      <c r="B126" s="1088">
        <v>2795.1224000000002</v>
      </c>
      <c r="C126" s="1089">
        <v>1268.03</v>
      </c>
      <c r="D126" s="1088">
        <v>573</v>
      </c>
      <c r="E126" s="1088">
        <v>462</v>
      </c>
      <c r="F126" s="1090" t="s">
        <v>407</v>
      </c>
      <c r="G126" s="393"/>
      <c r="H126" s="36"/>
      <c r="I126" s="36"/>
      <c r="J126" s="129"/>
      <c r="K126" s="760"/>
      <c r="L126" s="47"/>
      <c r="M126" s="627"/>
      <c r="N126" s="627"/>
      <c r="O126" s="627"/>
      <c r="P126" s="19"/>
      <c r="Q126" s="29"/>
      <c r="R126" s="627"/>
      <c r="S126" s="627"/>
      <c r="T126" s="627"/>
    </row>
    <row r="127" spans="1:20" s="5" customFormat="1" ht="13.5" thickBot="1">
      <c r="A127" s="392" t="s">
        <v>803</v>
      </c>
      <c r="B127" s="1099">
        <v>74</v>
      </c>
      <c r="C127" s="1103">
        <v>4</v>
      </c>
      <c r="D127" s="1097">
        <v>42</v>
      </c>
      <c r="E127" s="1097">
        <v>114</v>
      </c>
      <c r="F127" s="1090" t="s">
        <v>407</v>
      </c>
      <c r="G127" s="393"/>
      <c r="H127" s="36"/>
      <c r="I127" s="36"/>
      <c r="J127" s="129"/>
      <c r="K127" s="760"/>
      <c r="L127" s="47"/>
      <c r="M127" s="627"/>
      <c r="N127" s="627"/>
      <c r="O127" s="627"/>
      <c r="P127" s="19"/>
      <c r="Q127" s="29"/>
      <c r="R127" s="627"/>
      <c r="S127" s="627"/>
      <c r="T127" s="627"/>
    </row>
    <row r="128" spans="1:20" s="5" customFormat="1" ht="13.5" thickBot="1">
      <c r="A128" s="394" t="s">
        <v>804</v>
      </c>
      <c r="B128" s="1104">
        <v>12160</v>
      </c>
      <c r="C128" s="1105">
        <v>12160</v>
      </c>
      <c r="D128" s="1104">
        <v>12160</v>
      </c>
      <c r="E128" s="1104">
        <v>12160</v>
      </c>
      <c r="F128" s="1090" t="s">
        <v>407</v>
      </c>
      <c r="G128" s="393"/>
      <c r="H128" s="36"/>
      <c r="I128" s="36"/>
      <c r="J128" s="129"/>
      <c r="K128" s="760"/>
      <c r="L128" s="47"/>
      <c r="M128" s="627"/>
      <c r="N128" s="627"/>
      <c r="O128" s="627"/>
      <c r="P128" s="19"/>
      <c r="Q128" s="29"/>
      <c r="R128" s="627"/>
      <c r="S128" s="627"/>
      <c r="T128" s="627"/>
    </row>
    <row r="129" spans="1:20" s="5" customFormat="1" ht="13.5" thickBot="1">
      <c r="A129" s="392" t="s">
        <v>805</v>
      </c>
      <c r="B129" s="1091">
        <v>6.0855263157894701E-3</v>
      </c>
      <c r="C129" s="1092">
        <v>3.28947368421053E-4</v>
      </c>
      <c r="D129" s="1098">
        <v>3.4539473684210499E-3</v>
      </c>
      <c r="E129" s="1098">
        <v>9.3749999999999997E-3</v>
      </c>
      <c r="F129" s="1090" t="s">
        <v>407</v>
      </c>
      <c r="G129" s="393"/>
      <c r="H129" s="36"/>
      <c r="I129" s="36"/>
      <c r="J129" s="129"/>
      <c r="K129" s="760"/>
      <c r="L129" s="47"/>
      <c r="M129" s="627"/>
      <c r="N129" s="627"/>
      <c r="O129" s="627"/>
      <c r="P129" s="19"/>
      <c r="Q129" s="29"/>
      <c r="R129" s="627"/>
      <c r="S129" s="627"/>
      <c r="T129" s="627"/>
    </row>
    <row r="130" spans="1:20" s="5" customFormat="1" ht="13.5" thickBot="1">
      <c r="A130" s="392" t="s">
        <v>806</v>
      </c>
      <c r="B130" s="1099">
        <v>49</v>
      </c>
      <c r="C130" s="1103">
        <v>3</v>
      </c>
      <c r="D130" s="1097">
        <v>15</v>
      </c>
      <c r="E130" s="1097">
        <v>72</v>
      </c>
      <c r="F130" s="1090" t="s">
        <v>407</v>
      </c>
      <c r="G130" s="393"/>
      <c r="H130" s="36"/>
      <c r="I130" s="36"/>
      <c r="J130" s="129"/>
      <c r="K130" s="760"/>
      <c r="L130" s="47"/>
      <c r="M130" s="627"/>
      <c r="N130" s="627"/>
      <c r="O130" s="627"/>
      <c r="P130" s="19"/>
      <c r="Q130" s="29"/>
      <c r="R130" s="627"/>
      <c r="S130" s="627"/>
      <c r="T130" s="627"/>
    </row>
    <row r="131" spans="1:20" s="5" customFormat="1" ht="13.5" thickBot="1">
      <c r="A131" s="392" t="s">
        <v>807</v>
      </c>
      <c r="B131" s="1097">
        <v>8952</v>
      </c>
      <c r="C131" s="1109">
        <v>8952</v>
      </c>
      <c r="D131" s="1097">
        <v>8952</v>
      </c>
      <c r="E131" s="1097">
        <v>8952</v>
      </c>
      <c r="F131" s="1090" t="s">
        <v>407</v>
      </c>
      <c r="G131" s="393"/>
      <c r="H131" s="36"/>
      <c r="I131" s="36"/>
      <c r="J131" s="129"/>
      <c r="K131" s="760"/>
      <c r="L131" s="47"/>
      <c r="M131" s="627"/>
      <c r="N131" s="627"/>
      <c r="O131" s="627"/>
      <c r="P131" s="19"/>
      <c r="Q131" s="29"/>
      <c r="R131" s="627"/>
      <c r="S131" s="627"/>
      <c r="T131" s="627"/>
    </row>
    <row r="132" spans="1:20" s="5" customFormat="1" ht="13.5" thickBot="1">
      <c r="A132" s="392" t="s">
        <v>805</v>
      </c>
      <c r="B132" s="1091">
        <v>5.4736371760500399E-3</v>
      </c>
      <c r="C132" s="1092">
        <v>3.3512064343163502E-4</v>
      </c>
      <c r="D132" s="1091">
        <v>1.67560321715818E-3</v>
      </c>
      <c r="E132" s="1091">
        <v>8.0428954423592495E-3</v>
      </c>
      <c r="F132" s="1090" t="s">
        <v>407</v>
      </c>
      <c r="G132" s="393"/>
      <c r="H132" s="36"/>
      <c r="I132" s="36"/>
      <c r="J132" s="129"/>
      <c r="K132" s="760"/>
      <c r="L132" s="47"/>
      <c r="M132" s="627"/>
      <c r="N132" s="627"/>
      <c r="O132" s="627"/>
      <c r="P132" s="19"/>
      <c r="Q132" s="29"/>
      <c r="R132" s="627"/>
      <c r="S132" s="627"/>
      <c r="T132" s="627"/>
    </row>
    <row r="133" spans="1:20" s="5" customFormat="1" ht="13.5" thickBot="1">
      <c r="A133" s="392" t="s">
        <v>1078</v>
      </c>
      <c r="B133" s="1091">
        <v>6.1188913973942902E-4</v>
      </c>
      <c r="C133" s="1092">
        <v>-6.1732750105827701E-6</v>
      </c>
      <c r="D133" s="1091">
        <v>1.7783441512628801E-3</v>
      </c>
      <c r="E133" s="1091">
        <v>1.33210455764075E-3</v>
      </c>
      <c r="F133" s="1090" t="s">
        <v>407</v>
      </c>
      <c r="G133" s="393"/>
      <c r="H133" s="36"/>
      <c r="I133" s="36"/>
      <c r="J133" s="129"/>
      <c r="K133" s="760"/>
      <c r="L133" s="47"/>
      <c r="M133" s="627"/>
      <c r="N133" s="627"/>
      <c r="O133" s="627"/>
      <c r="P133" s="19"/>
      <c r="Q133" s="29"/>
      <c r="R133" s="627"/>
      <c r="S133" s="627"/>
      <c r="T133" s="627"/>
    </row>
    <row r="134" spans="1:20" s="5" customFormat="1" ht="26.25" thickBot="1">
      <c r="A134" s="392" t="s">
        <v>809</v>
      </c>
      <c r="B134" s="1093">
        <v>7.4405719392314573</v>
      </c>
      <c r="C134" s="1094">
        <v>-7.5067024128686488E-2</v>
      </c>
      <c r="D134" s="1093">
        <v>21.624664879356622</v>
      </c>
      <c r="E134" s="1093">
        <v>16.19839142091152</v>
      </c>
      <c r="F134" s="1090" t="s">
        <v>407</v>
      </c>
      <c r="G134" s="393"/>
      <c r="H134" s="36"/>
      <c r="I134" s="36"/>
      <c r="J134" s="129"/>
      <c r="K134" s="760"/>
      <c r="L134" s="47"/>
      <c r="M134" s="627"/>
      <c r="N134" s="627"/>
      <c r="O134" s="627"/>
      <c r="P134" s="19"/>
      <c r="Q134" s="29"/>
      <c r="R134" s="627"/>
      <c r="S134" s="627"/>
      <c r="T134" s="627"/>
    </row>
    <row r="135" spans="1:20" s="5" customFormat="1" ht="26.25" thickBot="1">
      <c r="A135" s="392" t="s">
        <v>810</v>
      </c>
      <c r="B135" s="1099" t="s">
        <v>811</v>
      </c>
      <c r="C135" s="1103" t="s">
        <v>811</v>
      </c>
      <c r="D135" s="1110" t="s">
        <v>813</v>
      </c>
      <c r="E135" s="1110" t="s">
        <v>811</v>
      </c>
      <c r="F135" s="1090" t="s">
        <v>407</v>
      </c>
      <c r="G135" s="393"/>
      <c r="H135" s="36"/>
      <c r="I135" s="36"/>
      <c r="J135" s="129"/>
      <c r="K135" s="760"/>
      <c r="L135" s="47"/>
      <c r="M135" s="627"/>
      <c r="N135" s="627"/>
      <c r="O135" s="627"/>
      <c r="P135" s="19"/>
      <c r="Q135" s="29"/>
      <c r="R135" s="627"/>
      <c r="S135" s="627"/>
      <c r="T135" s="627"/>
    </row>
    <row r="136" spans="1:20" s="5" customFormat="1" ht="26.25" thickBot="1">
      <c r="A136" s="395" t="s">
        <v>812</v>
      </c>
      <c r="B136" s="1095">
        <v>20797.309296157287</v>
      </c>
      <c r="C136" s="1096">
        <v>-95.18723860589833</v>
      </c>
      <c r="D136" s="1095">
        <v>12390.932975871345</v>
      </c>
      <c r="E136" s="1095">
        <v>7483.6568364611221</v>
      </c>
      <c r="F136" s="1100">
        <f>SUM(B136:E136)</f>
        <v>40576.71186988386</v>
      </c>
      <c r="G136" s="396"/>
      <c r="H136" s="36"/>
      <c r="I136" s="36"/>
      <c r="J136" s="129"/>
      <c r="K136" s="760"/>
      <c r="L136" s="47"/>
      <c r="M136" s="627"/>
      <c r="N136" s="627"/>
      <c r="O136" s="627"/>
      <c r="P136" s="19"/>
      <c r="Q136" s="29"/>
      <c r="R136" s="627"/>
      <c r="S136" s="627"/>
      <c r="T136" s="627"/>
    </row>
    <row r="137" spans="1:20" s="5" customFormat="1" ht="13.5" thickBot="1">
      <c r="A137" s="397" t="s">
        <v>1224</v>
      </c>
      <c r="B137" s="354"/>
      <c r="C137" s="354"/>
      <c r="D137" s="354"/>
      <c r="E137" s="354"/>
      <c r="F137" s="354"/>
      <c r="G137" s="391"/>
      <c r="H137" s="36"/>
      <c r="I137" s="36"/>
      <c r="J137" s="129"/>
      <c r="K137" s="760"/>
      <c r="L137" s="47"/>
      <c r="M137" s="627"/>
      <c r="N137" s="627"/>
      <c r="O137" s="627"/>
      <c r="P137" s="19"/>
      <c r="Q137" s="29"/>
      <c r="R137" s="627"/>
      <c r="S137" s="627"/>
      <c r="T137" s="627"/>
    </row>
    <row r="138" spans="1:20" s="5" customFormat="1" ht="26.25" thickBot="1">
      <c r="A138" s="392" t="s">
        <v>802</v>
      </c>
      <c r="B138" s="1088">
        <v>2248.3667999999998</v>
      </c>
      <c r="C138" s="1089">
        <v>1030.335</v>
      </c>
      <c r="D138" s="1088">
        <v>573</v>
      </c>
      <c r="E138" s="1088">
        <v>462</v>
      </c>
      <c r="F138" s="1090" t="s">
        <v>407</v>
      </c>
      <c r="G138" s="393"/>
      <c r="H138" s="36"/>
      <c r="I138" s="36"/>
      <c r="J138" s="129"/>
      <c r="K138" s="760"/>
      <c r="L138" s="47"/>
      <c r="M138" s="627"/>
      <c r="N138" s="627"/>
      <c r="O138" s="627"/>
      <c r="P138" s="19"/>
      <c r="Q138" s="29"/>
      <c r="R138" s="627"/>
      <c r="S138" s="627"/>
      <c r="T138" s="627"/>
    </row>
    <row r="139" spans="1:20" s="5" customFormat="1" ht="13.5" thickBot="1">
      <c r="A139" s="392" t="s">
        <v>803</v>
      </c>
      <c r="B139" s="1099">
        <v>336</v>
      </c>
      <c r="C139" s="1103">
        <v>31</v>
      </c>
      <c r="D139" s="1097">
        <v>207</v>
      </c>
      <c r="E139" s="1097">
        <v>804</v>
      </c>
      <c r="F139" s="1090" t="s">
        <v>407</v>
      </c>
      <c r="G139" s="393"/>
      <c r="H139" s="36"/>
      <c r="I139" s="36"/>
      <c r="J139" s="129"/>
      <c r="K139" s="760"/>
      <c r="L139" s="47"/>
      <c r="M139" s="627"/>
      <c r="N139" s="627"/>
      <c r="O139" s="627"/>
      <c r="P139" s="19"/>
      <c r="Q139" s="29"/>
      <c r="R139" s="627"/>
      <c r="S139" s="627"/>
      <c r="T139" s="627"/>
    </row>
    <row r="140" spans="1:20" s="5" customFormat="1" ht="13.5" thickBot="1">
      <c r="A140" s="392" t="s">
        <v>804</v>
      </c>
      <c r="B140" s="1097">
        <v>78131</v>
      </c>
      <c r="C140" s="1109">
        <v>78131</v>
      </c>
      <c r="D140" s="1097">
        <v>78131</v>
      </c>
      <c r="E140" s="1097">
        <v>78131</v>
      </c>
      <c r="F140" s="1090" t="s">
        <v>407</v>
      </c>
      <c r="G140" s="393"/>
      <c r="H140" s="36"/>
      <c r="I140" s="36"/>
      <c r="J140" s="129"/>
      <c r="K140" s="760"/>
      <c r="L140" s="47"/>
      <c r="M140" s="627"/>
      <c r="N140" s="627"/>
      <c r="O140" s="627"/>
      <c r="P140" s="19"/>
      <c r="Q140" s="29"/>
      <c r="R140" s="627"/>
      <c r="S140" s="627"/>
      <c r="T140" s="627"/>
    </row>
    <row r="141" spans="1:20" s="5" customFormat="1" ht="13.5" thickBot="1">
      <c r="A141" s="392" t="s">
        <v>805</v>
      </c>
      <c r="B141" s="1091">
        <v>4.3004697239251996E-3</v>
      </c>
      <c r="C141" s="1092">
        <v>3.9676952810024203E-4</v>
      </c>
      <c r="D141" s="1098">
        <v>2.64939652634678E-3</v>
      </c>
      <c r="E141" s="1098">
        <v>1.02904096965353E-2</v>
      </c>
      <c r="F141" s="1090" t="s">
        <v>407</v>
      </c>
      <c r="G141" s="393"/>
      <c r="H141" s="36"/>
      <c r="I141" s="36"/>
      <c r="J141" s="129"/>
      <c r="K141" s="760"/>
      <c r="L141" s="47"/>
      <c r="M141" s="627"/>
      <c r="N141" s="627"/>
      <c r="O141" s="627"/>
      <c r="P141" s="19"/>
      <c r="Q141" s="29"/>
      <c r="R141" s="627"/>
      <c r="S141" s="627"/>
      <c r="T141" s="627"/>
    </row>
    <row r="142" spans="1:20" s="5" customFormat="1" ht="13.5" thickBot="1">
      <c r="A142" s="392" t="s">
        <v>806</v>
      </c>
      <c r="B142" s="1099">
        <v>48</v>
      </c>
      <c r="C142" s="1103">
        <v>3</v>
      </c>
      <c r="D142" s="1097">
        <v>15</v>
      </c>
      <c r="E142" s="1097">
        <v>94</v>
      </c>
      <c r="F142" s="1090" t="s">
        <v>407</v>
      </c>
      <c r="G142" s="393"/>
      <c r="H142" s="36"/>
      <c r="I142" s="36"/>
      <c r="J142" s="129"/>
      <c r="K142" s="760"/>
      <c r="L142" s="47"/>
      <c r="M142" s="627"/>
      <c r="N142" s="627"/>
      <c r="O142" s="627"/>
      <c r="P142" s="19"/>
      <c r="Q142" s="29"/>
      <c r="R142" s="627"/>
      <c r="S142" s="627"/>
      <c r="T142" s="627"/>
    </row>
    <row r="143" spans="1:20" s="5" customFormat="1" ht="13.5" thickBot="1">
      <c r="A143" s="392" t="s">
        <v>807</v>
      </c>
      <c r="B143" s="1097">
        <v>9743</v>
      </c>
      <c r="C143" s="1109">
        <v>9743</v>
      </c>
      <c r="D143" s="1097">
        <v>9743</v>
      </c>
      <c r="E143" s="1097">
        <v>9743</v>
      </c>
      <c r="F143" s="1090" t="s">
        <v>407</v>
      </c>
      <c r="G143" s="393"/>
      <c r="H143" s="36"/>
      <c r="I143" s="36"/>
      <c r="J143" s="129"/>
      <c r="K143" s="760"/>
      <c r="L143" s="47"/>
      <c r="M143" s="627"/>
      <c r="N143" s="627"/>
      <c r="O143" s="627"/>
      <c r="P143" s="19"/>
      <c r="Q143" s="29"/>
      <c r="R143" s="627"/>
      <c r="S143" s="627"/>
      <c r="T143" s="627"/>
    </row>
    <row r="144" spans="1:20" s="5" customFormat="1" ht="13.5" thickBot="1">
      <c r="A144" s="392" t="s">
        <v>805</v>
      </c>
      <c r="B144" s="1091">
        <v>4.9266139792671698E-3</v>
      </c>
      <c r="C144" s="1092">
        <v>3.07913373704198E-4</v>
      </c>
      <c r="D144" s="1091">
        <v>1.53956686852099E-3</v>
      </c>
      <c r="E144" s="1091">
        <v>9.6479523760648698E-3</v>
      </c>
      <c r="F144" s="1090" t="s">
        <v>407</v>
      </c>
      <c r="G144" s="393"/>
      <c r="H144" s="36"/>
      <c r="I144" s="36"/>
      <c r="J144" s="129"/>
      <c r="K144" s="760"/>
      <c r="L144" s="47"/>
      <c r="M144" s="627"/>
      <c r="N144" s="627"/>
      <c r="O144" s="627"/>
      <c r="P144" s="19"/>
      <c r="Q144" s="29"/>
      <c r="R144" s="627"/>
      <c r="S144" s="627"/>
      <c r="T144" s="627"/>
    </row>
    <row r="145" spans="1:32" s="5" customFormat="1" ht="13.5" thickBot="1">
      <c r="A145" s="392" t="s">
        <v>808</v>
      </c>
      <c r="B145" s="1091">
        <v>-6.2614425534196396E-4</v>
      </c>
      <c r="C145" s="1092">
        <v>8.8856154396043996E-5</v>
      </c>
      <c r="D145" s="1091">
        <v>1.10982965782579E-3</v>
      </c>
      <c r="E145" s="1091">
        <v>6.4245732047043896E-4</v>
      </c>
      <c r="F145" s="1090" t="s">
        <v>407</v>
      </c>
      <c r="G145" s="393"/>
      <c r="H145" s="36"/>
      <c r="I145" s="36"/>
      <c r="J145" s="129"/>
      <c r="K145" s="760"/>
      <c r="L145" s="47"/>
      <c r="M145" s="627"/>
      <c r="N145" s="627"/>
      <c r="O145" s="627"/>
      <c r="P145" s="19"/>
      <c r="Q145" s="29"/>
      <c r="R145" s="627"/>
      <c r="S145" s="627"/>
      <c r="T145" s="627"/>
    </row>
    <row r="146" spans="1:32" s="5" customFormat="1" ht="26.25" thickBot="1">
      <c r="A146" s="392" t="s">
        <v>809</v>
      </c>
      <c r="B146" s="1093">
        <v>-48.921276814122983</v>
      </c>
      <c r="C146" s="1094">
        <v>6.9424201991173131</v>
      </c>
      <c r="D146" s="1093">
        <v>86.712100995586809</v>
      </c>
      <c r="E146" s="1093">
        <v>50.195832905675864</v>
      </c>
      <c r="F146" s="1090" t="s">
        <v>407</v>
      </c>
      <c r="G146" s="393"/>
      <c r="H146" s="36"/>
      <c r="I146" s="36"/>
      <c r="J146" s="129"/>
      <c r="K146" s="760"/>
      <c r="L146" s="47"/>
      <c r="M146" s="627"/>
      <c r="N146" s="627"/>
      <c r="O146" s="627"/>
      <c r="P146" s="19"/>
      <c r="Q146" s="29"/>
      <c r="R146" s="627"/>
      <c r="S146" s="627"/>
      <c r="T146" s="627"/>
    </row>
    <row r="147" spans="1:32" s="5" customFormat="1" ht="26.25" thickBot="1">
      <c r="A147" s="392" t="s">
        <v>810</v>
      </c>
      <c r="B147" s="1099" t="s">
        <v>811</v>
      </c>
      <c r="C147" s="1103" t="s">
        <v>811</v>
      </c>
      <c r="D147" s="1110" t="s">
        <v>811</v>
      </c>
      <c r="E147" s="1110" t="s">
        <v>811</v>
      </c>
      <c r="F147" s="1090" t="s">
        <v>407</v>
      </c>
      <c r="G147" s="393"/>
      <c r="H147" s="36"/>
      <c r="I147" s="36"/>
      <c r="J147" s="129"/>
      <c r="K147" s="760"/>
      <c r="L147" s="47"/>
      <c r="M147" s="627"/>
      <c r="N147" s="627"/>
      <c r="O147" s="627"/>
      <c r="P147" s="19"/>
      <c r="Q147" s="29"/>
      <c r="R147" s="627"/>
      <c r="S147" s="627"/>
      <c r="T147" s="627"/>
    </row>
    <row r="148" spans="1:32" s="5" customFormat="1" ht="26.25" thickBot="1">
      <c r="A148" s="398" t="s">
        <v>812</v>
      </c>
      <c r="B148" s="1101">
        <v>-109992.97460248388</v>
      </c>
      <c r="C148" s="1111">
        <v>7153.0185158575368</v>
      </c>
      <c r="D148" s="1101">
        <v>49686.033870471241</v>
      </c>
      <c r="E148" s="1101">
        <v>23190.47480242225</v>
      </c>
      <c r="F148" s="1102">
        <f>SUM(B148:E148)</f>
        <v>-29963.447413732858</v>
      </c>
      <c r="G148" s="396"/>
      <c r="H148" s="36"/>
      <c r="I148" s="36"/>
      <c r="J148" s="130"/>
      <c r="K148" s="41"/>
      <c r="L148" s="39"/>
      <c r="M148" s="627"/>
      <c r="N148" s="627"/>
      <c r="O148" s="627"/>
      <c r="P148" s="19"/>
      <c r="Q148" s="29"/>
      <c r="R148" s="627"/>
      <c r="S148" s="627"/>
      <c r="T148" s="627"/>
      <c r="V148" s="380"/>
      <c r="W148" s="380"/>
    </row>
    <row r="149" spans="1:32" s="5" customFormat="1" ht="15">
      <c r="A149" s="355" t="s">
        <v>1225</v>
      </c>
      <c r="B149" s="341"/>
      <c r="C149" s="517"/>
      <c r="D149" s="517"/>
      <c r="E149" s="36"/>
      <c r="F149" s="36"/>
      <c r="G149" s="36"/>
      <c r="H149" s="36"/>
      <c r="I149" s="36"/>
      <c r="J149" s="134"/>
      <c r="K149" s="40"/>
      <c r="L149" s="39"/>
      <c r="M149" s="627"/>
      <c r="N149" s="627"/>
      <c r="O149" s="627"/>
      <c r="P149" s="627"/>
      <c r="Q149" s="627"/>
      <c r="R149" s="380"/>
      <c r="S149" s="380"/>
      <c r="T149" s="380"/>
      <c r="U149" s="380"/>
      <c r="V149" s="380"/>
      <c r="W149" s="380"/>
      <c r="X149" s="380"/>
      <c r="Y149" s="380"/>
      <c r="Z149" s="380"/>
      <c r="AA149" s="380"/>
      <c r="AB149" s="380"/>
      <c r="AC149" s="380"/>
      <c r="AD149" s="380"/>
      <c r="AE149" s="380"/>
      <c r="AF149" s="380"/>
    </row>
    <row r="150" spans="1:32" s="627" customFormat="1" ht="13.5" customHeight="1">
      <c r="A150" s="648"/>
      <c r="B150" s="647"/>
      <c r="C150" s="790"/>
      <c r="D150" s="790"/>
      <c r="E150" s="629"/>
      <c r="F150" s="629"/>
      <c r="G150" s="629"/>
      <c r="H150" s="629"/>
      <c r="I150" s="629"/>
      <c r="J150" s="134"/>
      <c r="K150" s="40"/>
      <c r="L150" s="39"/>
      <c r="R150" s="380"/>
      <c r="S150" s="380"/>
      <c r="T150" s="380"/>
      <c r="U150" s="380"/>
      <c r="V150" s="380"/>
      <c r="W150" s="380"/>
      <c r="X150" s="380"/>
      <c r="Y150" s="380"/>
      <c r="Z150" s="380"/>
      <c r="AA150" s="380"/>
      <c r="AB150" s="380"/>
      <c r="AC150" s="380"/>
      <c r="AD150" s="380"/>
      <c r="AE150" s="380"/>
      <c r="AF150" s="380"/>
    </row>
    <row r="151" spans="1:32" s="627" customFormat="1" ht="13.5" customHeight="1">
      <c r="A151" s="648"/>
      <c r="B151" s="647"/>
      <c r="C151" s="790"/>
      <c r="D151" s="790"/>
      <c r="E151" s="629"/>
      <c r="F151" s="629"/>
      <c r="G151" s="629"/>
      <c r="H151" s="629"/>
      <c r="I151" s="629"/>
      <c r="J151" s="134"/>
      <c r="K151" s="40"/>
      <c r="L151" s="39"/>
      <c r="R151" s="380"/>
      <c r="S151" s="380"/>
      <c r="T151" s="380"/>
      <c r="U151" s="380"/>
      <c r="V151" s="380"/>
      <c r="W151" s="380"/>
      <c r="X151" s="380"/>
      <c r="Y151" s="380"/>
      <c r="Z151" s="380"/>
      <c r="AA151" s="380"/>
      <c r="AB151" s="380"/>
      <c r="AC151" s="380"/>
      <c r="AD151" s="380"/>
      <c r="AE151" s="380"/>
      <c r="AF151" s="380"/>
    </row>
    <row r="152" spans="1:32" s="5" customFormat="1" ht="13.5" customHeight="1">
      <c r="A152" s="543"/>
      <c r="B152" s="341"/>
      <c r="C152" s="517"/>
      <c r="D152" s="517"/>
      <c r="E152" s="36"/>
      <c r="F152" s="36"/>
      <c r="G152" s="36"/>
      <c r="H152" s="36"/>
      <c r="I152" s="36"/>
      <c r="J152" s="132"/>
      <c r="K152" s="49"/>
      <c r="L152" s="39"/>
      <c r="M152" s="627"/>
      <c r="N152" s="627"/>
      <c r="O152" s="627"/>
      <c r="P152" s="627"/>
      <c r="Q152" s="627"/>
      <c r="R152" s="380"/>
      <c r="S152" s="380"/>
      <c r="T152" s="380"/>
      <c r="U152" s="380"/>
      <c r="V152" s="380"/>
      <c r="W152" s="380"/>
      <c r="X152" s="380"/>
      <c r="Y152" s="380"/>
      <c r="Z152" s="380"/>
      <c r="AA152" s="380"/>
      <c r="AB152" s="380"/>
      <c r="AC152" s="380"/>
      <c r="AD152" s="380"/>
      <c r="AE152" s="380"/>
      <c r="AF152" s="380"/>
    </row>
    <row r="153" spans="1:32" s="5" customFormat="1" ht="13.5" customHeight="1">
      <c r="A153" s="1509" t="s">
        <v>1079</v>
      </c>
      <c r="B153" s="1509"/>
      <c r="C153" s="1509"/>
      <c r="D153" s="1509"/>
      <c r="E153" s="36"/>
      <c r="F153" s="36"/>
      <c r="G153" s="36"/>
      <c r="H153" s="36"/>
      <c r="I153" s="36"/>
      <c r="J153" s="130"/>
      <c r="K153" s="41"/>
      <c r="L153" s="39"/>
      <c r="M153" s="627"/>
      <c r="N153" s="627"/>
      <c r="O153" s="627"/>
      <c r="P153" s="627"/>
      <c r="Q153" s="627"/>
      <c r="R153" s="380"/>
      <c r="S153" s="380"/>
      <c r="T153" s="380"/>
      <c r="U153" s="380"/>
      <c r="V153" s="380"/>
      <c r="W153" s="380"/>
      <c r="X153" s="380"/>
      <c r="Y153" s="380"/>
      <c r="Z153" s="380"/>
      <c r="AA153" s="380"/>
      <c r="AB153" s="380"/>
      <c r="AC153" s="380"/>
      <c r="AD153" s="380"/>
      <c r="AE153" s="380"/>
      <c r="AF153" s="380"/>
    </row>
    <row r="154" spans="1:32" s="5" customFormat="1" ht="26.25" thickBot="1">
      <c r="A154" s="342"/>
      <c r="B154" s="342" t="s">
        <v>1222</v>
      </c>
      <c r="C154" s="342" t="s">
        <v>1228</v>
      </c>
      <c r="D154" s="342" t="s">
        <v>1224</v>
      </c>
      <c r="E154" s="36"/>
      <c r="F154" s="36"/>
      <c r="G154" s="36"/>
      <c r="H154" s="36"/>
      <c r="I154" s="36"/>
      <c r="J154" s="130"/>
      <c r="K154" s="41"/>
      <c r="L154" s="39"/>
      <c r="M154" s="627"/>
      <c r="N154" s="627"/>
      <c r="O154" s="627"/>
      <c r="P154" s="627"/>
      <c r="Q154" s="627"/>
      <c r="R154" s="380"/>
      <c r="S154" s="380"/>
      <c r="T154" s="380"/>
      <c r="U154" s="380"/>
      <c r="V154" s="380"/>
      <c r="W154" s="380"/>
      <c r="X154" s="380"/>
      <c r="Y154" s="380"/>
      <c r="Z154" s="380"/>
      <c r="AA154" s="380"/>
      <c r="AB154" s="380"/>
      <c r="AC154" s="380"/>
      <c r="AD154" s="380"/>
      <c r="AE154" s="380"/>
      <c r="AF154" s="380"/>
    </row>
    <row r="155" spans="1:32" s="5" customFormat="1" ht="14.25" thickTop="1" thickBot="1">
      <c r="A155" s="354" t="s">
        <v>814</v>
      </c>
      <c r="B155" s="354"/>
      <c r="C155" s="354"/>
      <c r="D155" s="354"/>
      <c r="E155" s="36"/>
      <c r="F155" s="36"/>
      <c r="G155" s="36"/>
      <c r="H155" s="36"/>
      <c r="I155" s="36"/>
      <c r="J155" s="127"/>
      <c r="K155" s="629"/>
      <c r="L155" s="629"/>
      <c r="M155" s="627"/>
      <c r="N155" s="627"/>
      <c r="O155" s="627"/>
      <c r="P155" s="627"/>
      <c r="Q155" s="627"/>
      <c r="R155" s="380"/>
      <c r="S155" s="380"/>
      <c r="T155" s="380"/>
      <c r="U155" s="380"/>
      <c r="V155" s="380"/>
      <c r="W155" s="380"/>
      <c r="X155" s="380"/>
      <c r="Y155" s="380"/>
      <c r="Z155" s="380"/>
      <c r="AA155" s="380"/>
      <c r="AB155" s="380"/>
      <c r="AC155" s="380"/>
      <c r="AD155" s="380"/>
      <c r="AE155" s="380"/>
      <c r="AF155" s="380"/>
    </row>
    <row r="156" spans="1:32" s="5" customFormat="1">
      <c r="A156" s="341" t="s">
        <v>815</v>
      </c>
      <c r="B156" s="336" t="s">
        <v>816</v>
      </c>
      <c r="C156" s="336" t="s">
        <v>816</v>
      </c>
      <c r="D156" s="336" t="s">
        <v>817</v>
      </c>
      <c r="E156" s="36"/>
      <c r="F156" s="36"/>
      <c r="G156" s="36"/>
      <c r="H156" s="36"/>
      <c r="I156" s="36"/>
      <c r="J156" s="132"/>
      <c r="K156" s="49"/>
      <c r="L156" s="39"/>
      <c r="M156" s="627"/>
      <c r="N156" s="627"/>
      <c r="O156" s="627"/>
      <c r="P156" s="627"/>
      <c r="Q156" s="627"/>
      <c r="R156" s="380"/>
      <c r="S156" s="380"/>
      <c r="T156" s="380"/>
      <c r="U156" s="380"/>
      <c r="V156" s="380"/>
      <c r="W156" s="380"/>
      <c r="X156" s="380"/>
      <c r="Y156" s="380"/>
      <c r="Z156" s="380"/>
      <c r="AA156" s="380"/>
      <c r="AB156" s="380"/>
      <c r="AC156" s="380"/>
      <c r="AD156" s="380"/>
      <c r="AE156" s="380"/>
      <c r="AF156" s="380"/>
    </row>
    <row r="157" spans="1:32" s="5" customFormat="1">
      <c r="A157" s="341" t="s">
        <v>818</v>
      </c>
      <c r="B157" s="336" t="s">
        <v>819</v>
      </c>
      <c r="C157" s="336" t="s">
        <v>820</v>
      </c>
      <c r="D157" s="336" t="s">
        <v>821</v>
      </c>
      <c r="E157" s="36"/>
      <c r="F157" s="36"/>
      <c r="G157" s="36"/>
      <c r="H157" s="36"/>
      <c r="I157" s="36"/>
      <c r="J157" s="133"/>
      <c r="K157" s="38"/>
      <c r="L157" s="39"/>
      <c r="M157" s="627"/>
      <c r="N157" s="627"/>
      <c r="O157" s="627"/>
      <c r="P157" s="627"/>
      <c r="Q157" s="627"/>
      <c r="R157" s="380"/>
      <c r="S157" s="380"/>
      <c r="T157" s="380"/>
      <c r="U157" s="380"/>
      <c r="V157" s="380"/>
      <c r="W157" s="380"/>
      <c r="X157" s="380"/>
      <c r="Y157" s="380"/>
      <c r="Z157" s="380"/>
      <c r="AA157" s="380"/>
      <c r="AB157" s="380"/>
      <c r="AC157" s="380"/>
      <c r="AD157" s="380"/>
      <c r="AE157" s="380"/>
      <c r="AF157" s="380"/>
    </row>
    <row r="158" spans="1:32" s="5" customFormat="1" ht="12.75" customHeight="1">
      <c r="A158" s="341" t="s">
        <v>822</v>
      </c>
      <c r="B158" s="336">
        <v>21760</v>
      </c>
      <c r="C158" s="336">
        <v>8952</v>
      </c>
      <c r="D158" s="336">
        <v>9616</v>
      </c>
      <c r="E158" s="36"/>
      <c r="F158" s="36"/>
      <c r="G158" s="36"/>
      <c r="H158" s="36"/>
      <c r="I158" s="36"/>
      <c r="J158" s="133"/>
      <c r="K158" s="38"/>
      <c r="L158" s="39"/>
      <c r="M158" s="627"/>
      <c r="N158" s="627"/>
      <c r="O158" s="627"/>
      <c r="P158" s="627"/>
      <c r="Q158" s="627"/>
      <c r="R158" s="380"/>
      <c r="S158" s="380"/>
      <c r="T158" s="380"/>
      <c r="U158" s="380"/>
      <c r="V158" s="380"/>
      <c r="W158" s="380"/>
      <c r="X158" s="380"/>
      <c r="Y158" s="380"/>
      <c r="Z158" s="380"/>
      <c r="AA158" s="380"/>
      <c r="AB158" s="380"/>
      <c r="AC158" s="380"/>
      <c r="AD158" s="380"/>
      <c r="AE158" s="380"/>
      <c r="AF158" s="380"/>
    </row>
    <row r="159" spans="1:32" s="5" customFormat="1">
      <c r="A159" s="341" t="s">
        <v>823</v>
      </c>
      <c r="B159" s="336">
        <v>43636</v>
      </c>
      <c r="C159" s="336">
        <v>12160</v>
      </c>
      <c r="D159" s="336">
        <v>77060</v>
      </c>
      <c r="E159" s="36"/>
      <c r="F159" s="36"/>
      <c r="G159" s="36"/>
      <c r="H159" s="36"/>
      <c r="I159" s="36"/>
      <c r="J159" s="133"/>
      <c r="K159" s="38"/>
      <c r="L159" s="39"/>
      <c r="M159" s="627"/>
      <c r="N159" s="627"/>
      <c r="O159" s="627"/>
      <c r="P159" s="627"/>
      <c r="Q159" s="627"/>
      <c r="R159" s="380"/>
      <c r="S159" s="380"/>
      <c r="T159" s="380"/>
      <c r="U159" s="380"/>
      <c r="V159" s="380"/>
      <c r="W159" s="380"/>
      <c r="X159" s="380"/>
      <c r="Y159" s="380"/>
      <c r="Z159" s="380"/>
      <c r="AA159" s="380"/>
      <c r="AB159" s="380"/>
      <c r="AC159" s="380"/>
      <c r="AD159" s="380"/>
      <c r="AE159" s="380"/>
      <c r="AF159" s="380"/>
    </row>
    <row r="160" spans="1:32" s="12" customFormat="1">
      <c r="A160" s="341" t="s">
        <v>824</v>
      </c>
      <c r="B160" s="336">
        <v>20587</v>
      </c>
      <c r="C160" s="336">
        <v>8805</v>
      </c>
      <c r="D160" s="336">
        <v>9385</v>
      </c>
      <c r="E160" s="36"/>
      <c r="F160" s="36"/>
      <c r="G160" s="36"/>
      <c r="H160" s="36"/>
      <c r="I160" s="36"/>
      <c r="J160" s="135"/>
      <c r="K160" s="92"/>
      <c r="L160" s="93"/>
      <c r="M160" s="380"/>
      <c r="N160" s="380"/>
      <c r="O160" s="380"/>
      <c r="P160" s="380"/>
      <c r="Q160" s="380"/>
      <c r="R160" s="380"/>
      <c r="S160" s="380"/>
      <c r="T160" s="380"/>
      <c r="U160" s="380"/>
      <c r="V160" s="380"/>
      <c r="W160" s="380"/>
      <c r="X160" s="380"/>
      <c r="Y160" s="380"/>
      <c r="Z160" s="380"/>
      <c r="AA160" s="380"/>
      <c r="AB160" s="380"/>
      <c r="AC160" s="380"/>
      <c r="AD160" s="380"/>
      <c r="AE160" s="380"/>
      <c r="AF160" s="380"/>
    </row>
    <row r="161" spans="1:32" s="12" customFormat="1" ht="15">
      <c r="A161" s="341" t="s">
        <v>825</v>
      </c>
      <c r="B161" s="336">
        <v>41205</v>
      </c>
      <c r="C161" s="336">
        <v>11973</v>
      </c>
      <c r="D161" s="336">
        <v>74929</v>
      </c>
      <c r="E161" s="36"/>
      <c r="F161" s="36"/>
      <c r="G161" s="36"/>
      <c r="H161" s="36"/>
      <c r="I161" s="36"/>
      <c r="J161" s="134"/>
      <c r="K161" s="40"/>
      <c r="L161" s="93"/>
      <c r="M161" s="380"/>
      <c r="N161" s="380"/>
      <c r="O161" s="380"/>
      <c r="P161" s="380"/>
      <c r="Q161" s="380"/>
      <c r="R161" s="380"/>
      <c r="S161" s="380"/>
      <c r="T161" s="380"/>
      <c r="U161" s="380"/>
      <c r="V161" s="380"/>
      <c r="W161" s="380"/>
      <c r="X161" s="380"/>
      <c r="Y161" s="380"/>
      <c r="Z161" s="380"/>
      <c r="AA161" s="380"/>
      <c r="AB161" s="380"/>
      <c r="AC161" s="380"/>
      <c r="AD161" s="380"/>
      <c r="AE161" s="380"/>
      <c r="AF161" s="380"/>
    </row>
    <row r="162" spans="1:32" s="12" customFormat="1" ht="15.75" thickBot="1">
      <c r="A162" s="915" t="s">
        <v>826</v>
      </c>
      <c r="B162" s="1078">
        <v>42.41</v>
      </c>
      <c r="C162" s="1078">
        <v>58.02</v>
      </c>
      <c r="D162" s="1078">
        <v>32.18</v>
      </c>
      <c r="E162" s="36"/>
      <c r="F162" s="36"/>
      <c r="G162" s="36"/>
      <c r="H162" s="36"/>
      <c r="I162" s="36"/>
      <c r="J162" s="134"/>
      <c r="K162" s="40"/>
      <c r="L162" s="93"/>
      <c r="M162" s="380"/>
      <c r="N162" s="380"/>
      <c r="O162" s="380"/>
      <c r="P162" s="380"/>
      <c r="Q162" s="380"/>
      <c r="R162" s="380"/>
      <c r="S162" s="380"/>
      <c r="T162" s="380"/>
      <c r="U162" s="380"/>
      <c r="V162" s="380"/>
      <c r="W162" s="380"/>
      <c r="X162" s="380"/>
      <c r="Y162" s="380"/>
      <c r="Z162" s="380"/>
      <c r="AA162" s="380"/>
      <c r="AB162" s="380"/>
      <c r="AC162" s="380"/>
      <c r="AD162" s="380"/>
      <c r="AE162" s="380"/>
      <c r="AF162" s="380"/>
    </row>
    <row r="163" spans="1:32" s="12" customFormat="1" ht="13.5" thickBot="1">
      <c r="A163" s="356" t="s">
        <v>827</v>
      </c>
      <c r="B163" s="1079"/>
      <c r="C163" s="1079"/>
      <c r="D163" s="1079"/>
      <c r="E163" s="36"/>
      <c r="F163" s="36"/>
      <c r="G163" s="36"/>
      <c r="H163" s="36"/>
      <c r="I163" s="36"/>
      <c r="J163" s="136"/>
      <c r="K163" s="88"/>
      <c r="L163" s="93"/>
      <c r="M163" s="380"/>
      <c r="N163" s="380"/>
      <c r="O163" s="380"/>
      <c r="P163" s="380"/>
      <c r="Q163" s="380"/>
      <c r="R163" s="380"/>
      <c r="S163" s="380"/>
      <c r="T163" s="380"/>
      <c r="U163" s="380"/>
      <c r="V163" s="380"/>
      <c r="W163" s="380"/>
      <c r="X163" s="380"/>
      <c r="Y163" s="380"/>
      <c r="Z163" s="380"/>
      <c r="AA163" s="380"/>
      <c r="AB163" s="380"/>
      <c r="AC163" s="380"/>
      <c r="AD163" s="380"/>
      <c r="AE163" s="380"/>
      <c r="AF163" s="380"/>
    </row>
    <row r="164" spans="1:32" s="12" customFormat="1" ht="25.5">
      <c r="A164" s="910" t="s">
        <v>828</v>
      </c>
      <c r="B164" s="399">
        <v>-0.7</v>
      </c>
      <c r="C164" s="399">
        <v>-0.75</v>
      </c>
      <c r="D164" s="399">
        <v>-0.11</v>
      </c>
      <c r="E164" s="36"/>
      <c r="F164" s="36"/>
      <c r="G164" s="36"/>
      <c r="H164" s="36"/>
      <c r="I164" s="36"/>
      <c r="J164" s="136"/>
      <c r="K164" s="88"/>
      <c r="L164" s="93"/>
      <c r="M164" s="380"/>
      <c r="N164" s="380"/>
      <c r="O164" s="380"/>
      <c r="P164" s="380"/>
      <c r="Q164" s="380"/>
      <c r="R164" s="380"/>
      <c r="S164" s="380"/>
      <c r="T164" s="380"/>
      <c r="U164" s="380"/>
      <c r="V164" s="378"/>
      <c r="W164" s="378"/>
      <c r="X164" s="380"/>
      <c r="Y164" s="380"/>
      <c r="Z164" s="380"/>
      <c r="AA164" s="380"/>
      <c r="AB164" s="380"/>
      <c r="AC164" s="380"/>
      <c r="AD164" s="380"/>
      <c r="AE164" s="380"/>
      <c r="AF164" s="380"/>
    </row>
    <row r="165" spans="1:32" s="12" customFormat="1" ht="25.5">
      <c r="A165" s="910" t="s">
        <v>829</v>
      </c>
      <c r="B165" s="399">
        <v>0.14000000000000001</v>
      </c>
      <c r="C165" s="399">
        <v>0.25</v>
      </c>
      <c r="D165" s="399">
        <v>0.1</v>
      </c>
      <c r="E165" s="36"/>
      <c r="F165" s="36"/>
      <c r="G165" s="36"/>
      <c r="H165" s="36"/>
      <c r="I165" s="36"/>
      <c r="J165" s="137"/>
      <c r="K165" s="94"/>
      <c r="L165" s="94"/>
      <c r="M165" s="380"/>
      <c r="N165" s="380"/>
      <c r="O165" s="380"/>
      <c r="P165" s="380"/>
      <c r="Q165" s="380"/>
      <c r="R165" s="378"/>
      <c r="S165" s="378"/>
      <c r="T165" s="378"/>
      <c r="U165" s="378"/>
      <c r="V165" s="5"/>
      <c r="W165" s="5"/>
      <c r="X165" s="378"/>
      <c r="Y165" s="378"/>
      <c r="Z165" s="378"/>
      <c r="AA165" s="378"/>
      <c r="AB165" s="378"/>
      <c r="AC165" s="378"/>
      <c r="AD165" s="378"/>
      <c r="AE165" s="378"/>
      <c r="AF165" s="378"/>
    </row>
    <row r="166" spans="1:32" s="12" customFormat="1">
      <c r="A166" s="341" t="s">
        <v>830</v>
      </c>
      <c r="B166" s="336">
        <v>15210634</v>
      </c>
      <c r="C166" s="336">
        <v>4241384</v>
      </c>
      <c r="D166" s="336">
        <v>24174953</v>
      </c>
      <c r="E166" s="36"/>
      <c r="F166" s="36"/>
      <c r="G166" s="36"/>
      <c r="H166" s="36"/>
      <c r="I166" s="36"/>
      <c r="J166" s="138"/>
      <c r="K166" s="761"/>
      <c r="L166" s="93"/>
      <c r="M166" s="380"/>
      <c r="N166" s="380"/>
      <c r="O166" s="380"/>
      <c r="P166" s="380"/>
      <c r="Q166" s="380"/>
      <c r="R166" s="627"/>
      <c r="S166" s="627"/>
      <c r="T166" s="627"/>
      <c r="U166" s="5"/>
      <c r="V166" s="5"/>
      <c r="W166" s="5"/>
      <c r="X166" s="5"/>
      <c r="Y166" s="5"/>
      <c r="Z166" s="5"/>
      <c r="AA166" s="5"/>
      <c r="AB166" s="5"/>
      <c r="AC166" s="5"/>
      <c r="AD166" s="5"/>
      <c r="AE166" s="5"/>
      <c r="AF166" s="5"/>
    </row>
    <row r="167" spans="1:32" s="12" customFormat="1" ht="25.5">
      <c r="A167" s="910" t="s">
        <v>831</v>
      </c>
      <c r="B167" s="1080">
        <v>10635400.18</v>
      </c>
      <c r="C167" s="1080">
        <v>3163863.33</v>
      </c>
      <c r="D167" s="1080">
        <v>2583241.5499999998</v>
      </c>
      <c r="E167" s="36"/>
      <c r="F167" s="36"/>
      <c r="G167" s="36"/>
      <c r="H167" s="36"/>
      <c r="I167" s="36"/>
      <c r="J167" s="135"/>
      <c r="K167" s="92"/>
      <c r="L167" s="93"/>
      <c r="M167" s="380"/>
      <c r="N167" s="380"/>
      <c r="O167" s="380"/>
      <c r="P167" s="380"/>
      <c r="Q167" s="380"/>
      <c r="R167" s="627"/>
      <c r="S167" s="627"/>
      <c r="T167" s="627"/>
      <c r="U167" s="5"/>
      <c r="V167" s="5"/>
      <c r="W167" s="5"/>
      <c r="X167" s="5"/>
      <c r="Y167" s="5"/>
      <c r="Z167" s="5"/>
      <c r="AA167" s="5"/>
      <c r="AB167" s="5"/>
      <c r="AC167" s="5"/>
      <c r="AD167" s="5"/>
      <c r="AE167" s="5"/>
      <c r="AF167" s="5"/>
    </row>
    <row r="168" spans="1:32" s="12" customFormat="1" ht="25.5">
      <c r="A168" s="910" t="s">
        <v>832</v>
      </c>
      <c r="B168" s="1080">
        <v>2154934.81</v>
      </c>
      <c r="C168" s="1080">
        <v>1063774.4099999999</v>
      </c>
      <c r="D168" s="1080">
        <v>2323597.0299999998</v>
      </c>
      <c r="E168" s="36"/>
      <c r="F168" s="36"/>
      <c r="G168" s="36"/>
      <c r="H168" s="36"/>
      <c r="I168" s="36"/>
      <c r="J168" s="135"/>
      <c r="K168" s="92"/>
      <c r="L168" s="93"/>
      <c r="M168" s="380"/>
      <c r="N168" s="380"/>
      <c r="O168" s="380"/>
      <c r="P168" s="380"/>
      <c r="Q168" s="380"/>
      <c r="R168" s="627"/>
      <c r="S168" s="627"/>
      <c r="T168" s="627"/>
      <c r="U168" s="5"/>
      <c r="V168" s="5"/>
      <c r="W168" s="5"/>
      <c r="X168" s="5"/>
      <c r="Y168" s="5"/>
      <c r="Z168" s="5"/>
      <c r="AA168" s="5"/>
      <c r="AB168" s="5"/>
      <c r="AC168" s="5"/>
      <c r="AD168" s="5"/>
      <c r="AE168" s="5"/>
      <c r="AF168" s="5"/>
    </row>
    <row r="169" spans="1:32" s="12" customFormat="1">
      <c r="A169" s="910" t="s">
        <v>833</v>
      </c>
      <c r="B169" s="1076">
        <v>-0.02</v>
      </c>
      <c r="C169" s="1076">
        <v>-0.01</v>
      </c>
      <c r="D169" s="1076">
        <v>0</v>
      </c>
      <c r="E169" s="36"/>
      <c r="F169" s="36"/>
      <c r="G169" s="36"/>
      <c r="H169" s="36"/>
      <c r="I169" s="36"/>
      <c r="J169" s="135"/>
      <c r="K169" s="92"/>
      <c r="L169" s="93"/>
      <c r="M169" s="380"/>
      <c r="N169" s="380"/>
      <c r="O169" s="380"/>
      <c r="P169" s="380"/>
      <c r="Q169" s="380"/>
      <c r="R169" s="627"/>
      <c r="S169" s="627"/>
      <c r="T169" s="627"/>
      <c r="U169" s="5"/>
      <c r="V169" s="5"/>
      <c r="W169" s="5"/>
      <c r="X169" s="5"/>
      <c r="Y169" s="5"/>
      <c r="Z169" s="5"/>
      <c r="AA169" s="5"/>
      <c r="AB169" s="5"/>
      <c r="AC169" s="5"/>
      <c r="AD169" s="5"/>
      <c r="AE169" s="5"/>
      <c r="AF169" s="5"/>
    </row>
    <row r="170" spans="1:32" s="12" customFormat="1" ht="15.75" thickBot="1">
      <c r="A170" s="915" t="s">
        <v>834</v>
      </c>
      <c r="B170" s="1077">
        <v>0</v>
      </c>
      <c r="C170" s="1077">
        <v>0</v>
      </c>
      <c r="D170" s="1077">
        <v>0</v>
      </c>
      <c r="E170" s="36"/>
      <c r="F170" s="36"/>
      <c r="G170" s="36"/>
      <c r="H170" s="36"/>
      <c r="I170" s="36"/>
      <c r="J170" s="134"/>
      <c r="K170" s="40"/>
      <c r="L170" s="93"/>
      <c r="M170" s="380"/>
      <c r="N170" s="380"/>
      <c r="O170" s="380"/>
      <c r="P170" s="380"/>
      <c r="Q170" s="380"/>
      <c r="R170" s="627"/>
      <c r="S170" s="627"/>
      <c r="T170" s="627"/>
      <c r="U170" s="5"/>
      <c r="V170" s="5"/>
      <c r="W170" s="5"/>
      <c r="X170" s="5"/>
      <c r="Y170" s="5"/>
      <c r="Z170" s="5"/>
      <c r="AA170" s="5"/>
      <c r="AB170" s="5"/>
      <c r="AC170" s="5"/>
      <c r="AD170" s="5"/>
      <c r="AE170" s="5"/>
      <c r="AF170" s="5"/>
    </row>
    <row r="171" spans="1:32" s="12" customFormat="1" ht="13.5" thickBot="1">
      <c r="A171" s="356" t="s">
        <v>835</v>
      </c>
      <c r="B171" s="1081"/>
      <c r="C171" s="1081"/>
      <c r="D171" s="1081"/>
      <c r="E171" s="36"/>
      <c r="F171" s="36"/>
      <c r="G171" s="36"/>
      <c r="H171" s="36"/>
      <c r="I171" s="36"/>
      <c r="J171" s="136"/>
      <c r="K171" s="88"/>
      <c r="L171" s="93"/>
      <c r="M171" s="380"/>
      <c r="N171" s="380"/>
      <c r="O171" s="380"/>
      <c r="P171" s="380"/>
      <c r="Q171" s="380"/>
      <c r="R171" s="627"/>
      <c r="S171" s="627"/>
      <c r="T171" s="627"/>
      <c r="U171" s="5"/>
      <c r="V171" s="5"/>
      <c r="W171" s="5"/>
      <c r="X171" s="5"/>
      <c r="Y171" s="5"/>
      <c r="Z171" s="5"/>
      <c r="AA171" s="5"/>
      <c r="AB171" s="5"/>
      <c r="AC171" s="5"/>
      <c r="AD171" s="5"/>
      <c r="AE171" s="5"/>
      <c r="AF171" s="5"/>
    </row>
    <row r="172" spans="1:32" s="12" customFormat="1" ht="25.5">
      <c r="A172" s="910" t="s">
        <v>836</v>
      </c>
      <c r="B172" s="400">
        <v>64406.21</v>
      </c>
      <c r="C172" s="400">
        <v>40576.71</v>
      </c>
      <c r="D172" s="400">
        <v>-29963.45</v>
      </c>
      <c r="E172" s="36"/>
      <c r="F172" s="36"/>
      <c r="G172" s="36"/>
      <c r="H172" s="36"/>
      <c r="I172" s="36"/>
      <c r="J172" s="136"/>
      <c r="K172" s="88"/>
      <c r="L172" s="93"/>
      <c r="M172" s="380"/>
      <c r="N172" s="380"/>
      <c r="O172" s="380"/>
      <c r="P172" s="380"/>
      <c r="Q172" s="380"/>
      <c r="R172" s="627"/>
      <c r="S172" s="627"/>
      <c r="T172" s="627"/>
      <c r="U172" s="5"/>
      <c r="V172" s="5"/>
      <c r="W172" s="5"/>
      <c r="X172" s="5"/>
      <c r="Y172" s="5"/>
      <c r="Z172" s="5"/>
      <c r="AA172" s="5"/>
      <c r="AB172" s="5"/>
      <c r="AC172" s="5"/>
      <c r="AD172" s="5"/>
      <c r="AE172" s="5"/>
      <c r="AF172" s="5"/>
    </row>
    <row r="173" spans="1:32" s="174" customFormat="1" ht="26.25" thickBot="1">
      <c r="A173" s="916" t="s">
        <v>837</v>
      </c>
      <c r="B173" s="917">
        <v>10570993.970000001</v>
      </c>
      <c r="C173" s="917">
        <v>3123286.61</v>
      </c>
      <c r="D173" s="917">
        <v>2613205</v>
      </c>
      <c r="E173" s="36"/>
      <c r="F173" s="36"/>
      <c r="G173" s="36"/>
      <c r="H173" s="36"/>
      <c r="I173" s="36"/>
      <c r="J173" s="139"/>
      <c r="K173" s="50"/>
      <c r="L173" s="43"/>
      <c r="M173" s="378"/>
      <c r="N173" s="378"/>
      <c r="O173" s="378"/>
      <c r="P173" s="378"/>
      <c r="Q173" s="378"/>
      <c r="R173" s="627"/>
      <c r="S173" s="627"/>
      <c r="T173" s="627"/>
      <c r="U173" s="5"/>
      <c r="V173" s="5"/>
      <c r="W173" s="5"/>
      <c r="X173" s="5"/>
      <c r="Y173" s="5"/>
      <c r="Z173" s="5"/>
      <c r="AA173" s="5"/>
      <c r="AB173" s="5"/>
      <c r="AC173" s="5"/>
      <c r="AD173" s="5"/>
      <c r="AE173" s="5"/>
      <c r="AF173" s="5"/>
    </row>
    <row r="174" spans="1:32" s="378" customFormat="1">
      <c r="A174" s="910"/>
      <c r="B174" s="400"/>
      <c r="C174" s="400"/>
      <c r="D174" s="400"/>
      <c r="E174" s="629"/>
      <c r="F174" s="629"/>
      <c r="G174" s="629"/>
      <c r="H174" s="629"/>
      <c r="I174" s="629"/>
      <c r="J174" s="139"/>
      <c r="K174" s="50"/>
      <c r="L174" s="43"/>
      <c r="R174" s="627"/>
      <c r="S174" s="627"/>
      <c r="T174" s="627"/>
      <c r="U174" s="627"/>
      <c r="V174" s="627"/>
      <c r="W174" s="627"/>
      <c r="X174" s="627"/>
      <c r="Y174" s="627"/>
      <c r="Z174" s="627"/>
      <c r="AA174" s="627"/>
      <c r="AB174" s="627"/>
      <c r="AC174" s="627"/>
      <c r="AD174" s="627"/>
      <c r="AE174" s="627"/>
      <c r="AF174" s="627"/>
    </row>
    <row r="175" spans="1:32" s="5" customFormat="1">
      <c r="A175" s="639" t="s">
        <v>1080</v>
      </c>
      <c r="B175" s="341"/>
      <c r="C175" s="517"/>
      <c r="D175" s="517"/>
      <c r="E175" s="36"/>
      <c r="F175" s="36"/>
      <c r="G175" s="36"/>
      <c r="H175" s="36"/>
      <c r="I175" s="36"/>
      <c r="J175" s="127"/>
      <c r="K175" s="629"/>
      <c r="L175" s="629"/>
      <c r="M175" s="627"/>
      <c r="N175" s="627"/>
      <c r="O175" s="627"/>
      <c r="P175" s="627"/>
      <c r="Q175" s="627"/>
      <c r="R175" s="627"/>
      <c r="S175" s="627"/>
      <c r="T175" s="627"/>
    </row>
    <row r="176" spans="1:32" s="5" customFormat="1">
      <c r="A176" s="183" t="s">
        <v>1225</v>
      </c>
      <c r="B176" s="341"/>
      <c r="C176" s="517"/>
      <c r="D176" s="517"/>
      <c r="E176" s="36"/>
      <c r="F176" s="36"/>
      <c r="G176" s="36"/>
      <c r="H176" s="36"/>
      <c r="I176" s="36"/>
      <c r="J176" s="127"/>
      <c r="K176" s="629"/>
      <c r="L176" s="629"/>
      <c r="M176" s="627"/>
      <c r="N176" s="627"/>
      <c r="O176" s="627"/>
      <c r="P176" s="627"/>
      <c r="Q176" s="627"/>
      <c r="R176" s="627"/>
      <c r="S176" s="627"/>
      <c r="T176" s="627"/>
    </row>
    <row r="177" spans="1:51" s="627" customFormat="1" ht="13.5" customHeight="1">
      <c r="A177" s="639"/>
      <c r="B177" s="647"/>
      <c r="C177" s="790"/>
      <c r="D177" s="790"/>
      <c r="E177" s="629"/>
      <c r="F177" s="629"/>
      <c r="G177" s="629"/>
      <c r="H177" s="629"/>
      <c r="I177" s="629"/>
      <c r="J177" s="127"/>
      <c r="K177" s="629"/>
      <c r="L177" s="629"/>
    </row>
    <row r="178" spans="1:51" s="627" customFormat="1" ht="13.5" customHeight="1">
      <c r="A178" s="639"/>
      <c r="B178" s="647"/>
      <c r="C178" s="790"/>
      <c r="D178" s="790"/>
      <c r="E178" s="629"/>
      <c r="F178" s="629"/>
      <c r="G178" s="629"/>
      <c r="H178" s="629"/>
      <c r="I178" s="629"/>
      <c r="J178" s="127"/>
      <c r="K178" s="629"/>
      <c r="L178" s="629"/>
    </row>
    <row r="179" spans="1:51" s="5" customFormat="1" ht="13.5" customHeight="1">
      <c r="A179" s="543"/>
      <c r="B179" s="341"/>
      <c r="C179" s="517"/>
      <c r="D179" s="517"/>
      <c r="E179" s="36"/>
      <c r="F179" s="36"/>
      <c r="G179" s="36"/>
      <c r="H179" s="36"/>
      <c r="I179" s="36"/>
      <c r="J179" s="127"/>
      <c r="K179" s="629"/>
      <c r="L179" s="629"/>
      <c r="M179" s="627"/>
      <c r="N179" s="627"/>
      <c r="O179" s="627"/>
      <c r="P179" s="627"/>
      <c r="Q179" s="627"/>
      <c r="R179" s="627"/>
      <c r="S179" s="627"/>
      <c r="T179" s="627"/>
    </row>
    <row r="180" spans="1:51" s="5" customFormat="1" ht="13.5" customHeight="1">
      <c r="A180" s="1509" t="s">
        <v>838</v>
      </c>
      <c r="B180" s="1509"/>
      <c r="C180" s="1509"/>
      <c r="D180" s="1509"/>
      <c r="E180" s="36"/>
      <c r="F180" s="36"/>
      <c r="G180" s="36"/>
      <c r="H180" s="36"/>
      <c r="I180" s="36"/>
      <c r="J180" s="127"/>
      <c r="K180" s="629"/>
      <c r="L180" s="629"/>
      <c r="M180" s="627"/>
      <c r="N180" s="627"/>
      <c r="O180" s="627"/>
      <c r="P180" s="627"/>
      <c r="Q180" s="627"/>
      <c r="R180" s="627"/>
      <c r="S180" s="627"/>
      <c r="T180" s="627"/>
    </row>
    <row r="181" spans="1:51" s="5" customFormat="1" ht="26.25" thickBot="1">
      <c r="A181" s="342"/>
      <c r="B181" s="342" t="s">
        <v>1222</v>
      </c>
      <c r="C181" s="342" t="s">
        <v>1228</v>
      </c>
      <c r="D181" s="342" t="s">
        <v>1224</v>
      </c>
      <c r="E181" s="36"/>
      <c r="F181" s="36"/>
      <c r="G181" s="36"/>
      <c r="H181" s="36"/>
      <c r="I181" s="36"/>
      <c r="J181" s="127"/>
      <c r="K181" s="629"/>
      <c r="L181" s="629"/>
      <c r="M181" s="627"/>
      <c r="N181" s="627"/>
      <c r="O181" s="627"/>
      <c r="P181" s="627"/>
      <c r="Q181" s="627"/>
      <c r="R181" s="627"/>
      <c r="S181" s="627"/>
      <c r="T181" s="627"/>
    </row>
    <row r="182" spans="1:51" s="5" customFormat="1" ht="14.25" thickTop="1" thickBot="1">
      <c r="A182" s="354" t="s">
        <v>827</v>
      </c>
      <c r="B182" s="341"/>
      <c r="C182" s="517"/>
      <c r="D182" s="517"/>
      <c r="E182" s="36"/>
      <c r="F182" s="36"/>
      <c r="G182" s="36"/>
      <c r="H182" s="36"/>
      <c r="I182" s="36"/>
      <c r="J182" s="127"/>
      <c r="K182" s="629"/>
      <c r="L182" s="629"/>
      <c r="M182" s="627"/>
      <c r="N182" s="627"/>
      <c r="O182" s="627"/>
      <c r="P182" s="627"/>
      <c r="Q182" s="627"/>
      <c r="R182" s="627"/>
      <c r="S182" s="627"/>
      <c r="T182" s="627"/>
    </row>
    <row r="183" spans="1:51" s="5" customFormat="1" ht="27" customHeight="1">
      <c r="A183" s="910" t="s">
        <v>828</v>
      </c>
      <c r="B183" s="1082">
        <v>-0.61</v>
      </c>
      <c r="C183" s="643">
        <v>-0.751</v>
      </c>
      <c r="D183" s="643">
        <v>-0.106</v>
      </c>
      <c r="E183" s="36"/>
      <c r="F183" s="36"/>
      <c r="G183" s="36"/>
      <c r="H183" s="36"/>
      <c r="I183" s="36"/>
      <c r="J183" s="127"/>
      <c r="K183" s="629"/>
      <c r="L183" s="629"/>
      <c r="M183" s="627"/>
      <c r="N183" s="627"/>
      <c r="O183" s="627"/>
      <c r="P183" s="627"/>
      <c r="Q183" s="627"/>
      <c r="R183" s="627"/>
      <c r="S183" s="627"/>
      <c r="T183" s="627"/>
    </row>
    <row r="184" spans="1:51" s="5" customFormat="1" ht="27" customHeight="1">
      <c r="A184" s="910" t="s">
        <v>829</v>
      </c>
      <c r="B184" s="1082">
        <v>0.155</v>
      </c>
      <c r="C184" s="643">
        <v>0.27600000000000002</v>
      </c>
      <c r="D184" s="643">
        <v>9.8000000000000004E-2</v>
      </c>
      <c r="E184" s="36"/>
      <c r="F184" s="36"/>
      <c r="G184" s="36"/>
      <c r="H184" s="36"/>
      <c r="I184" s="36"/>
      <c r="J184" s="127"/>
      <c r="K184" s="629"/>
      <c r="L184" s="629"/>
      <c r="M184" s="627"/>
      <c r="N184" s="627"/>
      <c r="O184" s="627"/>
      <c r="P184" s="627"/>
      <c r="Q184" s="627"/>
      <c r="R184" s="627"/>
      <c r="S184" s="627"/>
      <c r="T184" s="627"/>
    </row>
    <row r="185" spans="1:51" s="5" customFormat="1" ht="27" customHeight="1">
      <c r="A185" s="910" t="s">
        <v>833</v>
      </c>
      <c r="B185" s="1083">
        <v>-1.4E-2</v>
      </c>
      <c r="C185" s="1084">
        <v>-1.2999999999999999E-2</v>
      </c>
      <c r="D185" s="1084">
        <v>-3.0000000000000001E-3</v>
      </c>
      <c r="E185" s="36"/>
      <c r="F185" s="36"/>
      <c r="G185" s="36"/>
      <c r="H185" s="36"/>
      <c r="I185" s="36"/>
      <c r="J185" s="127"/>
      <c r="K185" s="629"/>
      <c r="L185" s="629"/>
      <c r="M185" s="627"/>
      <c r="N185" s="627"/>
      <c r="O185" s="627"/>
      <c r="P185" s="627"/>
      <c r="Q185" s="627"/>
      <c r="R185" s="627"/>
      <c r="S185" s="627"/>
      <c r="T185" s="627"/>
    </row>
    <row r="186" spans="1:51" s="5" customFormat="1" ht="27" customHeight="1" thickBot="1">
      <c r="A186" s="916" t="s">
        <v>834</v>
      </c>
      <c r="B186" s="1085">
        <v>4.0000000000000001E-3</v>
      </c>
      <c r="C186" s="1085">
        <v>5.0000000000000001E-3</v>
      </c>
      <c r="D186" s="1085">
        <v>3.0000000000000001E-3</v>
      </c>
      <c r="E186" s="36"/>
      <c r="F186" s="36"/>
      <c r="G186" s="36"/>
      <c r="H186" s="36"/>
      <c r="I186" s="36"/>
      <c r="J186" s="127"/>
      <c r="K186" s="629"/>
      <c r="L186" s="629"/>
      <c r="M186" s="627"/>
      <c r="N186" s="627"/>
      <c r="O186" s="627"/>
      <c r="P186" s="627"/>
      <c r="Q186" s="627"/>
      <c r="R186" s="627"/>
      <c r="S186" s="627"/>
      <c r="T186" s="627"/>
      <c r="V186"/>
      <c r="W186"/>
    </row>
    <row r="187" spans="1:51" s="627" customFormat="1" ht="27" customHeight="1" thickBot="1">
      <c r="A187" s="1337" t="s">
        <v>831</v>
      </c>
      <c r="B187" s="1338">
        <f>B183*B166*-1</f>
        <v>9278486.7400000002</v>
      </c>
      <c r="C187" s="1338">
        <f t="shared" ref="C187:D187" si="0">C183*C166*-1</f>
        <v>3185279.3840000001</v>
      </c>
      <c r="D187" s="1338">
        <f t="shared" si="0"/>
        <v>2562545.0180000002</v>
      </c>
      <c r="E187" s="629"/>
      <c r="F187" s="629"/>
      <c r="G187" s="629"/>
      <c r="H187" s="629"/>
      <c r="I187" s="629"/>
      <c r="J187" s="127"/>
      <c r="K187" s="629"/>
      <c r="L187" s="629"/>
    </row>
    <row r="188" spans="1:51" s="627" customFormat="1" ht="12.75" customHeight="1">
      <c r="A188" s="910"/>
      <c r="B188" s="401"/>
      <c r="C188" s="401"/>
      <c r="D188" s="401"/>
      <c r="E188" s="629"/>
      <c r="F188" s="629"/>
      <c r="G188" s="629"/>
      <c r="H188" s="629"/>
      <c r="I188" s="629"/>
      <c r="J188" s="127"/>
      <c r="K188" s="629"/>
      <c r="L188" s="620"/>
      <c r="M188" s="621"/>
      <c r="N188" s="621"/>
      <c r="O188" s="621"/>
      <c r="P188" s="621"/>
      <c r="Q188" s="621"/>
      <c r="V188" s="624"/>
      <c r="W188" s="624"/>
    </row>
    <row r="189" spans="1:51">
      <c r="A189" s="918" t="s">
        <v>1225</v>
      </c>
      <c r="B189" s="8"/>
      <c r="C189" s="36"/>
      <c r="D189" s="36"/>
      <c r="E189" s="36"/>
      <c r="F189" s="36"/>
      <c r="G189" s="36"/>
      <c r="H189" s="36"/>
      <c r="I189" s="36"/>
      <c r="L189" s="619"/>
      <c r="M189" s="623"/>
      <c r="N189" s="623"/>
      <c r="O189" s="623"/>
      <c r="P189" s="623"/>
      <c r="Q189" s="623"/>
    </row>
    <row r="190" spans="1:51" ht="13.5" customHeight="1">
      <c r="L190" s="619"/>
      <c r="M190" s="623"/>
      <c r="N190" s="623"/>
      <c r="O190" s="623"/>
      <c r="P190" s="623"/>
      <c r="Q190" s="623"/>
    </row>
    <row r="191" spans="1:51" s="624" customFormat="1">
      <c r="A191" s="1551" t="s">
        <v>1360</v>
      </c>
      <c r="B191" s="1551"/>
      <c r="C191" s="1551"/>
      <c r="D191" s="1551"/>
      <c r="E191" s="1339"/>
      <c r="F191" s="1339"/>
      <c r="G191" s="1339"/>
      <c r="H191" s="629"/>
      <c r="I191" s="629"/>
      <c r="J191" s="141"/>
      <c r="K191" s="629"/>
      <c r="L191" s="629"/>
      <c r="M191" s="627"/>
      <c r="N191" s="627"/>
      <c r="O191" s="627"/>
      <c r="P191" s="627"/>
      <c r="Q191" s="627"/>
      <c r="R191" s="627"/>
      <c r="S191" s="627"/>
      <c r="T191" s="627"/>
      <c r="U191" s="627"/>
      <c r="V191" s="627"/>
      <c r="W191" s="627"/>
      <c r="X191" s="627"/>
      <c r="Y191" s="627"/>
      <c r="Z191" s="627"/>
      <c r="AA191" s="627"/>
      <c r="AB191" s="627"/>
      <c r="AC191" s="627"/>
      <c r="AD191" s="627"/>
      <c r="AE191" s="627"/>
      <c r="AF191" s="627"/>
      <c r="AG191" s="627"/>
      <c r="AH191" s="627"/>
      <c r="AI191" s="627"/>
      <c r="AJ191" s="627"/>
      <c r="AK191" s="627"/>
      <c r="AL191" s="627"/>
      <c r="AM191" s="627"/>
      <c r="AN191" s="627"/>
      <c r="AO191" s="627"/>
      <c r="AP191" s="627"/>
      <c r="AQ191" s="627"/>
      <c r="AR191" s="627"/>
      <c r="AS191" s="627"/>
      <c r="AT191" s="627"/>
      <c r="AU191" s="627"/>
      <c r="AV191" s="627"/>
      <c r="AW191" s="627"/>
      <c r="AX191" s="627"/>
      <c r="AY191" s="627"/>
    </row>
    <row r="192" spans="1:51" s="624" customFormat="1" ht="13.5" customHeight="1" thickBot="1">
      <c r="A192" s="1340"/>
      <c r="B192" s="1557" t="s">
        <v>1222</v>
      </c>
      <c r="C192" s="1557"/>
      <c r="D192" s="1557" t="s">
        <v>1223</v>
      </c>
      <c r="E192" s="1557"/>
      <c r="F192" s="1557" t="s">
        <v>1224</v>
      </c>
      <c r="G192" s="1557"/>
      <c r="H192" s="629"/>
      <c r="I192" s="629"/>
      <c r="J192" s="141"/>
      <c r="K192" s="629"/>
      <c r="L192" s="629"/>
      <c r="M192" s="627"/>
      <c r="N192" s="627"/>
      <c r="O192" s="627"/>
      <c r="P192" s="627"/>
      <c r="Q192" s="627"/>
      <c r="R192" s="627"/>
      <c r="S192" s="627"/>
      <c r="T192" s="627"/>
      <c r="U192" s="627"/>
      <c r="V192" s="627"/>
      <c r="W192" s="627"/>
      <c r="X192" s="627"/>
      <c r="Y192" s="627"/>
      <c r="Z192" s="627"/>
      <c r="AA192" s="627"/>
      <c r="AB192" s="627"/>
      <c r="AC192" s="627"/>
      <c r="AD192" s="627"/>
      <c r="AE192" s="627"/>
      <c r="AF192" s="627"/>
      <c r="AG192" s="627"/>
      <c r="AH192" s="627"/>
      <c r="AI192" s="627"/>
      <c r="AJ192" s="627"/>
      <c r="AK192" s="627"/>
      <c r="AL192" s="627"/>
      <c r="AM192" s="627"/>
      <c r="AN192" s="627"/>
      <c r="AO192" s="627"/>
      <c r="AP192" s="627"/>
      <c r="AQ192" s="627"/>
      <c r="AR192" s="627"/>
      <c r="AS192" s="627"/>
      <c r="AT192" s="627"/>
      <c r="AU192" s="627"/>
      <c r="AV192" s="627"/>
      <c r="AW192" s="627"/>
      <c r="AX192" s="627"/>
      <c r="AY192" s="627"/>
    </row>
    <row r="193" spans="1:51" s="624" customFormat="1" ht="14.25" thickTop="1" thickBot="1">
      <c r="A193" s="1341"/>
      <c r="B193" s="1342" t="s">
        <v>1361</v>
      </c>
      <c r="C193" s="1342" t="s">
        <v>792</v>
      </c>
      <c r="D193" s="1342" t="s">
        <v>1361</v>
      </c>
      <c r="E193" s="1342" t="s">
        <v>792</v>
      </c>
      <c r="F193" s="1342" t="s">
        <v>1361</v>
      </c>
      <c r="G193" s="1342" t="s">
        <v>792</v>
      </c>
      <c r="H193" s="629"/>
      <c r="I193" s="629"/>
      <c r="J193" s="141"/>
      <c r="K193" s="629"/>
      <c r="L193" s="629"/>
      <c r="M193" s="627"/>
      <c r="N193" s="627"/>
      <c r="O193" s="627"/>
      <c r="P193" s="627"/>
      <c r="Q193" s="627"/>
      <c r="R193" s="627"/>
      <c r="S193" s="627"/>
      <c r="T193" s="627"/>
      <c r="U193" s="627"/>
      <c r="V193" s="627"/>
      <c r="W193" s="627"/>
      <c r="X193" s="627"/>
      <c r="Y193" s="627"/>
      <c r="Z193" s="627"/>
      <c r="AA193" s="627"/>
      <c r="AB193" s="627"/>
      <c r="AC193" s="627"/>
      <c r="AD193" s="627"/>
      <c r="AE193" s="627"/>
      <c r="AF193" s="627"/>
      <c r="AG193" s="627"/>
      <c r="AH193" s="627"/>
      <c r="AI193" s="627"/>
      <c r="AJ193" s="627"/>
      <c r="AK193" s="627"/>
      <c r="AL193" s="627"/>
      <c r="AM193" s="627"/>
      <c r="AN193" s="627"/>
      <c r="AO193" s="627"/>
      <c r="AP193" s="627"/>
      <c r="AQ193" s="627"/>
      <c r="AR193" s="627"/>
      <c r="AS193" s="627"/>
      <c r="AT193" s="627"/>
      <c r="AU193" s="627"/>
      <c r="AV193" s="627"/>
      <c r="AW193" s="627"/>
      <c r="AX193" s="627"/>
      <c r="AY193" s="627"/>
    </row>
    <row r="194" spans="1:51" s="624" customFormat="1">
      <c r="A194" s="1343" t="s">
        <v>1362</v>
      </c>
      <c r="B194" s="1344">
        <v>-0.69922448798586667</v>
      </c>
      <c r="C194" s="1344">
        <v>8.6120400412565287E-2</v>
      </c>
      <c r="D194" s="1344">
        <v>-0.74595069125195379</v>
      </c>
      <c r="E194" s="1344">
        <v>0.15246706596176129</v>
      </c>
      <c r="F194" s="1344">
        <v>-0.10685611477580466</v>
      </c>
      <c r="G194" s="1344">
        <v>5.8429110174168027E-2</v>
      </c>
      <c r="H194" s="629"/>
      <c r="I194" s="629"/>
      <c r="J194" s="141"/>
      <c r="K194" s="629"/>
      <c r="L194" s="629"/>
      <c r="M194" s="627"/>
      <c r="N194" s="627"/>
      <c r="O194" s="627"/>
      <c r="P194" s="627"/>
      <c r="Q194" s="627"/>
      <c r="R194" s="627"/>
      <c r="S194" s="627"/>
      <c r="T194" s="627"/>
      <c r="U194" s="627"/>
      <c r="V194" s="627"/>
      <c r="W194" s="627"/>
      <c r="X194" s="627"/>
      <c r="Y194" s="627"/>
      <c r="Z194" s="627"/>
      <c r="AA194" s="627"/>
      <c r="AB194" s="627"/>
      <c r="AC194" s="627"/>
      <c r="AD194" s="627"/>
      <c r="AE194" s="627"/>
      <c r="AF194" s="627"/>
      <c r="AG194" s="627"/>
      <c r="AH194" s="627"/>
      <c r="AI194" s="627"/>
      <c r="AJ194" s="627"/>
      <c r="AK194" s="627"/>
      <c r="AL194" s="627"/>
      <c r="AM194" s="627"/>
      <c r="AN194" s="627"/>
      <c r="AO194" s="627"/>
      <c r="AP194" s="627"/>
      <c r="AQ194" s="627"/>
      <c r="AR194" s="627"/>
      <c r="AS194" s="627"/>
      <c r="AT194" s="627"/>
      <c r="AU194" s="627"/>
      <c r="AV194" s="627"/>
      <c r="AW194" s="627"/>
      <c r="AX194" s="627"/>
      <c r="AY194" s="627"/>
    </row>
    <row r="195" spans="1:51" s="624" customFormat="1">
      <c r="A195" s="1343" t="s">
        <v>1363</v>
      </c>
      <c r="B195" s="1344">
        <v>0.82251975068832306</v>
      </c>
      <c r="C195" s="1344">
        <v>3.7611036086692383E-3</v>
      </c>
      <c r="D195" s="1344">
        <v>0.81384874392952655</v>
      </c>
      <c r="E195" s="1344">
        <v>5.3439110723472634E-3</v>
      </c>
      <c r="F195" s="1344">
        <v>0.86580781297396514</v>
      </c>
      <c r="G195" s="1344">
        <v>4.1053663619750351E-3</v>
      </c>
      <c r="H195" s="629"/>
      <c r="I195" s="629"/>
      <c r="J195" s="141"/>
      <c r="K195" s="629"/>
      <c r="L195" s="629"/>
      <c r="M195" s="627"/>
      <c r="N195" s="627"/>
      <c r="O195" s="627"/>
      <c r="P195" s="627"/>
      <c r="Q195" s="627"/>
      <c r="R195" s="627"/>
      <c r="S195" s="627"/>
      <c r="T195" s="627"/>
      <c r="U195" s="627"/>
      <c r="V195" s="627"/>
      <c r="W195" s="627"/>
      <c r="X195" s="627"/>
      <c r="Y195" s="627"/>
      <c r="Z195" s="627"/>
      <c r="AA195" s="627"/>
      <c r="AB195" s="627"/>
      <c r="AC195" s="627"/>
      <c r="AD195" s="627"/>
      <c r="AE195" s="627"/>
      <c r="AF195" s="627"/>
      <c r="AG195" s="627"/>
      <c r="AH195" s="627"/>
      <c r="AI195" s="627"/>
      <c r="AJ195" s="627"/>
      <c r="AK195" s="627"/>
      <c r="AL195" s="627"/>
      <c r="AM195" s="627"/>
      <c r="AN195" s="627"/>
      <c r="AO195" s="627"/>
      <c r="AP195" s="627"/>
      <c r="AQ195" s="627"/>
      <c r="AR195" s="627"/>
      <c r="AS195" s="627"/>
      <c r="AT195" s="627"/>
      <c r="AU195" s="627"/>
      <c r="AV195" s="627"/>
      <c r="AW195" s="627"/>
      <c r="AX195" s="627"/>
      <c r="AY195" s="627"/>
    </row>
    <row r="196" spans="1:51" s="624" customFormat="1">
      <c r="A196" s="1343" t="s">
        <v>1364</v>
      </c>
      <c r="B196" s="1344">
        <v>4.9055867906525785</v>
      </c>
      <c r="C196" s="1344">
        <v>0.17719499021614346</v>
      </c>
      <c r="D196" s="1344">
        <v>9.2292616644376224</v>
      </c>
      <c r="E196" s="1344">
        <v>0.41321674091885441</v>
      </c>
      <c r="F196" s="1344">
        <v>3.3573207777101635</v>
      </c>
      <c r="G196" s="1344">
        <v>0.12931285013399155</v>
      </c>
      <c r="H196" s="629"/>
      <c r="I196" s="629"/>
      <c r="J196" s="141"/>
      <c r="K196" s="629"/>
      <c r="L196" s="629"/>
      <c r="M196" s="627"/>
      <c r="N196" s="627"/>
      <c r="O196" s="627"/>
      <c r="P196" s="627"/>
      <c r="Q196" s="627"/>
      <c r="R196" s="627"/>
      <c r="S196" s="627"/>
      <c r="T196" s="627"/>
      <c r="U196" s="627"/>
      <c r="V196" s="627"/>
      <c r="W196" s="627"/>
      <c r="X196" s="627"/>
      <c r="Y196" s="627"/>
      <c r="Z196" s="627"/>
      <c r="AA196" s="627"/>
      <c r="AB196" s="627"/>
      <c r="AC196" s="627"/>
      <c r="AD196" s="627"/>
      <c r="AE196" s="627"/>
      <c r="AF196" s="627"/>
      <c r="AG196" s="627"/>
      <c r="AH196" s="627"/>
      <c r="AI196" s="627"/>
      <c r="AJ196" s="627"/>
      <c r="AK196" s="627"/>
      <c r="AL196" s="627"/>
      <c r="AM196" s="627"/>
      <c r="AN196" s="627"/>
      <c r="AO196" s="627"/>
      <c r="AP196" s="627"/>
      <c r="AQ196" s="627"/>
      <c r="AR196" s="627"/>
      <c r="AS196" s="627"/>
      <c r="AT196" s="627"/>
      <c r="AU196" s="627"/>
      <c r="AV196" s="627"/>
      <c r="AW196" s="627"/>
      <c r="AX196" s="627"/>
      <c r="AY196" s="627"/>
    </row>
    <row r="197" spans="1:51" s="624" customFormat="1">
      <c r="A197" s="1343" t="s">
        <v>1365</v>
      </c>
      <c r="B197" s="1344">
        <v>8.3715533074763542</v>
      </c>
      <c r="C197" s="1344">
        <v>0.14552222212115815</v>
      </c>
      <c r="D197" s="1344">
        <v>19.755647914870277</v>
      </c>
      <c r="E197" s="1344">
        <v>0.29242193460700883</v>
      </c>
      <c r="F197" s="1344">
        <v>4.3743504545423235</v>
      </c>
      <c r="G197" s="1344">
        <v>0.10750705191370762</v>
      </c>
      <c r="H197" s="629"/>
      <c r="I197" s="629"/>
      <c r="J197" s="141"/>
      <c r="K197" s="629"/>
      <c r="L197" s="629"/>
      <c r="M197" s="627"/>
      <c r="N197" s="627"/>
      <c r="O197" s="627"/>
      <c r="P197" s="627"/>
      <c r="Q197" s="627"/>
      <c r="R197" s="627"/>
      <c r="S197" s="627"/>
      <c r="T197" s="627"/>
      <c r="U197" s="627"/>
      <c r="V197" s="627"/>
      <c r="W197" s="627"/>
      <c r="X197" s="627"/>
      <c r="Y197" s="627"/>
      <c r="Z197" s="627"/>
      <c r="AA197" s="627"/>
      <c r="AB197" s="627"/>
      <c r="AC197" s="627"/>
      <c r="AD197" s="627"/>
      <c r="AE197" s="627"/>
      <c r="AF197" s="627"/>
      <c r="AG197" s="627"/>
      <c r="AH197" s="627"/>
      <c r="AI197" s="627"/>
      <c r="AJ197" s="627"/>
      <c r="AK197" s="627"/>
      <c r="AL197" s="627"/>
      <c r="AM197" s="627"/>
      <c r="AN197" s="627"/>
      <c r="AO197" s="627"/>
      <c r="AP197" s="627"/>
      <c r="AQ197" s="627"/>
      <c r="AR197" s="627"/>
      <c r="AS197" s="627"/>
      <c r="AT197" s="627"/>
      <c r="AU197" s="627"/>
      <c r="AV197" s="627"/>
      <c r="AW197" s="627"/>
      <c r="AX197" s="627"/>
      <c r="AY197" s="627"/>
    </row>
    <row r="198" spans="1:51" s="624" customFormat="1">
      <c r="A198" s="1343" t="s">
        <v>1366</v>
      </c>
      <c r="B198" s="1344">
        <v>8.809787125395081</v>
      </c>
      <c r="C198" s="1344">
        <v>0.14368343677725073</v>
      </c>
      <c r="D198" s="1344">
        <v>15.856095441405088</v>
      </c>
      <c r="E198" s="1344">
        <v>0.34313548390549564</v>
      </c>
      <c r="F198" s="1344">
        <v>2.2459891345288492</v>
      </c>
      <c r="G198" s="1344">
        <v>0.11547787230554697</v>
      </c>
      <c r="H198" s="629"/>
      <c r="I198" s="629"/>
      <c r="J198" s="141"/>
      <c r="K198" s="629"/>
      <c r="L198" s="629"/>
      <c r="M198" s="627"/>
      <c r="N198" s="627"/>
      <c r="O198" s="627"/>
      <c r="P198" s="627"/>
      <c r="Q198" s="627"/>
      <c r="R198" s="627"/>
      <c r="S198" s="627"/>
      <c r="T198" s="627"/>
      <c r="U198" s="627"/>
      <c r="V198" s="627"/>
      <c r="W198" s="627"/>
      <c r="X198" s="627"/>
      <c r="Y198" s="627"/>
      <c r="Z198" s="627"/>
      <c r="AA198" s="627"/>
      <c r="AB198" s="627"/>
      <c r="AC198" s="627"/>
      <c r="AD198" s="627"/>
      <c r="AE198" s="627"/>
      <c r="AF198" s="627"/>
      <c r="AG198" s="627"/>
      <c r="AH198" s="627"/>
      <c r="AI198" s="627"/>
      <c r="AJ198" s="627"/>
      <c r="AK198" s="627"/>
      <c r="AL198" s="627"/>
      <c r="AM198" s="627"/>
      <c r="AN198" s="627"/>
      <c r="AO198" s="627"/>
      <c r="AP198" s="627"/>
      <c r="AQ198" s="627"/>
      <c r="AR198" s="627"/>
      <c r="AS198" s="627"/>
      <c r="AT198" s="627"/>
      <c r="AU198" s="627"/>
      <c r="AV198" s="627"/>
      <c r="AW198" s="627"/>
      <c r="AX198" s="627"/>
      <c r="AY198" s="627"/>
    </row>
    <row r="199" spans="1:51" s="624" customFormat="1">
      <c r="A199" s="1343" t="s">
        <v>1367</v>
      </c>
      <c r="B199" s="1344">
        <v>9.3433279263220577</v>
      </c>
      <c r="C199" s="1344">
        <v>0.12326677757594509</v>
      </c>
      <c r="D199" s="1344">
        <v>10.873435779527171</v>
      </c>
      <c r="E199" s="1344">
        <v>0.3635785875132122</v>
      </c>
      <c r="F199" s="1344"/>
      <c r="G199" s="1344"/>
      <c r="H199" s="629"/>
      <c r="I199" s="629"/>
      <c r="J199" s="141"/>
      <c r="K199" s="629"/>
      <c r="L199" s="629"/>
      <c r="M199" s="627"/>
      <c r="N199" s="627"/>
      <c r="O199" s="627"/>
      <c r="P199" s="627"/>
      <c r="Q199" s="627"/>
      <c r="R199" s="627"/>
      <c r="S199" s="627"/>
      <c r="T199" s="627"/>
      <c r="U199" s="627"/>
      <c r="V199" s="627"/>
      <c r="W199" s="627"/>
      <c r="X199" s="627"/>
      <c r="Y199" s="627"/>
      <c r="Z199" s="627"/>
      <c r="AA199" s="627"/>
      <c r="AB199" s="627"/>
      <c r="AC199" s="627"/>
      <c r="AD199" s="627"/>
      <c r="AE199" s="627"/>
      <c r="AF199" s="627"/>
      <c r="AG199" s="627"/>
      <c r="AH199" s="627"/>
      <c r="AI199" s="627"/>
      <c r="AJ199" s="627"/>
      <c r="AK199" s="627"/>
      <c r="AL199" s="627"/>
      <c r="AM199" s="627"/>
      <c r="AN199" s="627"/>
      <c r="AO199" s="627"/>
      <c r="AP199" s="627"/>
      <c r="AQ199" s="627"/>
      <c r="AR199" s="627"/>
      <c r="AS199" s="627"/>
      <c r="AT199" s="627"/>
      <c r="AU199" s="627"/>
      <c r="AV199" s="627"/>
      <c r="AW199" s="627"/>
      <c r="AX199" s="627"/>
      <c r="AY199" s="627"/>
    </row>
    <row r="200" spans="1:51" s="624" customFormat="1">
      <c r="A200" s="1343" t="s">
        <v>1368</v>
      </c>
      <c r="B200" s="1344">
        <v>7.4739455572352238</v>
      </c>
      <c r="C200" s="1344">
        <v>0.16037524695436151</v>
      </c>
      <c r="D200" s="1344">
        <v>8.2198580369899279</v>
      </c>
      <c r="E200" s="1344">
        <v>0.38236113235182179</v>
      </c>
      <c r="F200" s="1344">
        <v>4.6427831044618708</v>
      </c>
      <c r="G200" s="1344">
        <v>0.11165468464477372</v>
      </c>
      <c r="H200" s="629"/>
      <c r="I200" s="629"/>
      <c r="J200" s="141"/>
      <c r="K200" s="629"/>
      <c r="L200" s="629"/>
      <c r="M200" s="627"/>
      <c r="N200" s="627"/>
      <c r="O200" s="627"/>
      <c r="P200" s="627"/>
      <c r="Q200" s="627"/>
      <c r="R200" s="627"/>
      <c r="S200" s="627"/>
      <c r="T200" s="627"/>
      <c r="U200" s="627"/>
      <c r="V200" s="627"/>
      <c r="W200" s="627"/>
      <c r="X200" s="627"/>
      <c r="Y200" s="627"/>
      <c r="Z200" s="627"/>
      <c r="AA200" s="627"/>
      <c r="AB200" s="627"/>
      <c r="AC200" s="627"/>
      <c r="AD200" s="627"/>
      <c r="AE200" s="627"/>
      <c r="AF200" s="627"/>
      <c r="AG200" s="627"/>
      <c r="AH200" s="627"/>
      <c r="AI200" s="627"/>
      <c r="AJ200" s="627"/>
      <c r="AK200" s="627"/>
      <c r="AL200" s="627"/>
      <c r="AM200" s="627"/>
      <c r="AN200" s="627"/>
      <c r="AO200" s="627"/>
      <c r="AP200" s="627"/>
      <c r="AQ200" s="627"/>
      <c r="AR200" s="627"/>
      <c r="AS200" s="627"/>
      <c r="AT200" s="627"/>
      <c r="AU200" s="627"/>
      <c r="AV200" s="627"/>
      <c r="AW200" s="627"/>
      <c r="AX200" s="627"/>
      <c r="AY200" s="627"/>
    </row>
    <row r="201" spans="1:51" s="624" customFormat="1">
      <c r="A201" s="1343" t="s">
        <v>1369</v>
      </c>
      <c r="B201" s="1344">
        <v>10.618388618230769</v>
      </c>
      <c r="C201" s="1344">
        <v>0.21158620994898025</v>
      </c>
      <c r="D201" s="1344">
        <v>12.200936039227049</v>
      </c>
      <c r="E201" s="1344">
        <v>0.4311386271503348</v>
      </c>
      <c r="F201" s="1344">
        <v>7.0141119363784199</v>
      </c>
      <c r="G201" s="1344">
        <v>0.14039561130668829</v>
      </c>
      <c r="H201" s="629"/>
      <c r="I201" s="629"/>
      <c r="J201" s="141"/>
      <c r="K201" s="629"/>
      <c r="L201" s="629"/>
      <c r="M201" s="627"/>
      <c r="N201" s="627"/>
      <c r="O201" s="627"/>
      <c r="P201" s="627"/>
      <c r="Q201" s="627"/>
      <c r="R201" s="627"/>
      <c r="S201" s="627"/>
      <c r="T201" s="627"/>
      <c r="U201" s="627"/>
      <c r="V201" s="627"/>
      <c r="W201" s="627"/>
      <c r="X201" s="627"/>
      <c r="Y201" s="627"/>
      <c r="Z201" s="627"/>
      <c r="AA201" s="627"/>
      <c r="AB201" s="627"/>
      <c r="AC201" s="627"/>
      <c r="AD201" s="627"/>
      <c r="AE201" s="627"/>
      <c r="AF201" s="627"/>
      <c r="AG201" s="627"/>
      <c r="AH201" s="627"/>
      <c r="AI201" s="627"/>
      <c r="AJ201" s="627"/>
      <c r="AK201" s="627"/>
      <c r="AL201" s="627"/>
      <c r="AM201" s="627"/>
      <c r="AN201" s="627"/>
      <c r="AO201" s="627"/>
      <c r="AP201" s="627"/>
      <c r="AQ201" s="627"/>
      <c r="AR201" s="627"/>
      <c r="AS201" s="627"/>
      <c r="AT201" s="627"/>
      <c r="AU201" s="627"/>
      <c r="AV201" s="627"/>
      <c r="AW201" s="627"/>
      <c r="AX201" s="627"/>
      <c r="AY201" s="627"/>
    </row>
    <row r="202" spans="1:51" s="624" customFormat="1">
      <c r="A202" s="1343" t="s">
        <v>1370</v>
      </c>
      <c r="B202" s="1344">
        <v>11.335143404871571</v>
      </c>
      <c r="C202" s="1344">
        <v>0.23293583804822879</v>
      </c>
      <c r="D202" s="1344">
        <v>12.90150839971116</v>
      </c>
      <c r="E202" s="1344">
        <v>0.39299095522068833</v>
      </c>
      <c r="F202" s="1344">
        <v>6.7666137604537751</v>
      </c>
      <c r="G202" s="1344">
        <v>0.14611310873289343</v>
      </c>
      <c r="H202" s="629"/>
      <c r="I202" s="629"/>
      <c r="J202" s="141"/>
      <c r="K202" s="629"/>
      <c r="L202" s="629"/>
      <c r="M202" s="627"/>
      <c r="N202" s="627"/>
      <c r="O202" s="627"/>
      <c r="P202" s="627"/>
      <c r="Q202" s="627"/>
      <c r="R202" s="627"/>
      <c r="S202" s="627"/>
      <c r="T202" s="627"/>
      <c r="U202" s="627"/>
      <c r="V202" s="627"/>
      <c r="W202" s="627"/>
      <c r="X202" s="627"/>
      <c r="Y202" s="627"/>
      <c r="Z202" s="627"/>
      <c r="AA202" s="627"/>
      <c r="AB202" s="627"/>
      <c r="AC202" s="627"/>
      <c r="AD202" s="627"/>
      <c r="AE202" s="627"/>
      <c r="AF202" s="627"/>
      <c r="AG202" s="627"/>
      <c r="AH202" s="627"/>
      <c r="AI202" s="627"/>
      <c r="AJ202" s="627"/>
      <c r="AK202" s="627"/>
      <c r="AL202" s="627"/>
      <c r="AM202" s="627"/>
      <c r="AN202" s="627"/>
      <c r="AO202" s="627"/>
      <c r="AP202" s="627"/>
      <c r="AQ202" s="627"/>
      <c r="AR202" s="627"/>
      <c r="AS202" s="627"/>
      <c r="AT202" s="627"/>
      <c r="AU202" s="627"/>
      <c r="AV202" s="627"/>
      <c r="AW202" s="627"/>
      <c r="AX202" s="627"/>
      <c r="AY202" s="627"/>
    </row>
    <row r="203" spans="1:51" s="624" customFormat="1">
      <c r="A203" s="1343" t="s">
        <v>1371</v>
      </c>
      <c r="B203" s="1344">
        <v>9.2510210187444954</v>
      </c>
      <c r="C203" s="1344">
        <v>0.22106745426503407</v>
      </c>
      <c r="D203" s="1344">
        <v>10.158928119291851</v>
      </c>
      <c r="E203" s="1344">
        <v>0.3679460666548337</v>
      </c>
      <c r="F203" s="1344">
        <v>6.1103072445936997</v>
      </c>
      <c r="G203" s="1344">
        <v>0.13855873207204183</v>
      </c>
      <c r="H203" s="629"/>
      <c r="I203" s="629"/>
      <c r="J203" s="141"/>
      <c r="K203" s="629"/>
      <c r="L203" s="629"/>
      <c r="M203" s="627"/>
      <c r="N203" s="627"/>
      <c r="O203" s="627"/>
      <c r="P203" s="627"/>
      <c r="Q203" s="627"/>
      <c r="R203" s="627"/>
      <c r="S203" s="627"/>
      <c r="T203" s="627"/>
      <c r="U203" s="627"/>
      <c r="V203" s="627"/>
      <c r="W203" s="627"/>
      <c r="X203" s="627"/>
      <c r="Y203" s="627"/>
      <c r="Z203" s="627"/>
      <c r="AA203" s="627"/>
      <c r="AB203" s="627"/>
      <c r="AC203" s="627"/>
      <c r="AD203" s="627"/>
      <c r="AE203" s="627"/>
      <c r="AF203" s="627"/>
      <c r="AG203" s="627"/>
      <c r="AH203" s="627"/>
      <c r="AI203" s="627"/>
      <c r="AJ203" s="627"/>
      <c r="AK203" s="627"/>
      <c r="AL203" s="627"/>
      <c r="AM203" s="627"/>
      <c r="AN203" s="627"/>
      <c r="AO203" s="627"/>
      <c r="AP203" s="627"/>
      <c r="AQ203" s="627"/>
      <c r="AR203" s="627"/>
      <c r="AS203" s="627"/>
      <c r="AT203" s="627"/>
      <c r="AU203" s="627"/>
      <c r="AV203" s="627"/>
      <c r="AW203" s="627"/>
      <c r="AX203" s="627"/>
      <c r="AY203" s="627"/>
    </row>
    <row r="204" spans="1:51" s="624" customFormat="1">
      <c r="A204" s="1343" t="s">
        <v>1372</v>
      </c>
      <c r="B204" s="1344">
        <v>8.7275074800487111</v>
      </c>
      <c r="C204" s="1344">
        <v>0.2083233227302802</v>
      </c>
      <c r="D204" s="1344">
        <v>10.517027835889976</v>
      </c>
      <c r="E204" s="1344">
        <v>0.45473270810757987</v>
      </c>
      <c r="F204" s="1344">
        <v>5.3126117555726715</v>
      </c>
      <c r="G204" s="1344">
        <v>0.1245109083244804</v>
      </c>
      <c r="H204" s="629"/>
      <c r="I204" s="629"/>
      <c r="J204" s="141"/>
      <c r="K204" s="629"/>
      <c r="L204" s="629"/>
      <c r="M204" s="627"/>
      <c r="N204" s="627"/>
      <c r="O204" s="627"/>
      <c r="P204" s="627"/>
      <c r="Q204" s="627"/>
      <c r="R204" s="627"/>
      <c r="S204" s="627"/>
      <c r="T204" s="627"/>
      <c r="U204" s="627"/>
      <c r="V204" s="627"/>
      <c r="W204" s="627"/>
      <c r="X204" s="627"/>
      <c r="Y204" s="627"/>
      <c r="Z204" s="627"/>
      <c r="AA204" s="627"/>
      <c r="AB204" s="627"/>
      <c r="AC204" s="627"/>
      <c r="AD204" s="627"/>
      <c r="AE204" s="627"/>
      <c r="AF204" s="627"/>
      <c r="AG204" s="627"/>
      <c r="AH204" s="627"/>
      <c r="AI204" s="627"/>
      <c r="AJ204" s="627"/>
      <c r="AK204" s="627"/>
      <c r="AL204" s="627"/>
      <c r="AM204" s="627"/>
      <c r="AN204" s="627"/>
      <c r="AO204" s="627"/>
      <c r="AP204" s="627"/>
      <c r="AQ204" s="627"/>
      <c r="AR204" s="627"/>
      <c r="AS204" s="627"/>
      <c r="AT204" s="627"/>
      <c r="AU204" s="627"/>
      <c r="AV204" s="627"/>
      <c r="AW204" s="627"/>
      <c r="AX204" s="627"/>
      <c r="AY204" s="627"/>
    </row>
    <row r="205" spans="1:51" s="624" customFormat="1">
      <c r="A205" s="1343" t="s">
        <v>1373</v>
      </c>
      <c r="B205" s="1344">
        <v>9.6067703367221657</v>
      </c>
      <c r="C205" s="1344">
        <v>0.16757259885382603</v>
      </c>
      <c r="D205" s="1344">
        <v>10.576320829547946</v>
      </c>
      <c r="E205" s="1344">
        <v>0.42180566494215865</v>
      </c>
      <c r="F205" s="1344">
        <v>4.0592803863147076</v>
      </c>
      <c r="G205" s="1344">
        <v>0.12677888628749703</v>
      </c>
      <c r="H205" s="629"/>
      <c r="I205" s="629"/>
      <c r="J205" s="141"/>
      <c r="K205" s="629"/>
      <c r="L205" s="629"/>
      <c r="M205" s="627"/>
      <c r="N205" s="627"/>
      <c r="O205" s="627"/>
      <c r="P205" s="627"/>
      <c r="Q205" s="627"/>
      <c r="R205" s="627"/>
      <c r="S205" s="627"/>
      <c r="T205" s="627"/>
      <c r="U205" s="627"/>
      <c r="V205" s="627"/>
      <c r="W205" s="627"/>
      <c r="X205" s="627"/>
      <c r="Y205" s="627"/>
      <c r="Z205" s="627"/>
      <c r="AA205" s="627"/>
      <c r="AB205" s="627"/>
      <c r="AC205" s="627"/>
      <c r="AD205" s="627"/>
      <c r="AE205" s="627"/>
      <c r="AF205" s="627"/>
      <c r="AG205" s="627"/>
      <c r="AH205" s="627"/>
      <c r="AI205" s="627"/>
      <c r="AJ205" s="627"/>
      <c r="AK205" s="627"/>
      <c r="AL205" s="627"/>
      <c r="AM205" s="627"/>
      <c r="AN205" s="627"/>
      <c r="AO205" s="627"/>
      <c r="AP205" s="627"/>
      <c r="AQ205" s="627"/>
      <c r="AR205" s="627"/>
      <c r="AS205" s="627"/>
      <c r="AT205" s="627"/>
      <c r="AU205" s="627"/>
      <c r="AV205" s="627"/>
      <c r="AW205" s="627"/>
      <c r="AX205" s="627"/>
      <c r="AY205" s="627"/>
    </row>
    <row r="206" spans="1:51" s="624" customFormat="1">
      <c r="A206" s="1343" t="s">
        <v>1374</v>
      </c>
      <c r="B206" s="1344">
        <v>6.894192440460408</v>
      </c>
      <c r="C206" s="1344">
        <v>0.16092741990496762</v>
      </c>
      <c r="D206" s="1344">
        <v>19.669022395164443</v>
      </c>
      <c r="E206" s="1344">
        <v>0.31450162519950292</v>
      </c>
      <c r="F206" s="1344">
        <v>4.2037840914369875</v>
      </c>
      <c r="G206" s="1344">
        <v>0.11514091131425844</v>
      </c>
      <c r="H206" s="629"/>
      <c r="I206" s="629"/>
      <c r="J206" s="141"/>
      <c r="K206" s="629"/>
      <c r="L206" s="629"/>
      <c r="M206" s="627"/>
      <c r="N206" s="627"/>
      <c r="O206" s="627"/>
      <c r="P206" s="627"/>
      <c r="Q206" s="627"/>
      <c r="R206" s="627"/>
      <c r="S206" s="627"/>
      <c r="T206" s="627"/>
      <c r="U206" s="627"/>
      <c r="V206" s="627"/>
      <c r="W206" s="627"/>
      <c r="X206" s="627"/>
      <c r="Y206" s="627"/>
      <c r="Z206" s="627"/>
      <c r="AA206" s="627"/>
      <c r="AB206" s="627"/>
      <c r="AC206" s="627"/>
      <c r="AD206" s="627"/>
      <c r="AE206" s="627"/>
      <c r="AF206" s="627"/>
      <c r="AG206" s="627"/>
      <c r="AH206" s="627"/>
      <c r="AI206" s="627"/>
      <c r="AJ206" s="627"/>
      <c r="AK206" s="627"/>
      <c r="AL206" s="627"/>
      <c r="AM206" s="627"/>
      <c r="AN206" s="627"/>
      <c r="AO206" s="627"/>
      <c r="AP206" s="627"/>
      <c r="AQ206" s="627"/>
      <c r="AR206" s="627"/>
      <c r="AS206" s="627"/>
      <c r="AT206" s="627"/>
      <c r="AU206" s="627"/>
      <c r="AV206" s="627"/>
      <c r="AW206" s="627"/>
      <c r="AX206" s="627"/>
      <c r="AY206" s="627"/>
    </row>
    <row r="207" spans="1:51" s="624" customFormat="1">
      <c r="A207" s="1343" t="s">
        <v>1375</v>
      </c>
      <c r="B207" s="1344">
        <v>1.2300874638018862</v>
      </c>
      <c r="C207" s="1344">
        <v>0.19798508653759042</v>
      </c>
      <c r="D207" s="1344">
        <v>7.1875087946447325</v>
      </c>
      <c r="E207" s="1344">
        <v>0.464500156930861</v>
      </c>
      <c r="F207" s="1344">
        <v>0.18990252220728049</v>
      </c>
      <c r="G207" s="1344">
        <v>0.15167202215472103</v>
      </c>
      <c r="H207" s="629"/>
      <c r="I207" s="629"/>
      <c r="J207" s="141"/>
      <c r="K207" s="629"/>
      <c r="L207" s="629"/>
      <c r="M207" s="627"/>
      <c r="N207" s="627"/>
      <c r="O207" s="627"/>
      <c r="P207" s="627"/>
      <c r="Q207" s="627"/>
      <c r="R207" s="627"/>
      <c r="S207" s="627"/>
      <c r="T207" s="627"/>
      <c r="U207" s="627"/>
      <c r="V207" s="627"/>
      <c r="W207" s="627"/>
      <c r="X207" s="627"/>
      <c r="Y207" s="627"/>
      <c r="Z207" s="627"/>
      <c r="AA207" s="627"/>
      <c r="AB207" s="627"/>
      <c r="AC207" s="627"/>
      <c r="AD207" s="627"/>
      <c r="AE207" s="627"/>
      <c r="AF207" s="627"/>
      <c r="AG207" s="627"/>
      <c r="AH207" s="627"/>
      <c r="AI207" s="627"/>
      <c r="AJ207" s="627"/>
      <c r="AK207" s="627"/>
      <c r="AL207" s="627"/>
      <c r="AM207" s="627"/>
      <c r="AN207" s="627"/>
      <c r="AO207" s="627"/>
      <c r="AP207" s="627"/>
      <c r="AQ207" s="627"/>
      <c r="AR207" s="627"/>
      <c r="AS207" s="627"/>
      <c r="AT207" s="627"/>
      <c r="AU207" s="627"/>
      <c r="AV207" s="627"/>
      <c r="AW207" s="627"/>
      <c r="AX207" s="627"/>
      <c r="AY207" s="627"/>
    </row>
    <row r="208" spans="1:51" s="624" customFormat="1">
      <c r="A208" s="1343" t="s">
        <v>1376</v>
      </c>
      <c r="B208" s="1344">
        <v>-0.20176758392134045</v>
      </c>
      <c r="C208" s="1344">
        <v>2.1562605223178458E-3</v>
      </c>
      <c r="D208" s="1344">
        <v>-0.37565587419190727</v>
      </c>
      <c r="E208" s="1344">
        <v>3.8701880846576976E-3</v>
      </c>
      <c r="F208" s="1344">
        <v>-0.10690375162301602</v>
      </c>
      <c r="G208" s="1344">
        <v>2.8981012820966582E-3</v>
      </c>
      <c r="H208" s="629"/>
      <c r="I208" s="629"/>
      <c r="J208" s="141"/>
      <c r="K208" s="629"/>
      <c r="L208" s="629"/>
      <c r="M208" s="627"/>
      <c r="N208" s="627"/>
      <c r="O208" s="627"/>
      <c r="P208" s="627"/>
      <c r="Q208" s="627"/>
      <c r="R208" s="627"/>
      <c r="S208" s="627"/>
      <c r="T208" s="627"/>
      <c r="U208" s="627"/>
      <c r="V208" s="627"/>
      <c r="W208" s="627"/>
      <c r="X208" s="627"/>
      <c r="Y208" s="627"/>
      <c r="Z208" s="627"/>
      <c r="AA208" s="627"/>
      <c r="AB208" s="627"/>
      <c r="AC208" s="627"/>
      <c r="AD208" s="627"/>
      <c r="AE208" s="627"/>
      <c r="AF208" s="627"/>
      <c r="AG208" s="627"/>
      <c r="AH208" s="627"/>
      <c r="AI208" s="627"/>
      <c r="AJ208" s="627"/>
      <c r="AK208" s="627"/>
      <c r="AL208" s="627"/>
      <c r="AM208" s="627"/>
      <c r="AN208" s="627"/>
      <c r="AO208" s="627"/>
      <c r="AP208" s="627"/>
      <c r="AQ208" s="627"/>
      <c r="AR208" s="627"/>
      <c r="AS208" s="627"/>
      <c r="AT208" s="627"/>
      <c r="AU208" s="627"/>
      <c r="AV208" s="627"/>
      <c r="AW208" s="627"/>
      <c r="AX208" s="627"/>
      <c r="AY208" s="627"/>
    </row>
    <row r="209" spans="1:51" s="624" customFormat="1">
      <c r="A209" s="1343" t="s">
        <v>1377</v>
      </c>
      <c r="B209" s="1344">
        <v>-0.25040811105316213</v>
      </c>
      <c r="C209" s="1344">
        <v>3.1724373685455458E-3</v>
      </c>
      <c r="D209" s="1344">
        <v>-0.29764121589243103</v>
      </c>
      <c r="E209" s="1344">
        <v>5.5071078362161907E-3</v>
      </c>
      <c r="F209" s="1344">
        <v>6.8149366669763511E-2</v>
      </c>
      <c r="G209" s="1344">
        <v>4.8408470981589078E-3</v>
      </c>
      <c r="H209" s="629"/>
      <c r="I209" s="629"/>
      <c r="J209" s="141"/>
      <c r="K209" s="629"/>
      <c r="L209" s="629"/>
      <c r="M209" s="627"/>
      <c r="N209" s="627"/>
      <c r="O209" s="627"/>
      <c r="P209" s="627"/>
      <c r="Q209" s="627"/>
      <c r="R209" s="627"/>
      <c r="S209" s="627"/>
      <c r="T209" s="627"/>
      <c r="U209" s="627"/>
      <c r="V209" s="627"/>
      <c r="W209" s="627"/>
      <c r="X209" s="627"/>
      <c r="Y209" s="627"/>
      <c r="Z209" s="627"/>
      <c r="AA209" s="627"/>
      <c r="AB209" s="627"/>
      <c r="AC209" s="627"/>
      <c r="AD209" s="627"/>
      <c r="AE209" s="627"/>
      <c r="AF209" s="627"/>
      <c r="AG209" s="627"/>
      <c r="AH209" s="627"/>
      <c r="AI209" s="627"/>
      <c r="AJ209" s="627"/>
      <c r="AK209" s="627"/>
      <c r="AL209" s="627"/>
      <c r="AM209" s="627"/>
      <c r="AN209" s="627"/>
      <c r="AO209" s="627"/>
      <c r="AP209" s="627"/>
      <c r="AQ209" s="627"/>
      <c r="AR209" s="627"/>
      <c r="AS209" s="627"/>
      <c r="AT209" s="627"/>
      <c r="AU209" s="627"/>
      <c r="AV209" s="627"/>
      <c r="AW209" s="627"/>
      <c r="AX209" s="627"/>
      <c r="AY209" s="627"/>
    </row>
    <row r="210" spans="1:51" s="624" customFormat="1">
      <c r="A210" s="1343" t="s">
        <v>1378</v>
      </c>
      <c r="B210" s="1344">
        <v>-0.28682774109165232</v>
      </c>
      <c r="C210" s="1344">
        <v>4.0082161185332242E-3</v>
      </c>
      <c r="D210" s="1344">
        <v>-0.20155217887613436</v>
      </c>
      <c r="E210" s="1344">
        <v>8.8271234532353547E-3</v>
      </c>
      <c r="F210" s="1345"/>
      <c r="G210" s="1345"/>
      <c r="H210" s="629"/>
      <c r="I210" s="629"/>
      <c r="J210" s="141"/>
      <c r="K210" s="629"/>
      <c r="L210" s="629"/>
      <c r="M210" s="627"/>
      <c r="N210" s="627"/>
      <c r="O210" s="627"/>
      <c r="P210" s="627"/>
      <c r="Q210" s="627"/>
      <c r="R210" s="627"/>
      <c r="S210" s="627"/>
      <c r="T210" s="627"/>
      <c r="U210" s="627"/>
      <c r="V210" s="627"/>
      <c r="W210" s="627"/>
      <c r="X210" s="627"/>
      <c r="Y210" s="627"/>
      <c r="Z210" s="627"/>
      <c r="AA210" s="627"/>
      <c r="AB210" s="627"/>
      <c r="AC210" s="627"/>
      <c r="AD210" s="627"/>
      <c r="AE210" s="627"/>
      <c r="AF210" s="627"/>
      <c r="AG210" s="627"/>
      <c r="AH210" s="627"/>
      <c r="AI210" s="627"/>
      <c r="AJ210" s="627"/>
      <c r="AK210" s="627"/>
      <c r="AL210" s="627"/>
      <c r="AM210" s="627"/>
      <c r="AN210" s="627"/>
      <c r="AO210" s="627"/>
      <c r="AP210" s="627"/>
      <c r="AQ210" s="627"/>
      <c r="AR210" s="627"/>
      <c r="AS210" s="627"/>
      <c r="AT210" s="627"/>
      <c r="AU210" s="627"/>
      <c r="AV210" s="627"/>
      <c r="AW210" s="627"/>
      <c r="AX210" s="627"/>
      <c r="AY210" s="627"/>
    </row>
    <row r="211" spans="1:51" s="624" customFormat="1">
      <c r="A211" s="1343" t="s">
        <v>1379</v>
      </c>
      <c r="B211" s="1344">
        <v>-8.1660437932096833E-2</v>
      </c>
      <c r="C211" s="1344">
        <v>5.4598792374874949E-3</v>
      </c>
      <c r="D211" s="1344">
        <v>-0.12407913688072643</v>
      </c>
      <c r="E211" s="1344">
        <v>9.2923695724820444E-3</v>
      </c>
      <c r="F211" s="1344">
        <v>-4.4402680102675401E-3</v>
      </c>
      <c r="G211" s="1344">
        <v>5.8945999004030346E-3</v>
      </c>
      <c r="H211" s="629"/>
      <c r="I211" s="629"/>
      <c r="J211" s="141"/>
      <c r="K211" s="629"/>
      <c r="L211" s="629"/>
      <c r="M211" s="627"/>
      <c r="N211" s="627"/>
      <c r="O211" s="627"/>
      <c r="P211" s="627"/>
      <c r="Q211" s="627"/>
      <c r="R211" s="627"/>
      <c r="S211" s="627"/>
      <c r="T211" s="627"/>
      <c r="U211" s="627"/>
      <c r="V211" s="627"/>
      <c r="W211" s="627"/>
      <c r="X211" s="627"/>
      <c r="Y211" s="627"/>
      <c r="Z211" s="627"/>
      <c r="AA211" s="627"/>
      <c r="AB211" s="627"/>
      <c r="AC211" s="627"/>
      <c r="AD211" s="627"/>
      <c r="AE211" s="627"/>
      <c r="AF211" s="627"/>
      <c r="AG211" s="627"/>
      <c r="AH211" s="627"/>
      <c r="AI211" s="627"/>
      <c r="AJ211" s="627"/>
      <c r="AK211" s="627"/>
      <c r="AL211" s="627"/>
      <c r="AM211" s="627"/>
      <c r="AN211" s="627"/>
      <c r="AO211" s="627"/>
      <c r="AP211" s="627"/>
      <c r="AQ211" s="627"/>
      <c r="AR211" s="627"/>
      <c r="AS211" s="627"/>
      <c r="AT211" s="627"/>
      <c r="AU211" s="627"/>
      <c r="AV211" s="627"/>
      <c r="AW211" s="627"/>
      <c r="AX211" s="627"/>
      <c r="AY211" s="627"/>
    </row>
    <row r="212" spans="1:51" s="624" customFormat="1">
      <c r="A212" s="1343" t="s">
        <v>1380</v>
      </c>
      <c r="B212" s="1344">
        <v>5.1311956146304794E-2</v>
      </c>
      <c r="C212" s="1344">
        <v>5.8362312589427881E-3</v>
      </c>
      <c r="D212" s="1344">
        <v>8.4241648007978079E-2</v>
      </c>
      <c r="E212" s="1344">
        <v>9.1175282798191086E-3</v>
      </c>
      <c r="F212" s="1344">
        <v>0.11353052198268233</v>
      </c>
      <c r="G212" s="1344">
        <v>5.402973936253966E-3</v>
      </c>
      <c r="H212" s="629"/>
      <c r="I212" s="629"/>
      <c r="J212" s="141"/>
      <c r="K212" s="629"/>
      <c r="L212" s="629"/>
      <c r="M212" s="627"/>
      <c r="N212" s="627"/>
      <c r="O212" s="627"/>
      <c r="P212" s="627"/>
      <c r="Q212" s="627"/>
      <c r="R212" s="627"/>
      <c r="S212" s="627"/>
      <c r="T212" s="627"/>
      <c r="U212" s="627"/>
      <c r="V212" s="627"/>
      <c r="W212" s="627"/>
      <c r="X212" s="627"/>
      <c r="Y212" s="627"/>
      <c r="Z212" s="627"/>
      <c r="AA212" s="627"/>
      <c r="AB212" s="627"/>
      <c r="AC212" s="627"/>
      <c r="AD212" s="627"/>
      <c r="AE212" s="627"/>
      <c r="AF212" s="627"/>
      <c r="AG212" s="627"/>
      <c r="AH212" s="627"/>
      <c r="AI212" s="627"/>
      <c r="AJ212" s="627"/>
      <c r="AK212" s="627"/>
      <c r="AL212" s="627"/>
      <c r="AM212" s="627"/>
      <c r="AN212" s="627"/>
      <c r="AO212" s="627"/>
      <c r="AP212" s="627"/>
      <c r="AQ212" s="627"/>
      <c r="AR212" s="627"/>
      <c r="AS212" s="627"/>
      <c r="AT212" s="627"/>
      <c r="AU212" s="627"/>
      <c r="AV212" s="627"/>
      <c r="AW212" s="627"/>
      <c r="AX212" s="627"/>
      <c r="AY212" s="627"/>
    </row>
    <row r="213" spans="1:51" s="624" customFormat="1">
      <c r="A213" s="1343" t="s">
        <v>1381</v>
      </c>
      <c r="B213" s="1344">
        <v>4.1681466313851653E-2</v>
      </c>
      <c r="C213" s="1344">
        <v>5.60891060203753E-3</v>
      </c>
      <c r="D213" s="1344">
        <v>0.10914604310839165</v>
      </c>
      <c r="E213" s="1344">
        <v>8.2370318873993386E-3</v>
      </c>
      <c r="F213" s="1344">
        <v>4.719155766109822E-2</v>
      </c>
      <c r="G213" s="1344">
        <v>5.0073852178908803E-3</v>
      </c>
      <c r="H213" s="629"/>
      <c r="I213" s="629"/>
      <c r="J213" s="141"/>
      <c r="K213" s="629"/>
      <c r="L213" s="629"/>
      <c r="M213" s="627"/>
      <c r="N213" s="627"/>
      <c r="O213" s="627"/>
      <c r="P213" s="627"/>
      <c r="Q213" s="627"/>
      <c r="R213" s="627"/>
      <c r="S213" s="627"/>
      <c r="T213" s="627"/>
      <c r="U213" s="627"/>
      <c r="V213" s="627"/>
      <c r="W213" s="627"/>
      <c r="X213" s="627"/>
      <c r="Y213" s="627"/>
      <c r="Z213" s="627"/>
      <c r="AA213" s="627"/>
      <c r="AB213" s="627"/>
      <c r="AC213" s="627"/>
      <c r="AD213" s="627"/>
      <c r="AE213" s="627"/>
      <c r="AF213" s="627"/>
      <c r="AG213" s="627"/>
      <c r="AH213" s="627"/>
      <c r="AI213" s="627"/>
      <c r="AJ213" s="627"/>
      <c r="AK213" s="627"/>
      <c r="AL213" s="627"/>
      <c r="AM213" s="627"/>
      <c r="AN213" s="627"/>
      <c r="AO213" s="627"/>
      <c r="AP213" s="627"/>
      <c r="AQ213" s="627"/>
      <c r="AR213" s="627"/>
      <c r="AS213" s="627"/>
      <c r="AT213" s="627"/>
      <c r="AU213" s="627"/>
      <c r="AV213" s="627"/>
      <c r="AW213" s="627"/>
      <c r="AX213" s="627"/>
      <c r="AY213" s="627"/>
    </row>
    <row r="214" spans="1:51" s="624" customFormat="1">
      <c r="A214" s="1343" t="s">
        <v>1382</v>
      </c>
      <c r="B214" s="1344">
        <v>-3.8442613608084063E-2</v>
      </c>
      <c r="C214" s="1344">
        <v>5.2948141901194637E-3</v>
      </c>
      <c r="D214" s="1344">
        <v>2.4869690859458914E-2</v>
      </c>
      <c r="E214" s="1344">
        <v>7.8499198787160863E-3</v>
      </c>
      <c r="F214" s="1344">
        <v>3.957682635984499E-2</v>
      </c>
      <c r="G214" s="1344">
        <v>5.0559021450676594E-3</v>
      </c>
      <c r="H214" s="629"/>
      <c r="I214" s="629"/>
      <c r="J214" s="141"/>
      <c r="K214" s="629"/>
      <c r="L214" s="629"/>
      <c r="M214" s="627"/>
      <c r="N214" s="627"/>
      <c r="O214" s="627"/>
      <c r="P214" s="627"/>
      <c r="Q214" s="627"/>
      <c r="R214" s="627"/>
      <c r="S214" s="627"/>
      <c r="T214" s="627"/>
      <c r="U214" s="627"/>
      <c r="V214" s="627"/>
      <c r="W214" s="627"/>
      <c r="X214" s="627"/>
      <c r="Y214" s="627"/>
      <c r="Z214" s="627"/>
      <c r="AA214" s="627"/>
      <c r="AB214" s="627"/>
      <c r="AC214" s="627"/>
      <c r="AD214" s="627"/>
      <c r="AE214" s="627"/>
      <c r="AF214" s="627"/>
      <c r="AG214" s="627"/>
      <c r="AH214" s="627"/>
      <c r="AI214" s="627"/>
      <c r="AJ214" s="627"/>
      <c r="AK214" s="627"/>
      <c r="AL214" s="627"/>
      <c r="AM214" s="627"/>
      <c r="AN214" s="627"/>
      <c r="AO214" s="627"/>
      <c r="AP214" s="627"/>
      <c r="AQ214" s="627"/>
      <c r="AR214" s="627"/>
      <c r="AS214" s="627"/>
      <c r="AT214" s="627"/>
      <c r="AU214" s="627"/>
      <c r="AV214" s="627"/>
      <c r="AW214" s="627"/>
      <c r="AX214" s="627"/>
      <c r="AY214" s="627"/>
    </row>
    <row r="215" spans="1:51" s="624" customFormat="1">
      <c r="A215" s="1343" t="s">
        <v>1383</v>
      </c>
      <c r="B215" s="1344">
        <v>1.4842255702748658E-3</v>
      </c>
      <c r="C215" s="1344">
        <v>6.1459052784519847E-3</v>
      </c>
      <c r="D215" s="1344">
        <v>4.4124295335933268E-2</v>
      </c>
      <c r="E215" s="1344">
        <v>1.0668823611543428E-2</v>
      </c>
      <c r="F215" s="1344">
        <v>7.5886624032039463E-3</v>
      </c>
      <c r="G215" s="1344">
        <v>5.3626905260700103E-3</v>
      </c>
      <c r="H215" s="629"/>
      <c r="I215" s="629"/>
      <c r="J215" s="141"/>
      <c r="K215" s="629"/>
      <c r="L215" s="629"/>
      <c r="M215" s="627"/>
      <c r="N215" s="627"/>
      <c r="O215" s="627"/>
      <c r="P215" s="627"/>
      <c r="Q215" s="627"/>
      <c r="R215" s="627"/>
      <c r="S215" s="627"/>
      <c r="T215" s="627"/>
      <c r="U215" s="627"/>
      <c r="V215" s="627"/>
      <c r="W215" s="627"/>
      <c r="X215" s="627"/>
      <c r="Y215" s="627"/>
      <c r="Z215" s="627"/>
      <c r="AA215" s="627"/>
      <c r="AB215" s="627"/>
      <c r="AC215" s="627"/>
      <c r="AD215" s="627"/>
      <c r="AE215" s="627"/>
      <c r="AF215" s="627"/>
      <c r="AG215" s="627"/>
      <c r="AH215" s="627"/>
      <c r="AI215" s="627"/>
      <c r="AJ215" s="627"/>
      <c r="AK215" s="627"/>
      <c r="AL215" s="627"/>
      <c r="AM215" s="627"/>
      <c r="AN215" s="627"/>
      <c r="AO215" s="627"/>
      <c r="AP215" s="627"/>
      <c r="AQ215" s="627"/>
      <c r="AR215" s="627"/>
      <c r="AS215" s="627"/>
      <c r="AT215" s="627"/>
      <c r="AU215" s="627"/>
      <c r="AV215" s="627"/>
      <c r="AW215" s="627"/>
      <c r="AX215" s="627"/>
      <c r="AY215" s="627"/>
    </row>
    <row r="216" spans="1:51" s="624" customFormat="1">
      <c r="A216" s="1343" t="s">
        <v>1384</v>
      </c>
      <c r="B216" s="1344">
        <v>-0.149701233428193</v>
      </c>
      <c r="C216" s="1344">
        <v>5.6874135427825937E-3</v>
      </c>
      <c r="D216" s="1344">
        <v>-0.11917691450855587</v>
      </c>
      <c r="E216" s="1344">
        <v>1.1047838228168551E-2</v>
      </c>
      <c r="F216" s="1344">
        <v>-1.4326642405362649E-2</v>
      </c>
      <c r="G216" s="1344">
        <v>6.4785885559296387E-3</v>
      </c>
      <c r="H216" s="629"/>
      <c r="I216" s="629"/>
      <c r="J216" s="141"/>
      <c r="K216" s="629"/>
      <c r="L216" s="629"/>
      <c r="M216" s="627"/>
      <c r="N216" s="627"/>
      <c r="O216" s="627"/>
      <c r="P216" s="627"/>
      <c r="Q216" s="627"/>
      <c r="R216" s="627"/>
      <c r="S216" s="627"/>
      <c r="T216" s="627"/>
      <c r="U216" s="627"/>
      <c r="V216" s="627"/>
      <c r="W216" s="627"/>
      <c r="X216" s="627"/>
      <c r="Y216" s="627"/>
      <c r="Z216" s="627"/>
      <c r="AA216" s="627"/>
      <c r="AB216" s="627"/>
      <c r="AC216" s="627"/>
      <c r="AD216" s="627"/>
      <c r="AE216" s="627"/>
      <c r="AF216" s="627"/>
      <c r="AG216" s="627"/>
      <c r="AH216" s="627"/>
      <c r="AI216" s="627"/>
      <c r="AJ216" s="627"/>
      <c r="AK216" s="627"/>
      <c r="AL216" s="627"/>
      <c r="AM216" s="627"/>
      <c r="AN216" s="627"/>
      <c r="AO216" s="627"/>
      <c r="AP216" s="627"/>
      <c r="AQ216" s="627"/>
      <c r="AR216" s="627"/>
      <c r="AS216" s="627"/>
      <c r="AT216" s="627"/>
      <c r="AU216" s="627"/>
      <c r="AV216" s="627"/>
      <c r="AW216" s="627"/>
      <c r="AX216" s="627"/>
      <c r="AY216" s="627"/>
    </row>
    <row r="217" spans="1:51" s="624" customFormat="1">
      <c r="A217" s="1343" t="s">
        <v>1385</v>
      </c>
      <c r="B217" s="1344">
        <v>-8.7294919767779117E-2</v>
      </c>
      <c r="C217" s="1344">
        <v>3.6788693628435317E-3</v>
      </c>
      <c r="D217" s="1344">
        <v>-0.38232822188392868</v>
      </c>
      <c r="E217" s="1344">
        <v>5.211909813258947E-3</v>
      </c>
      <c r="F217" s="1344">
        <v>-5.2994689140973945E-2</v>
      </c>
      <c r="G217" s="1344">
        <v>4.6469603249462829E-3</v>
      </c>
      <c r="H217" s="629"/>
      <c r="I217" s="629"/>
      <c r="J217" s="141"/>
      <c r="K217" s="629"/>
      <c r="L217" s="629"/>
      <c r="M217" s="627"/>
      <c r="N217" s="627"/>
      <c r="O217" s="627"/>
      <c r="P217" s="627"/>
      <c r="Q217" s="627"/>
      <c r="R217" s="627"/>
      <c r="S217" s="627"/>
      <c r="T217" s="627"/>
      <c r="U217" s="627"/>
      <c r="V217" s="627"/>
      <c r="W217" s="627"/>
      <c r="X217" s="627"/>
      <c r="Y217" s="627"/>
      <c r="Z217" s="627"/>
      <c r="AA217" s="627"/>
      <c r="AB217" s="627"/>
      <c r="AC217" s="627"/>
      <c r="AD217" s="627"/>
      <c r="AE217" s="627"/>
      <c r="AF217" s="627"/>
      <c r="AG217" s="627"/>
      <c r="AH217" s="627"/>
      <c r="AI217" s="627"/>
      <c r="AJ217" s="627"/>
      <c r="AK217" s="627"/>
      <c r="AL217" s="627"/>
      <c r="AM217" s="627"/>
      <c r="AN217" s="627"/>
      <c r="AO217" s="627"/>
      <c r="AP217" s="627"/>
      <c r="AQ217" s="627"/>
      <c r="AR217" s="627"/>
      <c r="AS217" s="627"/>
      <c r="AT217" s="627"/>
      <c r="AU217" s="627"/>
      <c r="AV217" s="627"/>
      <c r="AW217" s="627"/>
      <c r="AX217" s="627"/>
      <c r="AY217" s="627"/>
    </row>
    <row r="218" spans="1:51" s="624" customFormat="1">
      <c r="A218" s="1346" t="s">
        <v>1386</v>
      </c>
      <c r="B218" s="1347">
        <v>0.16748897884640448</v>
      </c>
      <c r="C218" s="1347">
        <v>2.4997921129121521E-3</v>
      </c>
      <c r="D218" s="1347">
        <v>7.9011052213722247E-2</v>
      </c>
      <c r="E218" s="1347">
        <v>4.3554087656324297E-3</v>
      </c>
      <c r="F218" s="1347">
        <v>0.21782926882081816</v>
      </c>
      <c r="G218" s="1347">
        <v>3.9076061780451334E-3</v>
      </c>
      <c r="H218" s="629"/>
      <c r="I218" s="629"/>
      <c r="J218" s="141"/>
      <c r="K218" s="629"/>
      <c r="L218" s="629"/>
      <c r="M218" s="627"/>
      <c r="N218" s="627"/>
      <c r="O218" s="627"/>
      <c r="P218" s="627"/>
      <c r="Q218" s="627"/>
      <c r="R218" s="627"/>
      <c r="S218" s="627"/>
      <c r="T218" s="627"/>
      <c r="U218" s="627"/>
      <c r="V218" s="627"/>
      <c r="W218" s="627"/>
      <c r="X218" s="627"/>
      <c r="Y218" s="627"/>
      <c r="Z218" s="627"/>
      <c r="AA218" s="627"/>
      <c r="AB218" s="627"/>
      <c r="AC218" s="627"/>
      <c r="AD218" s="627"/>
      <c r="AE218" s="627"/>
      <c r="AF218" s="627"/>
      <c r="AG218" s="627"/>
      <c r="AH218" s="627"/>
      <c r="AI218" s="627"/>
      <c r="AJ218" s="627"/>
      <c r="AK218" s="627"/>
      <c r="AL218" s="627"/>
      <c r="AM218" s="627"/>
      <c r="AN218" s="627"/>
      <c r="AO218" s="627"/>
      <c r="AP218" s="627"/>
      <c r="AQ218" s="627"/>
      <c r="AR218" s="627"/>
      <c r="AS218" s="627"/>
      <c r="AT218" s="627"/>
      <c r="AU218" s="627"/>
      <c r="AV218" s="627"/>
      <c r="AW218" s="627"/>
      <c r="AX218" s="627"/>
      <c r="AY218" s="627"/>
    </row>
    <row r="219" spans="1:51" s="624" customFormat="1">
      <c r="A219" s="1345"/>
      <c r="B219" s="1348"/>
      <c r="C219" s="1339"/>
      <c r="D219" s="1339"/>
      <c r="E219" s="1339"/>
      <c r="F219" s="1339"/>
      <c r="G219" s="1339"/>
      <c r="H219" s="629"/>
      <c r="I219" s="629"/>
      <c r="J219" s="141"/>
      <c r="K219" s="629"/>
      <c r="L219" s="629"/>
      <c r="M219" s="627"/>
      <c r="N219" s="627"/>
      <c r="O219" s="627"/>
      <c r="P219" s="627"/>
      <c r="Q219" s="627"/>
      <c r="R219" s="627"/>
      <c r="S219" s="627"/>
      <c r="T219" s="627"/>
      <c r="U219" s="627"/>
      <c r="V219" s="627"/>
      <c r="W219" s="627"/>
      <c r="X219" s="627"/>
      <c r="Y219" s="627"/>
      <c r="Z219" s="627"/>
      <c r="AA219" s="627"/>
      <c r="AB219" s="627"/>
      <c r="AC219" s="627"/>
      <c r="AD219" s="627"/>
      <c r="AE219" s="627"/>
      <c r="AF219" s="627"/>
      <c r="AG219" s="627"/>
      <c r="AH219" s="627"/>
      <c r="AI219" s="627"/>
      <c r="AJ219" s="627"/>
      <c r="AK219" s="627"/>
      <c r="AL219" s="627"/>
      <c r="AM219" s="627"/>
      <c r="AN219" s="627"/>
      <c r="AO219" s="627"/>
      <c r="AP219" s="627"/>
      <c r="AQ219" s="627"/>
      <c r="AR219" s="627"/>
      <c r="AS219" s="627"/>
      <c r="AT219" s="627"/>
      <c r="AU219" s="627"/>
      <c r="AV219" s="627"/>
      <c r="AW219" s="627"/>
      <c r="AX219" s="627"/>
      <c r="AY219" s="627"/>
    </row>
    <row r="220" spans="1:51" s="624" customFormat="1">
      <c r="A220" s="1345"/>
      <c r="B220" s="1348"/>
      <c r="C220" s="1339"/>
      <c r="D220" s="1339"/>
      <c r="E220" s="1339"/>
      <c r="F220" s="1339"/>
      <c r="G220" s="1339"/>
      <c r="H220" s="629"/>
      <c r="I220" s="629"/>
      <c r="J220" s="141"/>
      <c r="K220" s="629"/>
      <c r="L220" s="629"/>
      <c r="M220" s="627"/>
      <c r="N220" s="627"/>
      <c r="O220" s="627"/>
      <c r="P220" s="627"/>
      <c r="Q220" s="627"/>
      <c r="R220" s="627"/>
      <c r="S220" s="627"/>
      <c r="T220" s="627"/>
      <c r="U220" s="627"/>
      <c r="V220" s="627"/>
      <c r="W220" s="627"/>
      <c r="X220" s="627"/>
      <c r="Y220" s="627"/>
      <c r="Z220" s="627"/>
      <c r="AA220" s="627"/>
      <c r="AB220" s="627"/>
      <c r="AC220" s="627"/>
      <c r="AD220" s="627"/>
      <c r="AE220" s="627"/>
      <c r="AF220" s="627"/>
      <c r="AG220" s="627"/>
      <c r="AH220" s="627"/>
      <c r="AI220" s="627"/>
      <c r="AJ220" s="627"/>
      <c r="AK220" s="627"/>
      <c r="AL220" s="627"/>
      <c r="AM220" s="627"/>
      <c r="AN220" s="627"/>
      <c r="AO220" s="627"/>
      <c r="AP220" s="627"/>
      <c r="AQ220" s="627"/>
      <c r="AR220" s="627"/>
      <c r="AS220" s="627"/>
      <c r="AT220" s="627"/>
      <c r="AU220" s="627"/>
      <c r="AV220" s="627"/>
      <c r="AW220" s="627"/>
      <c r="AX220" s="627"/>
      <c r="AY220" s="627"/>
    </row>
    <row r="221" spans="1:51" s="624" customFormat="1">
      <c r="A221" s="1551" t="s">
        <v>1387</v>
      </c>
      <c r="B221" s="1551"/>
      <c r="C221" s="1551"/>
      <c r="D221" s="1551"/>
      <c r="E221" s="1339"/>
      <c r="F221" s="1339"/>
      <c r="G221" s="1339"/>
      <c r="H221" s="629"/>
      <c r="I221" s="629"/>
      <c r="J221" s="141"/>
      <c r="K221" s="629"/>
      <c r="L221" s="629"/>
      <c r="M221" s="627"/>
      <c r="N221" s="627"/>
      <c r="O221" s="627"/>
      <c r="P221" s="627"/>
      <c r="Q221" s="627"/>
      <c r="R221" s="627"/>
      <c r="S221" s="627"/>
      <c r="T221" s="627"/>
      <c r="U221" s="627"/>
      <c r="V221" s="627"/>
      <c r="W221" s="627"/>
      <c r="X221" s="627"/>
      <c r="Y221" s="627"/>
      <c r="Z221" s="627"/>
      <c r="AA221" s="627"/>
      <c r="AB221" s="627"/>
      <c r="AC221" s="627"/>
      <c r="AD221" s="627"/>
      <c r="AE221" s="627"/>
      <c r="AF221" s="627"/>
      <c r="AG221" s="627"/>
      <c r="AH221" s="627"/>
      <c r="AI221" s="627"/>
      <c r="AJ221" s="627"/>
      <c r="AK221" s="627"/>
      <c r="AL221" s="627"/>
      <c r="AM221" s="627"/>
      <c r="AN221" s="627"/>
      <c r="AO221" s="627"/>
      <c r="AP221" s="627"/>
      <c r="AQ221" s="627"/>
      <c r="AR221" s="627"/>
      <c r="AS221" s="627"/>
      <c r="AT221" s="627"/>
      <c r="AU221" s="627"/>
      <c r="AV221" s="627"/>
      <c r="AW221" s="627"/>
      <c r="AX221" s="627"/>
      <c r="AY221" s="627"/>
    </row>
    <row r="222" spans="1:51" s="624" customFormat="1" ht="13.5" customHeight="1" thickBot="1">
      <c r="A222" s="1340"/>
      <c r="B222" s="1557" t="s">
        <v>1222</v>
      </c>
      <c r="C222" s="1557"/>
      <c r="D222" s="1557" t="s">
        <v>1223</v>
      </c>
      <c r="E222" s="1557"/>
      <c r="F222" s="1557" t="s">
        <v>1224</v>
      </c>
      <c r="G222" s="1557"/>
      <c r="H222" s="629"/>
      <c r="I222" s="629"/>
      <c r="J222" s="141"/>
      <c r="K222" s="629"/>
      <c r="L222" s="629"/>
      <c r="M222" s="627"/>
      <c r="N222" s="627"/>
      <c r="O222" s="627"/>
      <c r="P222" s="627"/>
      <c r="Q222" s="627"/>
      <c r="R222" s="627"/>
      <c r="S222" s="627"/>
      <c r="T222" s="627"/>
      <c r="U222" s="627"/>
      <c r="V222" s="627"/>
      <c r="W222" s="627"/>
      <c r="X222" s="627"/>
      <c r="Y222" s="627"/>
      <c r="Z222" s="627"/>
      <c r="AA222" s="627"/>
      <c r="AB222" s="627"/>
      <c r="AC222" s="627"/>
      <c r="AD222" s="627"/>
      <c r="AE222" s="627"/>
      <c r="AF222" s="627"/>
      <c r="AG222" s="627"/>
      <c r="AH222" s="627"/>
      <c r="AI222" s="627"/>
      <c r="AJ222" s="627"/>
      <c r="AK222" s="627"/>
      <c r="AL222" s="627"/>
      <c r="AM222" s="627"/>
      <c r="AN222" s="627"/>
      <c r="AO222" s="627"/>
      <c r="AP222" s="627"/>
      <c r="AQ222" s="627"/>
      <c r="AR222" s="627"/>
      <c r="AS222" s="627"/>
      <c r="AT222" s="627"/>
      <c r="AU222" s="627"/>
      <c r="AV222" s="627"/>
      <c r="AW222" s="627"/>
      <c r="AX222" s="627"/>
      <c r="AY222" s="627"/>
    </row>
    <row r="223" spans="1:51" s="624" customFormat="1" ht="14.25" thickTop="1" thickBot="1">
      <c r="A223" s="1341"/>
      <c r="B223" s="1342" t="s">
        <v>1361</v>
      </c>
      <c r="C223" s="1342" t="s">
        <v>792</v>
      </c>
      <c r="D223" s="1342" t="s">
        <v>1361</v>
      </c>
      <c r="E223" s="1342" t="s">
        <v>792</v>
      </c>
      <c r="F223" s="1342" t="s">
        <v>1361</v>
      </c>
      <c r="G223" s="1342" t="s">
        <v>792</v>
      </c>
      <c r="H223" s="629"/>
      <c r="I223" s="629"/>
      <c r="J223" s="141"/>
      <c r="K223" s="629"/>
      <c r="L223" s="629"/>
      <c r="M223" s="627"/>
      <c r="N223" s="627"/>
      <c r="O223" s="627"/>
      <c r="P223" s="627"/>
      <c r="Q223" s="627"/>
      <c r="R223" s="627"/>
      <c r="S223" s="627"/>
      <c r="T223" s="627"/>
      <c r="U223" s="627"/>
      <c r="V223" s="627"/>
      <c r="W223" s="627"/>
      <c r="X223" s="627"/>
      <c r="Y223" s="627"/>
      <c r="Z223" s="627"/>
      <c r="AA223" s="627"/>
      <c r="AB223" s="627"/>
      <c r="AC223" s="627"/>
      <c r="AD223" s="627"/>
      <c r="AE223" s="627"/>
      <c r="AF223" s="627"/>
      <c r="AG223" s="627"/>
      <c r="AH223" s="627"/>
      <c r="AI223" s="627"/>
      <c r="AJ223" s="627"/>
      <c r="AK223" s="627"/>
      <c r="AL223" s="627"/>
      <c r="AM223" s="627"/>
      <c r="AN223" s="627"/>
      <c r="AO223" s="627"/>
      <c r="AP223" s="627"/>
      <c r="AQ223" s="627"/>
      <c r="AR223" s="627"/>
      <c r="AS223" s="627"/>
      <c r="AT223" s="627"/>
      <c r="AU223" s="627"/>
      <c r="AV223" s="627"/>
      <c r="AW223" s="627"/>
      <c r="AX223" s="627"/>
      <c r="AY223" s="627"/>
    </row>
    <row r="224" spans="1:51" s="624" customFormat="1">
      <c r="A224" s="1343" t="s">
        <v>1388</v>
      </c>
      <c r="B224" s="1344">
        <v>-2.7632947316226861</v>
      </c>
      <c r="C224" s="1344">
        <v>7.6870682416284503E-2</v>
      </c>
      <c r="D224" s="1344">
        <v>-6.2496523039567</v>
      </c>
      <c r="E224" s="1344">
        <v>0.12890993104571041</v>
      </c>
      <c r="F224" s="1344">
        <v>2.3117663876459402</v>
      </c>
      <c r="G224" s="1344">
        <v>5.5979111113571935E-2</v>
      </c>
      <c r="H224" s="629"/>
      <c r="I224" s="629"/>
      <c r="J224" s="141"/>
      <c r="K224" s="629"/>
      <c r="L224" s="629"/>
      <c r="M224" s="627"/>
      <c r="N224" s="627"/>
      <c r="O224" s="627"/>
      <c r="P224" s="627"/>
      <c r="Q224" s="627"/>
      <c r="R224" s="627"/>
      <c r="S224" s="627"/>
      <c r="T224" s="627"/>
      <c r="U224" s="627"/>
      <c r="V224" s="627"/>
      <c r="W224" s="627"/>
      <c r="X224" s="627"/>
      <c r="Y224" s="627"/>
      <c r="Z224" s="627"/>
      <c r="AA224" s="627"/>
      <c r="AB224" s="627"/>
      <c r="AC224" s="627"/>
      <c r="AD224" s="627"/>
      <c r="AE224" s="627"/>
      <c r="AF224" s="627"/>
      <c r="AG224" s="627"/>
      <c r="AH224" s="627"/>
      <c r="AI224" s="627"/>
      <c r="AJ224" s="627"/>
      <c r="AK224" s="627"/>
      <c r="AL224" s="627"/>
      <c r="AM224" s="627"/>
      <c r="AN224" s="627"/>
      <c r="AO224" s="627"/>
      <c r="AP224" s="627"/>
      <c r="AQ224" s="627"/>
      <c r="AR224" s="627"/>
      <c r="AS224" s="627"/>
      <c r="AT224" s="627"/>
      <c r="AU224" s="627"/>
      <c r="AV224" s="627"/>
      <c r="AW224" s="627"/>
      <c r="AX224" s="627"/>
      <c r="AY224" s="627"/>
    </row>
    <row r="225" spans="1:51" s="624" customFormat="1">
      <c r="A225" s="1346" t="s">
        <v>1389</v>
      </c>
      <c r="B225" s="1347">
        <v>-0.60987315585734059</v>
      </c>
      <c r="C225" s="1347">
        <v>9.4298713538947324E-2</v>
      </c>
      <c r="D225" s="1347">
        <v>-0.75136695085382665</v>
      </c>
      <c r="E225" s="1347">
        <v>0.16758075415465948</v>
      </c>
      <c r="F225" s="1347">
        <v>-0.10565005480525969</v>
      </c>
      <c r="G225" s="1347">
        <v>5.9430016655108768E-2</v>
      </c>
      <c r="H225" s="629"/>
      <c r="I225" s="629"/>
      <c r="J225" s="141"/>
      <c r="K225" s="629"/>
      <c r="L225" s="629"/>
      <c r="M225" s="627"/>
      <c r="N225" s="627"/>
      <c r="O225" s="627"/>
      <c r="P225" s="627"/>
      <c r="Q225" s="627"/>
      <c r="R225" s="627"/>
      <c r="S225" s="627"/>
      <c r="T225" s="627"/>
      <c r="U225" s="627"/>
      <c r="V225" s="627"/>
      <c r="W225" s="627"/>
      <c r="X225" s="627"/>
      <c r="Y225" s="627"/>
      <c r="Z225" s="627"/>
      <c r="AA225" s="627"/>
      <c r="AB225" s="627"/>
      <c r="AC225" s="627"/>
      <c r="AD225" s="627"/>
      <c r="AE225" s="627"/>
      <c r="AF225" s="627"/>
      <c r="AG225" s="627"/>
      <c r="AH225" s="627"/>
      <c r="AI225" s="627"/>
      <c r="AJ225" s="627"/>
      <c r="AK225" s="627"/>
      <c r="AL225" s="627"/>
      <c r="AM225" s="627"/>
      <c r="AN225" s="627"/>
      <c r="AO225" s="627"/>
      <c r="AP225" s="627"/>
      <c r="AQ225" s="627"/>
      <c r="AR225" s="627"/>
      <c r="AS225" s="627"/>
      <c r="AT225" s="627"/>
      <c r="AU225" s="627"/>
      <c r="AV225" s="627"/>
      <c r="AW225" s="627"/>
      <c r="AX225" s="627"/>
      <c r="AY225" s="627"/>
    </row>
    <row r="226" spans="1:51" s="624" customFormat="1" ht="13.5" customHeight="1">
      <c r="B226" s="791"/>
      <c r="C226" s="630"/>
      <c r="D226" s="630"/>
      <c r="E226" s="630"/>
      <c r="F226" s="630"/>
      <c r="G226" s="630"/>
      <c r="H226" s="630"/>
      <c r="I226" s="630"/>
      <c r="J226" s="141"/>
      <c r="K226" s="195"/>
      <c r="L226" s="619"/>
      <c r="M226" s="623"/>
      <c r="N226" s="623"/>
      <c r="O226" s="623"/>
      <c r="P226" s="623"/>
      <c r="Q226" s="623"/>
      <c r="R226" s="628"/>
      <c r="S226" s="628"/>
      <c r="T226" s="628"/>
    </row>
    <row r="227" spans="1:51" ht="13.5" customHeight="1">
      <c r="L227" s="619"/>
      <c r="M227" s="623"/>
      <c r="N227" s="623"/>
      <c r="O227" s="623"/>
      <c r="P227" s="623"/>
      <c r="Q227" s="623"/>
    </row>
    <row r="228" spans="1:51" ht="13.5" customHeight="1">
      <c r="A228" s="379" t="s">
        <v>839</v>
      </c>
      <c r="B228" s="518"/>
      <c r="L228" s="619"/>
      <c r="M228" s="623"/>
      <c r="N228" s="623"/>
      <c r="O228" s="623"/>
      <c r="P228" s="623"/>
      <c r="Q228" s="623"/>
    </row>
    <row r="229" spans="1:51" ht="13.5" customHeight="1">
      <c r="A229" s="379" t="s">
        <v>1229</v>
      </c>
      <c r="B229" s="518"/>
      <c r="L229" s="619"/>
      <c r="M229" s="623"/>
      <c r="N229" s="623"/>
      <c r="O229" s="623"/>
      <c r="P229" s="623"/>
      <c r="Q229" s="623"/>
    </row>
    <row r="230" spans="1:51" ht="13.5" customHeight="1">
      <c r="L230" s="619"/>
      <c r="M230" s="623"/>
      <c r="N230" s="623"/>
      <c r="O230" s="623"/>
      <c r="P230" s="623"/>
      <c r="Q230" s="623"/>
    </row>
    <row r="231" spans="1:51" ht="13.5" customHeight="1">
      <c r="A231" s="1464" t="s">
        <v>840</v>
      </c>
      <c r="B231" s="1464"/>
      <c r="C231" s="1464"/>
      <c r="E231" s="1412" t="s">
        <v>841</v>
      </c>
      <c r="F231" s="1412"/>
      <c r="G231" s="1412"/>
      <c r="L231" s="619"/>
      <c r="M231" s="623"/>
      <c r="N231" s="623"/>
      <c r="O231" s="623"/>
      <c r="P231" s="623"/>
      <c r="Q231" s="623"/>
    </row>
    <row r="232" spans="1:51" ht="13.5" thickBot="1">
      <c r="A232" s="920"/>
      <c r="B232" s="909" t="s">
        <v>428</v>
      </c>
      <c r="C232" s="909" t="s">
        <v>364</v>
      </c>
      <c r="E232" s="919"/>
      <c r="F232" s="909" t="s">
        <v>428</v>
      </c>
      <c r="G232" s="909" t="s">
        <v>364</v>
      </c>
      <c r="L232" s="619"/>
      <c r="M232" s="623"/>
      <c r="N232" s="623"/>
      <c r="O232" s="623"/>
      <c r="P232" s="623"/>
      <c r="Q232" s="623"/>
    </row>
    <row r="233" spans="1:51" ht="13.5" thickTop="1">
      <c r="A233" t="s">
        <v>842</v>
      </c>
      <c r="B233" s="518">
        <v>77</v>
      </c>
      <c r="C233" s="119">
        <v>0.192</v>
      </c>
      <c r="E233" s="191" t="s">
        <v>843</v>
      </c>
      <c r="F233" s="518">
        <v>160</v>
      </c>
      <c r="G233" s="119">
        <v>0.51780000000000004</v>
      </c>
      <c r="L233" s="619"/>
      <c r="M233" s="623"/>
      <c r="N233" s="623"/>
      <c r="O233" s="623"/>
      <c r="P233" s="623"/>
      <c r="Q233" s="623"/>
    </row>
    <row r="234" spans="1:51">
      <c r="A234" t="s">
        <v>844</v>
      </c>
      <c r="B234" s="518">
        <v>25</v>
      </c>
      <c r="C234" s="119">
        <v>6.2300000000000001E-2</v>
      </c>
      <c r="E234" s="191" t="s">
        <v>845</v>
      </c>
      <c r="F234" s="518">
        <v>84</v>
      </c>
      <c r="G234" s="119">
        <v>0.27179999999999999</v>
      </c>
      <c r="L234" s="619"/>
      <c r="M234" s="623"/>
      <c r="N234" s="623"/>
      <c r="O234" s="623"/>
      <c r="P234" s="623"/>
      <c r="Q234" s="623"/>
    </row>
    <row r="235" spans="1:51">
      <c r="A235" s="352" t="s">
        <v>846</v>
      </c>
      <c r="B235" s="351">
        <v>299</v>
      </c>
      <c r="C235" s="402">
        <v>0.74560000000000004</v>
      </c>
      <c r="E235" s="191" t="s">
        <v>847</v>
      </c>
      <c r="F235" s="518">
        <v>46</v>
      </c>
      <c r="G235" s="119">
        <v>0.1489</v>
      </c>
      <c r="L235" s="619"/>
      <c r="M235" s="623"/>
      <c r="N235" s="623"/>
      <c r="O235" s="623"/>
      <c r="P235" s="623"/>
      <c r="Q235" s="623"/>
    </row>
    <row r="236" spans="1:51" ht="13.5" thickBot="1">
      <c r="A236" s="350" t="s">
        <v>72</v>
      </c>
      <c r="B236" s="349">
        <v>324</v>
      </c>
      <c r="C236" s="403">
        <v>1</v>
      </c>
      <c r="E236" s="191" t="s">
        <v>848</v>
      </c>
      <c r="F236" s="518">
        <v>18</v>
      </c>
      <c r="G236" s="119">
        <v>5.8299999999999998E-2</v>
      </c>
      <c r="L236" s="619"/>
      <c r="M236" s="623"/>
      <c r="N236" s="623"/>
      <c r="O236" s="623"/>
      <c r="P236" s="623"/>
      <c r="Q236" s="623"/>
    </row>
    <row r="237" spans="1:51" s="624" customFormat="1" ht="14.25" thickTop="1" thickBot="1">
      <c r="A237" s="813"/>
      <c r="B237" s="200"/>
      <c r="C237" s="210"/>
      <c r="D237" s="630"/>
      <c r="E237" s="350" t="s">
        <v>72</v>
      </c>
      <c r="F237" s="349">
        <f>SUM(F233:F236)</f>
        <v>308</v>
      </c>
      <c r="G237" s="404">
        <v>0.99680000000000002</v>
      </c>
      <c r="H237" s="630"/>
      <c r="I237" s="630"/>
      <c r="J237" s="141"/>
      <c r="K237" s="195"/>
      <c r="L237" s="619"/>
      <c r="M237" s="623"/>
      <c r="N237" s="623"/>
      <c r="O237" s="623"/>
      <c r="P237" s="623"/>
      <c r="Q237" s="623"/>
      <c r="R237" s="628"/>
      <c r="S237" s="628"/>
      <c r="T237" s="628"/>
    </row>
    <row r="238" spans="1:51" ht="13.5" thickTop="1">
      <c r="A238" s="918" t="s">
        <v>849</v>
      </c>
      <c r="B238" s="518"/>
      <c r="E238" s="813"/>
      <c r="F238" s="200"/>
      <c r="G238" s="899"/>
      <c r="H238" s="630"/>
      <c r="I238" s="630"/>
      <c r="L238" s="619"/>
      <c r="M238" s="623"/>
      <c r="N238" s="623"/>
      <c r="O238" s="623"/>
      <c r="P238" s="623"/>
      <c r="Q238" s="623"/>
    </row>
    <row r="239" spans="1:51">
      <c r="A239" s="347" t="s">
        <v>1110</v>
      </c>
      <c r="B239" s="518"/>
      <c r="E239" s="918" t="s">
        <v>849</v>
      </c>
      <c r="F239" s="518"/>
      <c r="L239" s="619"/>
      <c r="M239" s="623"/>
      <c r="N239" s="623"/>
      <c r="O239" s="623"/>
      <c r="P239" s="623"/>
      <c r="Q239" s="623"/>
    </row>
    <row r="240" spans="1:51" s="624" customFormat="1">
      <c r="A240" s="347" t="s">
        <v>1111</v>
      </c>
      <c r="B240" s="791"/>
      <c r="C240" s="630"/>
      <c r="D240" s="630"/>
      <c r="E240" s="634" t="s">
        <v>851</v>
      </c>
      <c r="F240" s="791"/>
      <c r="G240" s="630"/>
      <c r="H240" s="51"/>
      <c r="I240" s="51"/>
      <c r="J240" s="141"/>
      <c r="K240" s="195"/>
      <c r="L240" s="619"/>
      <c r="M240" s="623"/>
      <c r="N240" s="623"/>
      <c r="O240" s="623"/>
      <c r="P240" s="623"/>
      <c r="Q240" s="623"/>
      <c r="R240" s="628"/>
      <c r="S240" s="628"/>
      <c r="T240" s="628"/>
    </row>
    <row r="241" spans="1:20">
      <c r="A241" s="79" t="s">
        <v>850</v>
      </c>
      <c r="B241" s="518"/>
      <c r="E241" s="634" t="s">
        <v>1112</v>
      </c>
      <c r="H241" s="630"/>
      <c r="I241" s="630"/>
      <c r="L241" s="619"/>
      <c r="M241" s="623"/>
      <c r="N241" s="623"/>
      <c r="O241" s="623"/>
      <c r="P241" s="623"/>
      <c r="Q241" s="623"/>
    </row>
    <row r="242" spans="1:20">
      <c r="A242" s="79" t="s">
        <v>1113</v>
      </c>
      <c r="B242" s="518"/>
      <c r="E242" s="79"/>
    </row>
    <row r="243" spans="1:20">
      <c r="L243" s="930" t="s">
        <v>853</v>
      </c>
    </row>
    <row r="245" spans="1:20">
      <c r="B245" s="518"/>
      <c r="L245" s="622"/>
    </row>
    <row r="246" spans="1:20">
      <c r="A246" s="1556" t="s">
        <v>1081</v>
      </c>
      <c r="B246" s="1556"/>
      <c r="C246" s="1556"/>
    </row>
    <row r="247" spans="1:20" ht="13.5" thickBot="1">
      <c r="A247" s="920"/>
      <c r="B247" s="909" t="s">
        <v>428</v>
      </c>
      <c r="C247" s="909" t="s">
        <v>364</v>
      </c>
    </row>
    <row r="248" spans="1:20" ht="27" customHeight="1" thickTop="1">
      <c r="A248" s="921" t="s">
        <v>1082</v>
      </c>
      <c r="B248" s="236">
        <v>137</v>
      </c>
      <c r="C248" s="513">
        <v>0.44340000000000002</v>
      </c>
      <c r="L248" s="619"/>
      <c r="M248" s="623"/>
      <c r="N248" s="623"/>
      <c r="O248" s="623"/>
      <c r="P248" s="623"/>
      <c r="Q248" s="623"/>
    </row>
    <row r="249" spans="1:20">
      <c r="A249" s="416" t="s">
        <v>1083</v>
      </c>
      <c r="B249" s="236">
        <v>90</v>
      </c>
      <c r="C249" s="513">
        <v>0.2913</v>
      </c>
      <c r="L249" s="619"/>
      <c r="M249" s="623"/>
      <c r="N249" s="623"/>
      <c r="O249" s="623"/>
      <c r="P249" s="623"/>
      <c r="Q249" s="623"/>
    </row>
    <row r="250" spans="1:20" ht="27" customHeight="1">
      <c r="A250" s="922" t="s">
        <v>1084</v>
      </c>
      <c r="B250" s="236">
        <v>53</v>
      </c>
      <c r="C250" s="513">
        <v>0.17150000000000001</v>
      </c>
      <c r="L250" s="619"/>
      <c r="M250" s="623"/>
      <c r="N250" s="623"/>
      <c r="O250" s="623"/>
      <c r="P250" s="623"/>
      <c r="Q250" s="623"/>
    </row>
    <row r="251" spans="1:20" ht="13.5" thickBot="1">
      <c r="A251" s="923" t="s">
        <v>1085</v>
      </c>
      <c r="B251" s="924">
        <v>7</v>
      </c>
      <c r="C251" s="925">
        <v>2.2700000000000001E-2</v>
      </c>
      <c r="L251" s="619"/>
      <c r="M251" s="623"/>
      <c r="N251" s="623"/>
      <c r="O251" s="623"/>
      <c r="P251" s="623"/>
      <c r="Q251" s="623"/>
    </row>
    <row r="252" spans="1:20" s="624" customFormat="1">
      <c r="A252" s="627"/>
      <c r="B252" s="253"/>
      <c r="C252" s="899"/>
      <c r="D252" s="630"/>
      <c r="E252" s="630"/>
      <c r="F252" s="630"/>
      <c r="G252" s="630"/>
      <c r="H252" s="51"/>
      <c r="I252" s="51"/>
      <c r="J252" s="141"/>
      <c r="K252" s="195"/>
      <c r="L252" s="619"/>
      <c r="M252" s="623"/>
      <c r="N252" s="623"/>
      <c r="O252" s="623"/>
      <c r="P252" s="623"/>
      <c r="Q252" s="623"/>
      <c r="R252" s="628"/>
      <c r="S252" s="628"/>
      <c r="T252" s="628"/>
    </row>
    <row r="253" spans="1:20">
      <c r="A253" s="190" t="s">
        <v>849</v>
      </c>
      <c r="B253" s="518"/>
      <c r="H253" s="630"/>
      <c r="I253" s="630"/>
      <c r="L253" s="619"/>
      <c r="M253" s="623"/>
      <c r="N253" s="623"/>
      <c r="O253" s="623"/>
      <c r="P253" s="623"/>
      <c r="Q253" s="623"/>
    </row>
    <row r="254" spans="1:20">
      <c r="A254" s="79" t="s">
        <v>854</v>
      </c>
      <c r="B254"/>
      <c r="C254"/>
      <c r="L254" s="619"/>
      <c r="M254" s="623"/>
      <c r="N254" s="623"/>
      <c r="O254" s="623"/>
      <c r="P254" s="623"/>
      <c r="Q254" s="623"/>
    </row>
    <row r="255" spans="1:20">
      <c r="A255" s="79" t="s">
        <v>852</v>
      </c>
      <c r="B255"/>
      <c r="C255"/>
      <c r="L255" s="619"/>
      <c r="M255" s="623"/>
      <c r="N255" s="623"/>
      <c r="O255" s="623"/>
      <c r="P255" s="623"/>
      <c r="Q255" s="623"/>
    </row>
    <row r="256" spans="1:20" ht="13.5" customHeight="1">
      <c r="A256" s="5"/>
      <c r="B256" s="518"/>
      <c r="L256" s="619"/>
      <c r="M256" s="623"/>
      <c r="N256" s="623"/>
      <c r="O256" s="623"/>
      <c r="P256" s="623"/>
      <c r="Q256" s="623"/>
    </row>
    <row r="257" spans="1:20" ht="13.5" customHeight="1">
      <c r="L257" s="619"/>
      <c r="M257" s="623"/>
      <c r="N257" s="623"/>
      <c r="O257" s="623"/>
      <c r="P257" s="623"/>
      <c r="Q257" s="623"/>
    </row>
    <row r="258" spans="1:20" ht="13.5" customHeight="1">
      <c r="L258" s="619"/>
      <c r="M258" s="623"/>
      <c r="N258" s="623"/>
      <c r="O258" s="623"/>
      <c r="P258" s="623"/>
      <c r="Q258" s="623"/>
    </row>
    <row r="259" spans="1:20" ht="13.5" customHeight="1">
      <c r="A259" s="1464" t="s">
        <v>855</v>
      </c>
      <c r="B259" s="1464"/>
      <c r="C259" s="1464"/>
      <c r="L259" s="619"/>
      <c r="M259" s="623"/>
      <c r="N259" s="623"/>
      <c r="O259" s="623"/>
      <c r="P259" s="623"/>
      <c r="Q259" s="623"/>
    </row>
    <row r="260" spans="1:20" ht="13.5" thickBot="1">
      <c r="A260" s="920"/>
      <c r="B260" s="909" t="s">
        <v>428</v>
      </c>
      <c r="C260" s="909" t="s">
        <v>364</v>
      </c>
      <c r="L260" s="619"/>
      <c r="M260" s="623"/>
      <c r="N260" s="623"/>
      <c r="O260" s="623"/>
      <c r="P260" s="623"/>
      <c r="Q260" s="623"/>
    </row>
    <row r="261" spans="1:20" ht="13.5" thickTop="1">
      <c r="A261" s="352" t="s">
        <v>856</v>
      </c>
      <c r="B261" s="351">
        <v>67</v>
      </c>
      <c r="C261" s="1086">
        <v>0.23100000000000001</v>
      </c>
      <c r="L261" s="619"/>
      <c r="M261" s="623"/>
      <c r="N261" s="623"/>
      <c r="O261" s="623"/>
      <c r="P261" s="623"/>
      <c r="Q261" s="623"/>
    </row>
    <row r="262" spans="1:20">
      <c r="A262" t="s">
        <v>857</v>
      </c>
      <c r="B262" s="518"/>
      <c r="C262" s="406"/>
      <c r="L262" s="619"/>
      <c r="M262" s="623"/>
      <c r="N262" s="623"/>
      <c r="O262" s="623"/>
      <c r="P262" s="623"/>
      <c r="Q262" s="623"/>
    </row>
    <row r="263" spans="1:20">
      <c r="A263" s="346" t="s">
        <v>858</v>
      </c>
      <c r="B263" s="518">
        <v>47</v>
      </c>
      <c r="C263" s="406">
        <v>0.70150000000000001</v>
      </c>
      <c r="L263" s="619"/>
      <c r="M263" s="623"/>
      <c r="N263" s="623"/>
      <c r="O263" s="623"/>
      <c r="P263" s="623"/>
      <c r="Q263" s="623"/>
    </row>
    <row r="264" spans="1:20">
      <c r="A264" s="927" t="s">
        <v>859</v>
      </c>
      <c r="B264" s="236">
        <v>33</v>
      </c>
      <c r="C264" s="1087">
        <v>0.49249999999999999</v>
      </c>
      <c r="L264" s="619"/>
      <c r="M264" s="623"/>
      <c r="N264" s="623"/>
      <c r="O264" s="623"/>
      <c r="P264" s="623"/>
      <c r="Q264" s="623"/>
    </row>
    <row r="265" spans="1:20">
      <c r="A265" s="346" t="s">
        <v>860</v>
      </c>
      <c r="B265" s="518">
        <v>26</v>
      </c>
      <c r="C265" s="406">
        <v>0.3881</v>
      </c>
      <c r="L265" s="619"/>
      <c r="M265" s="623"/>
      <c r="N265" s="623"/>
      <c r="O265" s="623"/>
      <c r="P265" s="623"/>
      <c r="Q265" s="623"/>
    </row>
    <row r="266" spans="1:20">
      <c r="A266" s="346" t="s">
        <v>861</v>
      </c>
      <c r="B266" s="518">
        <v>12</v>
      </c>
      <c r="C266" s="406">
        <v>0.17910000000000001</v>
      </c>
    </row>
    <row r="267" spans="1:20">
      <c r="A267" s="346" t="s">
        <v>862</v>
      </c>
      <c r="B267" s="518">
        <v>10</v>
      </c>
      <c r="C267" s="406">
        <v>0.14929999999999999</v>
      </c>
      <c r="L267" s="930" t="s">
        <v>853</v>
      </c>
    </row>
    <row r="268" spans="1:20">
      <c r="A268" s="346" t="s">
        <v>863</v>
      </c>
      <c r="B268" s="518">
        <v>3</v>
      </c>
      <c r="C268" s="406">
        <v>4.48E-2</v>
      </c>
    </row>
    <row r="269" spans="1:20" ht="13.5" thickBot="1">
      <c r="A269" s="345" t="s">
        <v>139</v>
      </c>
      <c r="B269" s="339">
        <v>19</v>
      </c>
      <c r="C269" s="407">
        <v>0.28360000000000002</v>
      </c>
    </row>
    <row r="270" spans="1:20" s="624" customFormat="1">
      <c r="A270" s="928"/>
      <c r="B270" s="253"/>
      <c r="C270" s="163"/>
      <c r="D270" s="630"/>
      <c r="E270" s="630"/>
      <c r="F270" s="630"/>
      <c r="G270" s="630"/>
      <c r="H270" s="630"/>
      <c r="I270" s="630"/>
      <c r="J270" s="141"/>
      <c r="K270" s="195"/>
      <c r="L270" s="195"/>
      <c r="M270" s="628"/>
      <c r="N270" s="628"/>
      <c r="O270" s="628"/>
      <c r="P270" s="628"/>
      <c r="Q270" s="628"/>
      <c r="R270" s="628"/>
      <c r="S270" s="628"/>
      <c r="T270" s="628"/>
    </row>
    <row r="271" spans="1:20">
      <c r="A271" s="190" t="s">
        <v>849</v>
      </c>
      <c r="B271" s="518"/>
      <c r="L271" s="619"/>
      <c r="M271" s="623"/>
      <c r="N271" s="623"/>
      <c r="O271" s="623"/>
      <c r="P271" s="623"/>
      <c r="Q271" s="623"/>
    </row>
    <row r="272" spans="1:20">
      <c r="A272" s="79" t="s">
        <v>854</v>
      </c>
      <c r="B272"/>
      <c r="C272"/>
      <c r="J272" s="840"/>
      <c r="K272" s="628"/>
      <c r="L272" s="618"/>
      <c r="M272" s="623"/>
      <c r="N272" s="623"/>
      <c r="O272" s="623"/>
      <c r="P272" s="623"/>
      <c r="Q272" s="623"/>
    </row>
    <row r="273" spans="1:20">
      <c r="A273" s="79" t="s">
        <v>864</v>
      </c>
      <c r="B273" s="518"/>
      <c r="L273" s="619"/>
      <c r="M273" s="623"/>
      <c r="N273" s="623"/>
      <c r="O273" s="623"/>
      <c r="P273" s="623"/>
      <c r="Q273" s="623"/>
    </row>
    <row r="274" spans="1:20">
      <c r="A274" s="79" t="s">
        <v>865</v>
      </c>
      <c r="B274" s="518"/>
      <c r="L274" s="619"/>
      <c r="M274" s="623"/>
      <c r="N274" s="623"/>
      <c r="O274" s="623"/>
      <c r="P274" s="623"/>
      <c r="Q274" s="623"/>
    </row>
    <row r="275" spans="1:20">
      <c r="A275" s="79" t="s">
        <v>866</v>
      </c>
      <c r="B275" s="518"/>
      <c r="L275" s="619"/>
      <c r="M275" s="623"/>
      <c r="N275" s="623"/>
      <c r="O275" s="623"/>
      <c r="P275" s="623"/>
      <c r="Q275" s="623"/>
    </row>
    <row r="276" spans="1:20" s="624" customFormat="1" ht="13.5" customHeight="1">
      <c r="A276" s="634"/>
      <c r="B276" s="791"/>
      <c r="C276" s="630"/>
      <c r="D276" s="630"/>
      <c r="E276" s="630"/>
      <c r="F276" s="630"/>
      <c r="G276" s="630"/>
      <c r="H276" s="630"/>
      <c r="I276" s="630"/>
      <c r="J276" s="141"/>
      <c r="K276" s="195"/>
      <c r="L276" s="619"/>
      <c r="M276" s="623"/>
      <c r="N276" s="623"/>
      <c r="O276" s="623"/>
      <c r="P276" s="623"/>
      <c r="Q276" s="623"/>
      <c r="R276" s="628"/>
      <c r="S276" s="628"/>
      <c r="T276" s="628"/>
    </row>
    <row r="277" spans="1:20" ht="13.5" customHeight="1">
      <c r="L277" s="619"/>
      <c r="M277" s="623"/>
      <c r="N277" s="623"/>
      <c r="O277" s="623"/>
      <c r="P277" s="623"/>
      <c r="Q277" s="623"/>
    </row>
    <row r="278" spans="1:20" ht="13.5" customHeight="1">
      <c r="L278" s="619"/>
      <c r="M278" s="623"/>
      <c r="N278" s="623"/>
      <c r="O278" s="623"/>
      <c r="P278" s="623"/>
      <c r="Q278" s="623"/>
    </row>
    <row r="279" spans="1:20" ht="13.5" customHeight="1">
      <c r="A279" s="1464" t="s">
        <v>867</v>
      </c>
      <c r="B279" s="1464"/>
      <c r="C279" s="1464"/>
      <c r="L279" s="619"/>
      <c r="M279" s="623"/>
      <c r="N279" s="623"/>
      <c r="O279" s="623"/>
      <c r="P279" s="623"/>
      <c r="Q279" s="623"/>
    </row>
    <row r="280" spans="1:20" ht="13.5" thickBot="1">
      <c r="A280" s="920"/>
      <c r="B280" s="909" t="s">
        <v>428</v>
      </c>
      <c r="C280" s="909" t="s">
        <v>364</v>
      </c>
      <c r="L280" s="619"/>
      <c r="M280" s="623"/>
      <c r="N280" s="623"/>
      <c r="O280" s="623"/>
      <c r="P280" s="623"/>
      <c r="Q280" s="623"/>
    </row>
    <row r="281" spans="1:20" ht="13.5" thickTop="1">
      <c r="A281" t="s">
        <v>868</v>
      </c>
      <c r="B281" s="518">
        <v>33</v>
      </c>
      <c r="C281" s="406">
        <v>0.1138</v>
      </c>
      <c r="L281" s="619"/>
      <c r="M281" s="623"/>
      <c r="N281" s="623"/>
      <c r="O281" s="623"/>
      <c r="P281" s="623"/>
      <c r="Q281" s="623"/>
    </row>
    <row r="282" spans="1:20">
      <c r="A282" t="s">
        <v>869</v>
      </c>
      <c r="B282" s="518">
        <v>23</v>
      </c>
      <c r="C282" s="406">
        <v>7.9299999999999995E-2</v>
      </c>
      <c r="L282" s="619"/>
      <c r="M282" s="623"/>
      <c r="N282" s="623"/>
      <c r="O282" s="623"/>
      <c r="P282" s="623"/>
      <c r="Q282" s="623"/>
    </row>
    <row r="283" spans="1:20" ht="13.5" thickBot="1">
      <c r="A283" s="344" t="s">
        <v>870</v>
      </c>
      <c r="B283" s="339">
        <v>230</v>
      </c>
      <c r="C283" s="407">
        <v>0.79310000000000003</v>
      </c>
      <c r="L283" s="619"/>
      <c r="M283" s="623"/>
      <c r="N283" s="623"/>
      <c r="O283" s="623"/>
      <c r="P283" s="623"/>
      <c r="Q283" s="623"/>
    </row>
    <row r="284" spans="1:20" s="624" customFormat="1">
      <c r="A284" s="72"/>
      <c r="B284" s="253"/>
      <c r="C284" s="929"/>
      <c r="D284" s="630"/>
      <c r="E284" s="630"/>
      <c r="F284" s="630"/>
      <c r="G284" s="630"/>
      <c r="H284" s="630"/>
      <c r="I284" s="630"/>
      <c r="J284" s="141"/>
      <c r="K284" s="195"/>
      <c r="L284" s="619"/>
      <c r="M284" s="623"/>
      <c r="N284" s="623"/>
      <c r="O284" s="623"/>
      <c r="P284" s="623"/>
      <c r="Q284" s="623"/>
      <c r="R284" s="628"/>
      <c r="S284" s="628"/>
      <c r="T284" s="628"/>
    </row>
    <row r="285" spans="1:20">
      <c r="A285" s="190" t="s">
        <v>849</v>
      </c>
      <c r="B285" s="518"/>
      <c r="L285" s="619"/>
      <c r="M285" s="623"/>
      <c r="N285" s="623"/>
      <c r="O285" s="623"/>
      <c r="P285" s="623"/>
      <c r="Q285" s="623"/>
    </row>
    <row r="286" spans="1:20">
      <c r="A286" s="183" t="s">
        <v>871</v>
      </c>
      <c r="B286"/>
      <c r="C286"/>
      <c r="L286" s="619"/>
      <c r="M286" s="623"/>
      <c r="N286" s="623"/>
      <c r="O286" s="623"/>
      <c r="P286" s="623"/>
      <c r="Q286" s="623"/>
    </row>
    <row r="287" spans="1:20">
      <c r="A287" s="79" t="s">
        <v>864</v>
      </c>
      <c r="B287"/>
      <c r="C287"/>
      <c r="L287" s="619"/>
      <c r="M287" s="623"/>
      <c r="N287" s="623"/>
      <c r="O287" s="623"/>
      <c r="P287" s="623"/>
      <c r="Q287" s="623"/>
    </row>
    <row r="288" spans="1:20" ht="13.5" customHeight="1">
      <c r="L288" s="619"/>
      <c r="M288" s="623"/>
      <c r="N288" s="623"/>
      <c r="O288" s="623"/>
      <c r="P288" s="623"/>
      <c r="Q288" s="623"/>
    </row>
    <row r="289" spans="1:20" s="624" customFormat="1" ht="13.5" customHeight="1">
      <c r="B289" s="791"/>
      <c r="C289" s="630"/>
      <c r="D289" s="630"/>
      <c r="E289" s="630"/>
      <c r="F289" s="630"/>
      <c r="G289" s="630"/>
      <c r="H289" s="630"/>
      <c r="I289" s="630"/>
      <c r="J289" s="141"/>
      <c r="K289" s="195"/>
      <c r="L289" s="619"/>
      <c r="M289" s="623"/>
      <c r="N289" s="623"/>
      <c r="O289" s="623"/>
      <c r="P289" s="623"/>
      <c r="Q289" s="623"/>
      <c r="R289" s="628"/>
      <c r="S289" s="628"/>
      <c r="T289" s="628"/>
    </row>
    <row r="290" spans="1:20" ht="13.5" customHeight="1"/>
    <row r="291" spans="1:20" ht="13.5" customHeight="1">
      <c r="A291" s="1464" t="s">
        <v>872</v>
      </c>
      <c r="B291" s="1464"/>
      <c r="C291" s="1464"/>
      <c r="L291" s="930" t="s">
        <v>853</v>
      </c>
    </row>
    <row r="292" spans="1:20" ht="13.5" thickBot="1">
      <c r="A292" s="920"/>
      <c r="B292" s="909" t="s">
        <v>428</v>
      </c>
      <c r="C292" s="909" t="s">
        <v>364</v>
      </c>
    </row>
    <row r="293" spans="1:20" ht="13.5" thickTop="1">
      <c r="A293" t="s">
        <v>873</v>
      </c>
      <c r="B293" s="518">
        <v>7</v>
      </c>
      <c r="C293" s="406">
        <f>B293/290</f>
        <v>2.4137931034482758E-2</v>
      </c>
    </row>
    <row r="294" spans="1:20">
      <c r="A294" t="s">
        <v>874</v>
      </c>
      <c r="B294" s="518">
        <v>188</v>
      </c>
      <c r="C294" s="406">
        <f>B294/290</f>
        <v>0.64827586206896548</v>
      </c>
    </row>
    <row r="295" spans="1:20" ht="13.5" thickBot="1">
      <c r="A295" s="344" t="s">
        <v>875</v>
      </c>
      <c r="B295" s="339">
        <v>89</v>
      </c>
      <c r="C295" s="407">
        <f>B295/290</f>
        <v>0.30689655172413793</v>
      </c>
      <c r="L295" s="619"/>
      <c r="M295" s="623"/>
      <c r="N295" s="623"/>
      <c r="O295" s="623"/>
      <c r="P295" s="623"/>
      <c r="Q295" s="623"/>
    </row>
    <row r="296" spans="1:20" s="624" customFormat="1">
      <c r="A296" s="72"/>
      <c r="B296" s="253"/>
      <c r="C296" s="163"/>
      <c r="D296" s="630"/>
      <c r="E296" s="630"/>
      <c r="F296" s="630"/>
      <c r="G296" s="630"/>
      <c r="H296" s="630"/>
      <c r="I296" s="630"/>
      <c r="J296" s="141"/>
      <c r="K296" s="195"/>
      <c r="L296" s="619"/>
      <c r="M296" s="623"/>
      <c r="N296" s="623"/>
      <c r="O296" s="623"/>
      <c r="P296" s="623"/>
      <c r="Q296" s="623"/>
      <c r="R296" s="628"/>
      <c r="S296" s="628"/>
      <c r="T296" s="628"/>
    </row>
    <row r="297" spans="1:20">
      <c r="A297" s="190" t="s">
        <v>849</v>
      </c>
      <c r="B297" s="518"/>
      <c r="L297" s="619"/>
      <c r="M297" s="623"/>
      <c r="N297" s="623"/>
      <c r="O297" s="623"/>
      <c r="P297" s="623"/>
      <c r="Q297" s="623"/>
    </row>
    <row r="298" spans="1:20">
      <c r="A298" s="183" t="s">
        <v>876</v>
      </c>
      <c r="B298"/>
      <c r="C298"/>
      <c r="L298" s="619"/>
      <c r="M298" s="623"/>
      <c r="N298" s="623"/>
      <c r="O298" s="623"/>
      <c r="P298" s="623"/>
      <c r="Q298" s="623"/>
    </row>
    <row r="299" spans="1:20">
      <c r="A299" s="79" t="s">
        <v>864</v>
      </c>
      <c r="B299"/>
      <c r="C299"/>
      <c r="L299" s="619"/>
      <c r="M299" s="623"/>
      <c r="N299" s="623"/>
      <c r="O299" s="623"/>
      <c r="P299" s="623"/>
      <c r="Q299" s="623"/>
    </row>
    <row r="300" spans="1:20" s="624" customFormat="1" ht="13.5" customHeight="1">
      <c r="A300" s="634"/>
      <c r="D300" s="630"/>
      <c r="E300" s="630"/>
      <c r="F300" s="630"/>
      <c r="G300" s="630"/>
      <c r="H300" s="630"/>
      <c r="I300" s="630"/>
      <c r="J300" s="141"/>
      <c r="K300" s="195"/>
      <c r="L300" s="619"/>
      <c r="M300" s="623"/>
      <c r="N300" s="623"/>
      <c r="O300" s="623"/>
      <c r="P300" s="623"/>
      <c r="Q300" s="623"/>
      <c r="R300" s="628"/>
      <c r="S300" s="628"/>
      <c r="T300" s="628"/>
    </row>
    <row r="301" spans="1:20" ht="13.5" customHeight="1">
      <c r="L301" s="619"/>
      <c r="M301" s="623"/>
      <c r="N301" s="623"/>
      <c r="O301" s="623"/>
      <c r="P301" s="623"/>
      <c r="Q301" s="623"/>
    </row>
    <row r="302" spans="1:20" ht="13.5" customHeight="1">
      <c r="L302" s="619"/>
      <c r="M302" s="623"/>
      <c r="N302" s="623"/>
      <c r="O302" s="623"/>
      <c r="P302" s="623"/>
      <c r="Q302" s="623"/>
    </row>
    <row r="303" spans="1:20" ht="13.5" customHeight="1">
      <c r="A303" s="799" t="s">
        <v>877</v>
      </c>
      <c r="B303" s="799"/>
      <c r="C303" s="799"/>
      <c r="D303" s="799"/>
      <c r="E303" s="799"/>
      <c r="J303" s="840"/>
      <c r="K303" s="628"/>
      <c r="L303" s="618"/>
      <c r="M303" s="623"/>
      <c r="N303" s="623"/>
      <c r="O303" s="623"/>
      <c r="P303" s="623"/>
      <c r="Q303" s="623"/>
    </row>
    <row r="304" spans="1:20" ht="13.5" thickBot="1">
      <c r="A304" s="920"/>
      <c r="B304" s="909" t="s">
        <v>822</v>
      </c>
      <c r="C304" s="909" t="s">
        <v>878</v>
      </c>
      <c r="D304" s="909" t="s">
        <v>879</v>
      </c>
      <c r="E304" s="909" t="s">
        <v>880</v>
      </c>
      <c r="L304" s="619"/>
      <c r="M304" s="623"/>
      <c r="N304" s="623"/>
      <c r="O304" s="623"/>
      <c r="P304" s="623"/>
      <c r="Q304" s="623"/>
    </row>
    <row r="305" spans="1:20" ht="26.25" thickTop="1">
      <c r="A305" s="1317" t="s">
        <v>881</v>
      </c>
      <c r="B305" s="518">
        <v>119</v>
      </c>
      <c r="C305" s="275">
        <f t="shared" ref="C305:C310" si="1">B305/174</f>
        <v>0.68390804597701149</v>
      </c>
      <c r="D305" s="518">
        <v>274</v>
      </c>
      <c r="E305" s="406">
        <f t="shared" ref="E305:E310" si="2">D305/401</f>
        <v>0.68329177057356605</v>
      </c>
      <c r="L305" s="619"/>
      <c r="M305" s="623"/>
      <c r="N305" s="623"/>
      <c r="O305" s="623"/>
      <c r="P305" s="623"/>
      <c r="Q305" s="623"/>
    </row>
    <row r="306" spans="1:20">
      <c r="A306" s="1317" t="s">
        <v>882</v>
      </c>
      <c r="B306" s="518">
        <v>113</v>
      </c>
      <c r="C306" s="275">
        <f t="shared" si="1"/>
        <v>0.64942528735632188</v>
      </c>
      <c r="D306" s="518">
        <v>244</v>
      </c>
      <c r="E306" s="406">
        <f t="shared" si="2"/>
        <v>0.60847880299251866</v>
      </c>
      <c r="L306" s="619"/>
      <c r="M306" s="623"/>
      <c r="N306" s="623"/>
      <c r="O306" s="623"/>
      <c r="P306" s="623"/>
      <c r="Q306" s="623"/>
    </row>
    <row r="307" spans="1:20" ht="25.5">
      <c r="A307" s="1317" t="s">
        <v>883</v>
      </c>
      <c r="B307" s="518">
        <v>92</v>
      </c>
      <c r="C307" s="275">
        <f t="shared" si="1"/>
        <v>0.52873563218390807</v>
      </c>
      <c r="D307" s="518">
        <v>218</v>
      </c>
      <c r="E307" s="406">
        <f t="shared" si="2"/>
        <v>0.54364089775561097</v>
      </c>
      <c r="L307" s="619"/>
      <c r="M307" s="623"/>
      <c r="N307" s="623"/>
      <c r="O307" s="623"/>
      <c r="P307" s="623"/>
      <c r="Q307" s="623"/>
    </row>
    <row r="308" spans="1:20" ht="38.25">
      <c r="A308" s="1317" t="s">
        <v>884</v>
      </c>
      <c r="B308" s="518">
        <v>125</v>
      </c>
      <c r="C308" s="275">
        <f t="shared" si="1"/>
        <v>0.7183908045977011</v>
      </c>
      <c r="D308" s="518">
        <v>309</v>
      </c>
      <c r="E308" s="406">
        <f t="shared" si="2"/>
        <v>0.770573566084788</v>
      </c>
      <c r="L308" s="619"/>
      <c r="M308" s="623"/>
      <c r="N308" s="623"/>
      <c r="O308" s="623"/>
      <c r="P308" s="623"/>
      <c r="Q308" s="623"/>
    </row>
    <row r="309" spans="1:20" ht="25.5">
      <c r="A309" s="1317" t="s">
        <v>885</v>
      </c>
      <c r="B309" s="518">
        <v>103</v>
      </c>
      <c r="C309" s="275">
        <f t="shared" si="1"/>
        <v>0.59195402298850575</v>
      </c>
      <c r="D309" s="518">
        <v>206</v>
      </c>
      <c r="E309" s="406">
        <f t="shared" si="2"/>
        <v>0.513715710723192</v>
      </c>
      <c r="L309" s="619"/>
      <c r="M309" s="623"/>
      <c r="N309" s="623"/>
      <c r="O309" s="623"/>
      <c r="P309" s="623"/>
      <c r="Q309" s="623"/>
    </row>
    <row r="310" spans="1:20" ht="26.25" thickBot="1">
      <c r="A310" s="1320" t="s">
        <v>886</v>
      </c>
      <c r="B310" s="339">
        <v>118</v>
      </c>
      <c r="C310" s="405">
        <f t="shared" si="1"/>
        <v>0.67816091954022983</v>
      </c>
      <c r="D310" s="339">
        <v>294</v>
      </c>
      <c r="E310" s="407">
        <f t="shared" si="2"/>
        <v>0.73316708229426431</v>
      </c>
      <c r="L310" s="619"/>
      <c r="M310" s="623"/>
      <c r="N310" s="623"/>
      <c r="O310" s="623"/>
      <c r="P310" s="623"/>
      <c r="Q310" s="623"/>
    </row>
    <row r="311" spans="1:20" s="624" customFormat="1">
      <c r="A311" s="72"/>
      <c r="B311" s="253"/>
      <c r="C311" s="163"/>
      <c r="D311" s="253"/>
      <c r="E311" s="929"/>
      <c r="F311" s="630"/>
      <c r="G311" s="630"/>
      <c r="H311" s="630"/>
      <c r="I311" s="630"/>
      <c r="J311" s="141"/>
      <c r="K311" s="195"/>
      <c r="L311" s="619"/>
      <c r="M311" s="623"/>
      <c r="N311" s="623"/>
      <c r="O311" s="623"/>
      <c r="P311" s="623"/>
      <c r="Q311" s="623"/>
      <c r="R311" s="628"/>
      <c r="S311" s="628"/>
      <c r="T311" s="628"/>
    </row>
    <row r="312" spans="1:20">
      <c r="A312" s="190" t="s">
        <v>849</v>
      </c>
      <c r="B312" s="518"/>
      <c r="L312" s="619"/>
      <c r="M312" s="623"/>
      <c r="N312" s="623"/>
      <c r="O312" s="623"/>
      <c r="P312" s="623"/>
      <c r="Q312" s="623"/>
    </row>
    <row r="313" spans="1:20">
      <c r="A313" s="183" t="s">
        <v>887</v>
      </c>
      <c r="B313" s="518"/>
      <c r="L313" s="619"/>
      <c r="M313" s="623"/>
      <c r="N313" s="623"/>
      <c r="O313" s="623"/>
      <c r="P313" s="623"/>
      <c r="Q313" s="623"/>
    </row>
    <row r="314" spans="1:20">
      <c r="A314" s="79" t="s">
        <v>888</v>
      </c>
      <c r="B314" s="518"/>
      <c r="L314" s="619"/>
      <c r="M314" s="623"/>
      <c r="N314" s="623"/>
      <c r="O314" s="623"/>
      <c r="P314" s="623"/>
      <c r="Q314" s="623"/>
    </row>
    <row r="315" spans="1:20" ht="13.5" customHeight="1">
      <c r="L315" s="619"/>
      <c r="M315" s="623"/>
      <c r="N315" s="623"/>
      <c r="O315" s="623"/>
      <c r="P315" s="623"/>
      <c r="Q315" s="623"/>
    </row>
    <row r="316" spans="1:20" s="624" customFormat="1" ht="13.5" customHeight="1">
      <c r="B316" s="791"/>
      <c r="C316" s="630"/>
      <c r="D316" s="630"/>
      <c r="E316" s="630"/>
      <c r="F316" s="630"/>
      <c r="G316" s="630"/>
      <c r="H316" s="630"/>
      <c r="I316" s="630"/>
      <c r="J316" s="141"/>
      <c r="K316" s="195"/>
      <c r="L316" s="195"/>
      <c r="M316" s="628"/>
      <c r="N316" s="628"/>
      <c r="O316" s="628"/>
      <c r="P316" s="628"/>
      <c r="Q316" s="628"/>
      <c r="R316" s="628"/>
      <c r="S316" s="628"/>
      <c r="T316" s="628"/>
    </row>
    <row r="317" spans="1:20" ht="13.5" customHeight="1">
      <c r="L317" s="930" t="s">
        <v>853</v>
      </c>
    </row>
    <row r="318" spans="1:20" ht="13.5" customHeight="1">
      <c r="A318" s="799" t="s">
        <v>889</v>
      </c>
      <c r="B318" s="799"/>
      <c r="C318" s="799"/>
      <c r="D318" s="799"/>
      <c r="E318" s="799"/>
    </row>
    <row r="319" spans="1:20" ht="13.5" thickBot="1">
      <c r="A319" s="920"/>
      <c r="B319" s="909" t="s">
        <v>822</v>
      </c>
      <c r="C319" s="909" t="s">
        <v>878</v>
      </c>
      <c r="D319" s="909" t="s">
        <v>879</v>
      </c>
      <c r="E319" s="909" t="s">
        <v>880</v>
      </c>
    </row>
    <row r="320" spans="1:20" ht="13.5" thickTop="1">
      <c r="A320" t="s">
        <v>890</v>
      </c>
      <c r="B320" s="518">
        <v>3</v>
      </c>
      <c r="C320" s="275">
        <f>B320/174</f>
        <v>1.7241379310344827E-2</v>
      </c>
      <c r="D320" s="518">
        <v>14</v>
      </c>
      <c r="E320" s="275">
        <f>D320/401</f>
        <v>3.4912718204488775E-2</v>
      </c>
    </row>
    <row r="321" spans="1:20">
      <c r="A321" t="s">
        <v>891</v>
      </c>
      <c r="B321" s="518">
        <v>33</v>
      </c>
      <c r="C321" s="275">
        <f>B321/174</f>
        <v>0.18965517241379309</v>
      </c>
      <c r="D321" s="518">
        <v>100</v>
      </c>
      <c r="E321" s="275">
        <f>D321/401</f>
        <v>0.24937655860349128</v>
      </c>
      <c r="L321" s="619"/>
      <c r="M321" s="623"/>
      <c r="N321" s="623"/>
      <c r="O321" s="623"/>
      <c r="P321" s="623"/>
      <c r="Q321" s="623"/>
    </row>
    <row r="322" spans="1:20" ht="13.5" thickBot="1">
      <c r="A322" s="343" t="s">
        <v>892</v>
      </c>
      <c r="B322" s="339">
        <v>138</v>
      </c>
      <c r="C322" s="405">
        <f>B322/174</f>
        <v>0.7931034482758621</v>
      </c>
      <c r="D322" s="339">
        <v>287</v>
      </c>
      <c r="E322" s="405">
        <f>D322/401</f>
        <v>0.71571072319202</v>
      </c>
      <c r="L322" s="619"/>
      <c r="M322" s="623"/>
      <c r="N322" s="623"/>
      <c r="O322" s="623"/>
      <c r="P322" s="623"/>
      <c r="Q322" s="623"/>
    </row>
    <row r="323" spans="1:20" s="624" customFormat="1">
      <c r="A323" s="254"/>
      <c r="B323" s="253"/>
      <c r="C323" s="163"/>
      <c r="D323" s="253"/>
      <c r="E323" s="163"/>
      <c r="F323" s="630"/>
      <c r="G323" s="630"/>
      <c r="H323" s="630"/>
      <c r="I323" s="630"/>
      <c r="J323" s="141"/>
      <c r="K323" s="195"/>
      <c r="L323" s="619"/>
      <c r="M323" s="623"/>
      <c r="N323" s="623"/>
      <c r="O323" s="623"/>
      <c r="P323" s="623"/>
      <c r="Q323" s="623"/>
      <c r="R323" s="628"/>
      <c r="S323" s="628"/>
      <c r="T323" s="628"/>
    </row>
    <row r="324" spans="1:20">
      <c r="A324" s="190" t="s">
        <v>849</v>
      </c>
      <c r="B324" s="518"/>
      <c r="L324" s="619"/>
      <c r="M324" s="623"/>
      <c r="N324" s="623"/>
      <c r="O324" s="623"/>
      <c r="P324" s="623"/>
      <c r="Q324" s="623"/>
    </row>
    <row r="325" spans="1:20">
      <c r="A325" s="183" t="s">
        <v>893</v>
      </c>
      <c r="B325" s="518"/>
      <c r="L325" s="619"/>
      <c r="M325" s="623"/>
      <c r="N325" s="623"/>
      <c r="O325" s="623"/>
      <c r="P325" s="623"/>
      <c r="Q325" s="623"/>
    </row>
    <row r="326" spans="1:20">
      <c r="A326" s="79" t="s">
        <v>888</v>
      </c>
      <c r="B326" s="518"/>
      <c r="L326" s="619"/>
      <c r="M326" s="623"/>
      <c r="N326" s="623"/>
      <c r="O326" s="623"/>
      <c r="P326" s="623"/>
      <c r="Q326" s="623"/>
    </row>
    <row r="327" spans="1:20" ht="13.5" customHeight="1">
      <c r="A327" s="516"/>
      <c r="B327" s="518"/>
      <c r="L327" s="619"/>
      <c r="M327" s="623"/>
      <c r="N327" s="623"/>
      <c r="O327" s="623"/>
      <c r="P327" s="623"/>
      <c r="Q327" s="623"/>
    </row>
    <row r="328" spans="1:20" s="624" customFormat="1" ht="13.5" customHeight="1">
      <c r="A328" s="516"/>
      <c r="B328" s="791"/>
      <c r="C328" s="630"/>
      <c r="D328" s="630"/>
      <c r="E328" s="630"/>
      <c r="F328" s="630"/>
      <c r="G328" s="630"/>
      <c r="H328" s="630"/>
      <c r="I328" s="630"/>
      <c r="J328" s="141"/>
      <c r="K328" s="195"/>
      <c r="L328" s="619"/>
      <c r="M328" s="623"/>
      <c r="N328" s="623"/>
      <c r="O328" s="623"/>
      <c r="P328" s="623"/>
      <c r="Q328" s="623"/>
      <c r="R328" s="628"/>
      <c r="S328" s="628"/>
      <c r="T328" s="628"/>
    </row>
    <row r="329" spans="1:20" ht="13.5" customHeight="1">
      <c r="L329" s="619"/>
      <c r="M329" s="623"/>
      <c r="N329" s="623"/>
      <c r="O329" s="623"/>
      <c r="P329" s="623"/>
      <c r="Q329" s="623"/>
    </row>
    <row r="330" spans="1:20" ht="13.5" customHeight="1">
      <c r="A330" s="1509" t="s">
        <v>894</v>
      </c>
      <c r="B330" s="1509"/>
      <c r="C330" s="1509"/>
      <c r="L330" s="619"/>
      <c r="M330" s="623"/>
      <c r="N330" s="623"/>
      <c r="O330" s="623"/>
      <c r="P330" s="623"/>
      <c r="Q330" s="623"/>
    </row>
    <row r="331" spans="1:20" ht="26.25" thickBot="1">
      <c r="A331" s="920"/>
      <c r="B331" s="920" t="s">
        <v>147</v>
      </c>
      <c r="C331" s="920" t="s">
        <v>895</v>
      </c>
      <c r="L331" s="619"/>
      <c r="M331" s="623"/>
      <c r="N331" s="623"/>
      <c r="O331" s="623"/>
      <c r="P331" s="623"/>
      <c r="Q331" s="623"/>
    </row>
    <row r="332" spans="1:20" ht="13.5" thickTop="1">
      <c r="A332" s="341" t="s">
        <v>896</v>
      </c>
      <c r="B332" s="408">
        <v>112</v>
      </c>
      <c r="C332" s="64">
        <f>B332/230</f>
        <v>0.48695652173913045</v>
      </c>
      <c r="J332" s="840"/>
      <c r="K332" s="628"/>
      <c r="L332" s="618"/>
      <c r="M332" s="623"/>
      <c r="N332" s="623"/>
      <c r="O332" s="623"/>
      <c r="P332" s="623"/>
      <c r="Q332" s="623"/>
    </row>
    <row r="333" spans="1:20">
      <c r="A333" s="341" t="s">
        <v>897</v>
      </c>
      <c r="B333" s="408">
        <v>37</v>
      </c>
      <c r="C333" s="64">
        <f t="shared" ref="C333:C339" si="3">B333/230</f>
        <v>0.16086956521739129</v>
      </c>
      <c r="L333" s="619"/>
      <c r="M333" s="623"/>
      <c r="N333" s="623"/>
      <c r="O333" s="623"/>
      <c r="P333" s="623"/>
      <c r="Q333" s="623"/>
    </row>
    <row r="334" spans="1:20">
      <c r="A334" s="341" t="s">
        <v>898</v>
      </c>
      <c r="B334" s="408">
        <v>28</v>
      </c>
      <c r="C334" s="64">
        <f t="shared" si="3"/>
        <v>0.12173913043478261</v>
      </c>
      <c r="L334" s="619"/>
      <c r="M334" s="623"/>
      <c r="N334" s="623"/>
      <c r="O334" s="623"/>
      <c r="P334" s="623"/>
      <c r="Q334" s="623"/>
    </row>
    <row r="335" spans="1:20">
      <c r="A335" s="341" t="s">
        <v>899</v>
      </c>
      <c r="B335" s="518">
        <v>18</v>
      </c>
      <c r="C335" s="64">
        <f t="shared" si="3"/>
        <v>7.8260869565217397E-2</v>
      </c>
      <c r="L335" s="619"/>
      <c r="M335" s="623"/>
      <c r="N335" s="623"/>
      <c r="O335" s="623"/>
      <c r="P335" s="623"/>
      <c r="Q335" s="623"/>
    </row>
    <row r="336" spans="1:20">
      <c r="A336" s="341" t="s">
        <v>900</v>
      </c>
      <c r="B336" s="518">
        <v>16</v>
      </c>
      <c r="C336" s="64">
        <f t="shared" si="3"/>
        <v>6.9565217391304349E-2</v>
      </c>
      <c r="L336" s="619"/>
      <c r="M336" s="623"/>
      <c r="N336" s="623"/>
      <c r="O336" s="623"/>
      <c r="P336" s="623"/>
      <c r="Q336" s="623"/>
    </row>
    <row r="337" spans="1:20">
      <c r="A337" s="341" t="s">
        <v>901</v>
      </c>
      <c r="B337" s="518">
        <v>8</v>
      </c>
      <c r="C337" s="64">
        <f t="shared" si="3"/>
        <v>3.4782608695652174E-2</v>
      </c>
      <c r="L337" s="619"/>
      <c r="M337" s="623"/>
      <c r="N337" s="623"/>
      <c r="O337" s="623"/>
      <c r="P337" s="623"/>
      <c r="Q337" s="623"/>
    </row>
    <row r="338" spans="1:20">
      <c r="A338" s="341" t="s">
        <v>902</v>
      </c>
      <c r="B338" s="518">
        <v>6</v>
      </c>
      <c r="C338" s="64">
        <f t="shared" si="3"/>
        <v>2.6086956521739129E-2</v>
      </c>
      <c r="L338" s="619"/>
      <c r="M338" s="623"/>
      <c r="N338" s="623"/>
      <c r="O338" s="623"/>
      <c r="P338" s="623"/>
      <c r="Q338" s="623"/>
    </row>
    <row r="339" spans="1:20" ht="13.5" thickBot="1">
      <c r="A339" s="340" t="s">
        <v>903</v>
      </c>
      <c r="B339" s="339">
        <v>5</v>
      </c>
      <c r="C339" s="409">
        <f t="shared" si="3"/>
        <v>2.1739130434782608E-2</v>
      </c>
      <c r="L339" s="619"/>
      <c r="M339" s="623"/>
      <c r="N339" s="623"/>
      <c r="O339" s="623"/>
      <c r="P339" s="623"/>
      <c r="Q339" s="623"/>
    </row>
    <row r="340" spans="1:20" s="624" customFormat="1">
      <c r="A340" s="647"/>
      <c r="B340" s="253"/>
      <c r="C340" s="715"/>
      <c r="D340" s="630"/>
      <c r="E340" s="630"/>
      <c r="F340" s="630"/>
      <c r="G340" s="630"/>
      <c r="H340" s="630"/>
      <c r="I340" s="630"/>
      <c r="J340" s="141"/>
      <c r="K340" s="195"/>
      <c r="L340" s="195"/>
      <c r="M340" s="628"/>
      <c r="N340" s="628"/>
      <c r="O340" s="628"/>
      <c r="P340" s="628"/>
      <c r="Q340" s="628"/>
      <c r="R340" s="628"/>
      <c r="S340" s="628"/>
      <c r="T340" s="628"/>
    </row>
    <row r="341" spans="1:20">
      <c r="A341" s="190" t="s">
        <v>849</v>
      </c>
      <c r="B341" s="253"/>
      <c r="C341" s="252"/>
      <c r="L341" s="930" t="s">
        <v>853</v>
      </c>
    </row>
    <row r="342" spans="1:20">
      <c r="A342" s="183" t="s">
        <v>904</v>
      </c>
      <c r="B342" s="518"/>
    </row>
    <row r="343" spans="1:20">
      <c r="A343" s="79" t="s">
        <v>905</v>
      </c>
      <c r="B343" s="518"/>
    </row>
    <row r="344" spans="1:20" ht="13.5" customHeight="1"/>
    <row r="345" spans="1:20" s="624" customFormat="1" ht="13.5" customHeight="1">
      <c r="B345" s="791"/>
      <c r="C345" s="630"/>
      <c r="D345" s="630"/>
      <c r="E345" s="630"/>
      <c r="F345" s="630"/>
      <c r="G345" s="630"/>
      <c r="H345" s="630"/>
      <c r="I345" s="630"/>
      <c r="J345" s="141"/>
      <c r="K345" s="195"/>
      <c r="L345" s="619"/>
      <c r="M345" s="623"/>
      <c r="N345" s="623"/>
      <c r="O345" s="623"/>
      <c r="P345" s="623"/>
      <c r="Q345" s="623"/>
      <c r="R345" s="628"/>
      <c r="S345" s="628"/>
      <c r="T345" s="628"/>
    </row>
    <row r="346" spans="1:20" ht="13.5" customHeight="1">
      <c r="L346" s="619"/>
      <c r="M346" s="623"/>
      <c r="N346" s="623"/>
      <c r="O346" s="623"/>
      <c r="P346" s="623"/>
      <c r="Q346" s="623"/>
    </row>
    <row r="347" spans="1:20" ht="13.5" customHeight="1">
      <c r="A347" s="1509" t="s">
        <v>906</v>
      </c>
      <c r="B347" s="1509"/>
      <c r="C347" s="1509"/>
      <c r="L347" s="619"/>
      <c r="M347" s="623"/>
      <c r="N347" s="623"/>
      <c r="O347" s="623"/>
      <c r="P347" s="623"/>
      <c r="Q347" s="623"/>
    </row>
    <row r="348" spans="1:20" ht="26.25" thickBot="1">
      <c r="A348" s="342"/>
      <c r="B348" s="342" t="s">
        <v>147</v>
      </c>
      <c r="C348" s="342" t="s">
        <v>895</v>
      </c>
      <c r="L348" s="619"/>
      <c r="M348" s="623"/>
      <c r="N348" s="623"/>
      <c r="O348" s="623"/>
      <c r="P348" s="623"/>
      <c r="Q348" s="623"/>
    </row>
    <row r="349" spans="1:20" ht="13.5" thickTop="1">
      <c r="A349" s="341" t="s">
        <v>907</v>
      </c>
      <c r="B349" s="408">
        <v>11</v>
      </c>
      <c r="C349" s="64">
        <f>B349/33</f>
        <v>0.33333333333333331</v>
      </c>
      <c r="L349" s="619"/>
      <c r="M349" s="623"/>
      <c r="N349" s="623"/>
      <c r="O349" s="623"/>
      <c r="P349" s="623"/>
      <c r="Q349" s="623"/>
    </row>
    <row r="350" spans="1:20">
      <c r="A350" s="341" t="s">
        <v>908</v>
      </c>
      <c r="B350" s="408">
        <v>9</v>
      </c>
      <c r="C350" s="64">
        <f>B350/33</f>
        <v>0.27272727272727271</v>
      </c>
      <c r="L350" s="619"/>
      <c r="M350" s="623"/>
      <c r="N350" s="623"/>
      <c r="O350" s="623"/>
      <c r="P350" s="623"/>
      <c r="Q350" s="623"/>
    </row>
    <row r="351" spans="1:20">
      <c r="A351" s="341" t="s">
        <v>909</v>
      </c>
      <c r="B351" s="408">
        <v>3</v>
      </c>
      <c r="C351" s="64">
        <f>B351/33</f>
        <v>9.0909090909090912E-2</v>
      </c>
      <c r="L351" s="619"/>
      <c r="M351" s="623"/>
      <c r="N351" s="623"/>
      <c r="O351" s="623"/>
      <c r="P351" s="623"/>
      <c r="Q351" s="623"/>
    </row>
    <row r="352" spans="1:20">
      <c r="A352" s="341" t="s">
        <v>910</v>
      </c>
      <c r="B352" s="518">
        <v>2</v>
      </c>
      <c r="C352" s="64">
        <f>B352/33</f>
        <v>6.0606060606060608E-2</v>
      </c>
      <c r="L352" s="619"/>
      <c r="M352" s="623"/>
      <c r="N352" s="623"/>
      <c r="O352" s="623"/>
      <c r="P352" s="623"/>
      <c r="Q352" s="623"/>
    </row>
    <row r="353" spans="1:20" ht="13.5" thickBot="1">
      <c r="A353" s="340" t="s">
        <v>911</v>
      </c>
      <c r="B353" s="339">
        <v>2</v>
      </c>
      <c r="C353" s="409">
        <f>B353/33</f>
        <v>6.0606060606060608E-2</v>
      </c>
      <c r="L353" s="619"/>
      <c r="M353" s="623"/>
      <c r="N353" s="623"/>
      <c r="O353" s="623"/>
      <c r="P353" s="623"/>
      <c r="Q353" s="623"/>
    </row>
    <row r="354" spans="1:20" s="624" customFormat="1">
      <c r="A354" s="647"/>
      <c r="B354" s="253"/>
      <c r="C354" s="715"/>
      <c r="D354" s="630"/>
      <c r="E354" s="630"/>
      <c r="F354" s="630"/>
      <c r="G354" s="630"/>
      <c r="H354" s="630"/>
      <c r="I354" s="630"/>
      <c r="J354" s="141"/>
      <c r="K354" s="195"/>
      <c r="L354" s="619"/>
      <c r="M354" s="623"/>
      <c r="N354" s="623"/>
      <c r="O354" s="623"/>
      <c r="P354" s="623"/>
      <c r="Q354" s="623"/>
      <c r="R354" s="628"/>
      <c r="S354" s="628"/>
      <c r="T354" s="628"/>
    </row>
    <row r="355" spans="1:20">
      <c r="A355" s="918" t="s">
        <v>912</v>
      </c>
      <c r="B355" s="518"/>
      <c r="L355" s="619"/>
      <c r="M355" s="623"/>
      <c r="N355" s="623"/>
      <c r="O355" s="623"/>
      <c r="P355" s="623"/>
      <c r="Q355" s="623"/>
    </row>
    <row r="356" spans="1:20">
      <c r="A356" s="183" t="s">
        <v>913</v>
      </c>
      <c r="B356" s="518"/>
      <c r="L356" s="619"/>
      <c r="M356" s="623"/>
      <c r="N356" s="623"/>
      <c r="O356" s="623"/>
      <c r="P356" s="623"/>
      <c r="Q356" s="623"/>
    </row>
    <row r="357" spans="1:20">
      <c r="A357" s="79" t="s">
        <v>914</v>
      </c>
      <c r="B357" s="518"/>
      <c r="L357" s="619"/>
      <c r="M357" s="623"/>
      <c r="N357" s="623"/>
      <c r="O357" s="623"/>
      <c r="P357" s="623"/>
      <c r="Q357" s="623"/>
    </row>
    <row r="358" spans="1:20">
      <c r="L358" s="619"/>
      <c r="M358" s="623"/>
      <c r="N358" s="623"/>
      <c r="O358" s="623"/>
      <c r="P358" s="623"/>
      <c r="Q358" s="623"/>
    </row>
    <row r="359" spans="1:20">
      <c r="L359" s="619"/>
      <c r="M359" s="623"/>
      <c r="N359" s="623"/>
      <c r="O359" s="623"/>
      <c r="P359" s="623"/>
      <c r="Q359" s="623"/>
    </row>
    <row r="360" spans="1:20">
      <c r="L360" s="619"/>
      <c r="M360" s="623"/>
      <c r="N360" s="623"/>
      <c r="O360" s="623"/>
      <c r="P360" s="623"/>
      <c r="Q360" s="623"/>
    </row>
    <row r="361" spans="1:20">
      <c r="L361" s="619"/>
      <c r="M361" s="623"/>
      <c r="N361" s="623"/>
      <c r="O361" s="623"/>
      <c r="P361" s="623"/>
      <c r="Q361" s="623"/>
    </row>
    <row r="362" spans="1:20">
      <c r="L362" s="619"/>
      <c r="M362" s="623"/>
      <c r="N362" s="623"/>
      <c r="O362" s="623"/>
      <c r="P362" s="623"/>
      <c r="Q362" s="623"/>
    </row>
    <row r="364" spans="1:20">
      <c r="L364" s="930" t="s">
        <v>853</v>
      </c>
    </row>
    <row r="368" spans="1:20">
      <c r="L368" s="619"/>
      <c r="M368" s="623"/>
      <c r="N368" s="623"/>
      <c r="O368" s="623"/>
      <c r="P368" s="623"/>
      <c r="Q368" s="623"/>
    </row>
    <row r="369" spans="2:17">
      <c r="L369" s="619"/>
      <c r="M369" s="623"/>
      <c r="N369" s="623"/>
      <c r="O369" s="623"/>
      <c r="P369" s="623"/>
      <c r="Q369" s="623"/>
    </row>
    <row r="370" spans="2:17">
      <c r="L370" s="619"/>
      <c r="M370" s="623"/>
      <c r="N370" s="623"/>
      <c r="O370" s="623"/>
      <c r="P370" s="623"/>
      <c r="Q370" s="623"/>
    </row>
    <row r="371" spans="2:17">
      <c r="L371" s="619"/>
      <c r="M371" s="623"/>
      <c r="N371" s="623"/>
      <c r="O371" s="623"/>
      <c r="P371" s="623"/>
      <c r="Q371" s="623"/>
    </row>
    <row r="372" spans="2:17">
      <c r="L372" s="619"/>
      <c r="M372" s="623"/>
      <c r="N372" s="623"/>
      <c r="O372" s="623"/>
      <c r="P372" s="623"/>
      <c r="Q372" s="623"/>
    </row>
    <row r="373" spans="2:17">
      <c r="L373" s="619"/>
      <c r="M373" s="623"/>
      <c r="N373" s="623"/>
      <c r="O373" s="623"/>
      <c r="P373" s="623"/>
      <c r="Q373" s="623"/>
    </row>
    <row r="374" spans="2:17">
      <c r="L374" s="619"/>
      <c r="M374" s="623"/>
      <c r="N374" s="623"/>
      <c r="O374" s="623"/>
      <c r="P374" s="623"/>
      <c r="Q374" s="623"/>
    </row>
    <row r="375" spans="2:17">
      <c r="L375" s="619"/>
      <c r="M375" s="623"/>
      <c r="N375" s="623"/>
      <c r="O375" s="623"/>
      <c r="P375" s="623"/>
      <c r="Q375" s="623"/>
    </row>
    <row r="376" spans="2:17">
      <c r="L376" s="619"/>
      <c r="M376" s="623"/>
      <c r="N376" s="623"/>
      <c r="O376" s="623"/>
      <c r="P376" s="623"/>
      <c r="Q376" s="623"/>
    </row>
    <row r="377" spans="2:17">
      <c r="L377" s="619"/>
      <c r="M377" s="623"/>
      <c r="N377" s="623"/>
      <c r="O377" s="623"/>
      <c r="P377" s="623"/>
      <c r="Q377" s="623"/>
    </row>
    <row r="378" spans="2:17">
      <c r="L378" s="619"/>
      <c r="M378" s="623"/>
      <c r="N378" s="623"/>
      <c r="O378" s="623"/>
      <c r="P378" s="623"/>
      <c r="Q378" s="623"/>
    </row>
    <row r="379" spans="2:17">
      <c r="L379" s="619"/>
      <c r="M379" s="623"/>
      <c r="N379" s="623"/>
      <c r="O379" s="623"/>
      <c r="P379" s="623"/>
      <c r="Q379" s="623"/>
    </row>
    <row r="380" spans="2:17">
      <c r="L380" s="619"/>
      <c r="M380" s="623"/>
      <c r="N380" s="623"/>
      <c r="O380" s="623"/>
      <c r="P380" s="623"/>
      <c r="Q380" s="623"/>
    </row>
    <row r="381" spans="2:17">
      <c r="B381"/>
      <c r="C381"/>
      <c r="L381" s="619"/>
      <c r="M381" s="623"/>
      <c r="N381" s="623"/>
      <c r="O381" s="623"/>
      <c r="P381" s="623"/>
      <c r="Q381" s="623"/>
    </row>
    <row r="382" spans="2:17">
      <c r="L382" s="619"/>
      <c r="M382" s="623"/>
      <c r="N382" s="623"/>
      <c r="O382" s="623"/>
      <c r="P382" s="623"/>
      <c r="Q382" s="623"/>
    </row>
    <row r="383" spans="2:17">
      <c r="L383" s="619"/>
      <c r="M383" s="623"/>
      <c r="N383" s="623"/>
      <c r="O383" s="623"/>
      <c r="P383" s="623"/>
      <c r="Q383" s="623"/>
    </row>
    <row r="384" spans="2:17">
      <c r="D384"/>
      <c r="E384"/>
      <c r="F384"/>
      <c r="G384"/>
      <c r="L384" s="619"/>
      <c r="M384" s="623"/>
      <c r="N384" s="623"/>
      <c r="O384" s="623"/>
      <c r="P384" s="623"/>
      <c r="Q384" s="623"/>
    </row>
    <row r="385" spans="8:17">
      <c r="H385"/>
      <c r="I385"/>
      <c r="L385" s="619"/>
      <c r="M385" s="623"/>
      <c r="N385" s="623"/>
      <c r="O385" s="623"/>
      <c r="P385" s="623"/>
      <c r="Q385" s="623"/>
    </row>
    <row r="386" spans="8:17">
      <c r="L386" s="619"/>
      <c r="M386" s="623"/>
      <c r="N386" s="623"/>
      <c r="O386" s="623"/>
      <c r="P386" s="623"/>
      <c r="Q386" s="623"/>
    </row>
    <row r="387" spans="8:17">
      <c r="L387" s="619"/>
      <c r="M387" s="623"/>
      <c r="N387" s="623"/>
      <c r="O387" s="623"/>
      <c r="P387" s="623"/>
      <c r="Q387" s="623"/>
    </row>
    <row r="389" spans="8:17">
      <c r="L389" s="930" t="s">
        <v>853</v>
      </c>
    </row>
    <row r="393" spans="8:17">
      <c r="L393" s="619"/>
      <c r="M393" s="623"/>
      <c r="N393" s="623"/>
      <c r="O393" s="623"/>
      <c r="P393" s="623"/>
      <c r="Q393" s="623"/>
    </row>
    <row r="394" spans="8:17">
      <c r="L394" s="619"/>
      <c r="M394" s="623"/>
      <c r="N394" s="623"/>
      <c r="O394" s="623"/>
      <c r="P394" s="623"/>
      <c r="Q394" s="623"/>
    </row>
    <row r="395" spans="8:17">
      <c r="L395" s="619"/>
      <c r="M395" s="623"/>
      <c r="N395" s="623"/>
      <c r="O395" s="623"/>
      <c r="P395" s="623"/>
      <c r="Q395" s="623"/>
    </row>
    <row r="396" spans="8:17">
      <c r="L396" s="619"/>
      <c r="M396" s="623"/>
      <c r="N396" s="623"/>
      <c r="O396" s="623"/>
      <c r="P396" s="623"/>
      <c r="Q396" s="623"/>
    </row>
    <row r="397" spans="8:17">
      <c r="L397" s="619"/>
      <c r="M397" s="623"/>
      <c r="N397" s="623"/>
      <c r="O397" s="623"/>
      <c r="P397" s="623"/>
      <c r="Q397" s="623"/>
    </row>
    <row r="398" spans="8:17">
      <c r="L398" s="619"/>
      <c r="M398" s="623"/>
      <c r="N398" s="623"/>
      <c r="O398" s="623"/>
      <c r="P398" s="623"/>
      <c r="Q398" s="623"/>
    </row>
    <row r="399" spans="8:17">
      <c r="L399" s="619"/>
      <c r="M399" s="623"/>
      <c r="N399" s="623"/>
      <c r="O399" s="623"/>
      <c r="P399" s="623"/>
      <c r="Q399" s="623"/>
    </row>
    <row r="400" spans="8:17">
      <c r="L400" s="619"/>
      <c r="M400" s="623"/>
      <c r="N400" s="623"/>
      <c r="O400" s="623"/>
      <c r="P400" s="623"/>
      <c r="Q400" s="623"/>
    </row>
    <row r="401" spans="4:17">
      <c r="L401" s="619"/>
      <c r="M401" s="623"/>
      <c r="N401" s="623"/>
      <c r="O401" s="623"/>
      <c r="P401" s="623"/>
      <c r="Q401" s="623"/>
    </row>
    <row r="402" spans="4:17">
      <c r="L402" s="619"/>
      <c r="M402" s="623"/>
      <c r="N402" s="623"/>
      <c r="O402" s="623"/>
      <c r="P402" s="623"/>
      <c r="Q402" s="623"/>
    </row>
    <row r="403" spans="4:17">
      <c r="L403" s="619"/>
      <c r="M403" s="623"/>
      <c r="N403" s="623"/>
      <c r="O403" s="623"/>
      <c r="P403" s="623"/>
      <c r="Q403" s="623"/>
    </row>
    <row r="404" spans="4:17">
      <c r="L404" s="619"/>
      <c r="M404" s="623"/>
      <c r="N404" s="623"/>
      <c r="O404" s="623"/>
      <c r="P404" s="623"/>
      <c r="Q404" s="623"/>
    </row>
    <row r="405" spans="4:17">
      <c r="L405" s="619"/>
      <c r="M405" s="623"/>
      <c r="N405" s="623"/>
      <c r="O405" s="623"/>
      <c r="P405" s="623"/>
      <c r="Q405" s="623"/>
    </row>
    <row r="406" spans="4:17">
      <c r="L406" s="619"/>
      <c r="M406" s="623"/>
      <c r="N406" s="623"/>
      <c r="O406" s="623"/>
      <c r="P406" s="623"/>
      <c r="Q406" s="623"/>
    </row>
    <row r="407" spans="4:17">
      <c r="L407" s="619"/>
      <c r="M407" s="623"/>
      <c r="N407" s="623"/>
      <c r="O407" s="623"/>
      <c r="P407" s="623"/>
      <c r="Q407" s="623"/>
    </row>
    <row r="408" spans="4:17">
      <c r="L408" s="619"/>
      <c r="M408" s="623"/>
      <c r="N408" s="623"/>
      <c r="O408" s="623"/>
      <c r="P408" s="623"/>
      <c r="Q408" s="623"/>
    </row>
    <row r="409" spans="4:17">
      <c r="L409" s="619"/>
      <c r="M409" s="623"/>
      <c r="N409" s="623"/>
      <c r="O409" s="623"/>
      <c r="P409" s="623"/>
      <c r="Q409" s="623"/>
    </row>
    <row r="410" spans="4:17">
      <c r="D410"/>
      <c r="E410"/>
      <c r="F410"/>
      <c r="G410"/>
      <c r="L410" s="619"/>
      <c r="M410" s="623"/>
      <c r="N410" s="623"/>
      <c r="O410" s="623"/>
      <c r="P410" s="623"/>
      <c r="Q410" s="623"/>
    </row>
    <row r="411" spans="4:17">
      <c r="H411"/>
      <c r="I411"/>
      <c r="L411" s="619"/>
      <c r="M411" s="623"/>
      <c r="N411" s="623"/>
      <c r="O411" s="623"/>
      <c r="P411" s="623"/>
      <c r="Q411" s="623"/>
    </row>
    <row r="413" spans="4:17">
      <c r="L413" s="930" t="s">
        <v>853</v>
      </c>
    </row>
    <row r="432" spans="2:3">
      <c r="B432"/>
      <c r="C432"/>
    </row>
    <row r="435" spans="2:9">
      <c r="B435" s="518"/>
      <c r="D435"/>
      <c r="E435"/>
      <c r="F435"/>
      <c r="G435"/>
    </row>
    <row r="436" spans="2:9">
      <c r="H436"/>
      <c r="I436"/>
    </row>
  </sheetData>
  <mergeCells count="55">
    <mergeCell ref="B192:C192"/>
    <mergeCell ref="D192:E192"/>
    <mergeCell ref="F192:G192"/>
    <mergeCell ref="A221:D221"/>
    <mergeCell ref="B222:C222"/>
    <mergeCell ref="D222:E222"/>
    <mergeCell ref="F222:G222"/>
    <mergeCell ref="A4:G4"/>
    <mergeCell ref="A24:G24"/>
    <mergeCell ref="A18:D18"/>
    <mergeCell ref="A9:G9"/>
    <mergeCell ref="A347:C347"/>
    <mergeCell ref="A330:C330"/>
    <mergeCell ref="A291:C291"/>
    <mergeCell ref="A153:D153"/>
    <mergeCell ref="A41:F41"/>
    <mergeCell ref="A81:E81"/>
    <mergeCell ref="A73:B73"/>
    <mergeCell ref="F111:F112"/>
    <mergeCell ref="A259:C259"/>
    <mergeCell ref="A246:C246"/>
    <mergeCell ref="E231:G231"/>
    <mergeCell ref="A231:C231"/>
    <mergeCell ref="A279:C279"/>
    <mergeCell ref="B10:D10"/>
    <mergeCell ref="A40:F40"/>
    <mergeCell ref="A39:F39"/>
    <mergeCell ref="A38:F38"/>
    <mergeCell ref="A37:I37"/>
    <mergeCell ref="B42:B43"/>
    <mergeCell ref="A180:D180"/>
    <mergeCell ref="A42:A43"/>
    <mergeCell ref="E42:F42"/>
    <mergeCell ref="C42:D42"/>
    <mergeCell ref="B111:E111"/>
    <mergeCell ref="A110:F110"/>
    <mergeCell ref="A102:E102"/>
    <mergeCell ref="A20:C20"/>
    <mergeCell ref="A191:D191"/>
    <mergeCell ref="L26:R26"/>
    <mergeCell ref="L65:R65"/>
    <mergeCell ref="L8:R8"/>
    <mergeCell ref="A1:R1"/>
    <mergeCell ref="A2:R2"/>
    <mergeCell ref="A3:R3"/>
    <mergeCell ref="L4:R4"/>
    <mergeCell ref="L5:R5"/>
    <mergeCell ref="L6:R6"/>
    <mergeCell ref="L7:R7"/>
    <mergeCell ref="A7:G7"/>
    <mergeCell ref="A8:G8"/>
    <mergeCell ref="A6:G6"/>
    <mergeCell ref="A5:G5"/>
    <mergeCell ref="L44:Q44"/>
    <mergeCell ref="E10:G10"/>
  </mergeCells>
  <pageMargins left="0.7" right="0.7" top="0.75" bottom="0.75" header="0.3" footer="0.3"/>
  <pageSetup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288"/>
  <sheetViews>
    <sheetView zoomScaleNormal="100" workbookViewId="0">
      <selection sqref="A1:Q1"/>
    </sheetView>
  </sheetViews>
  <sheetFormatPr defaultColWidth="8.85546875" defaultRowHeight="12.75"/>
  <cols>
    <col min="1" max="1" width="35.85546875" customWidth="1"/>
    <col min="2" max="2" width="17.85546875" style="547" customWidth="1"/>
    <col min="3" max="3" width="17.5703125" style="51" customWidth="1"/>
    <col min="4" max="4" width="39.42578125" style="51" customWidth="1"/>
    <col min="5" max="6" width="17.85546875" style="51" customWidth="1"/>
    <col min="7" max="7" width="17.42578125" style="51" customWidth="1"/>
    <col min="8" max="9" width="15.140625" style="51" customWidth="1"/>
    <col min="10" max="10" width="0.42578125" style="141" customWidth="1"/>
    <col min="11" max="11" width="11.85546875" style="51" customWidth="1"/>
    <col min="12" max="12" width="12.85546875" style="51" customWidth="1"/>
    <col min="13" max="16" width="12.85546875" customWidth="1"/>
    <col min="17" max="17" width="5.85546875" customWidth="1"/>
  </cols>
  <sheetData>
    <row r="1" spans="1:23" ht="13.3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row>
    <row r="2" spans="1:23" ht="35.25" customHeight="1">
      <c r="A2" s="1444"/>
      <c r="B2" s="1444"/>
      <c r="C2" s="1444"/>
      <c r="D2" s="1444"/>
      <c r="E2" s="1444"/>
      <c r="F2" s="1444"/>
      <c r="G2" s="1444"/>
      <c r="H2" s="1444"/>
      <c r="I2" s="1444"/>
      <c r="J2" s="1444"/>
      <c r="K2" s="1444"/>
      <c r="L2" s="1444"/>
      <c r="M2" s="1444"/>
      <c r="N2" s="1444"/>
      <c r="O2" s="1444"/>
      <c r="P2" s="1444"/>
      <c r="Q2" s="1444"/>
    </row>
    <row r="3" spans="1:23" ht="5.25" customHeight="1">
      <c r="A3" s="1443"/>
      <c r="B3" s="1443"/>
      <c r="C3" s="1443"/>
      <c r="D3" s="1443"/>
      <c r="E3" s="1443"/>
      <c r="F3" s="1443"/>
      <c r="G3" s="1443"/>
      <c r="H3" s="1443"/>
      <c r="I3" s="1443"/>
      <c r="J3" s="1443"/>
      <c r="K3" s="1443"/>
      <c r="L3" s="1443"/>
      <c r="M3" s="1443"/>
      <c r="N3" s="1443"/>
      <c r="O3" s="1443"/>
      <c r="P3" s="1443"/>
      <c r="Q3" s="1443"/>
    </row>
    <row r="4" spans="1:23" s="28" customFormat="1" ht="30" customHeight="1">
      <c r="A4" s="1441" t="s">
        <v>936</v>
      </c>
      <c r="B4" s="1441"/>
      <c r="C4" s="1441"/>
      <c r="D4" s="1441"/>
      <c r="E4" s="1441"/>
      <c r="F4" s="1441"/>
      <c r="G4" s="1441"/>
      <c r="H4" s="549"/>
      <c r="I4" s="549"/>
      <c r="J4" s="123"/>
      <c r="K4" s="549"/>
      <c r="L4" s="1441" t="s">
        <v>1231</v>
      </c>
      <c r="M4" s="1441"/>
      <c r="N4" s="1441"/>
      <c r="O4" s="1441"/>
      <c r="P4" s="1441"/>
      <c r="Q4" s="1441"/>
    </row>
    <row r="5" spans="1:23" s="28" customFormat="1" ht="15.75">
      <c r="A5" s="1450" t="s">
        <v>1093</v>
      </c>
      <c r="B5" s="1450"/>
      <c r="C5" s="1450"/>
      <c r="D5" s="1450"/>
      <c r="E5" s="1450"/>
      <c r="F5" s="1450"/>
      <c r="G5" s="1450"/>
      <c r="H5" s="549"/>
      <c r="I5" s="549"/>
      <c r="J5" s="123"/>
      <c r="K5" s="549"/>
      <c r="L5" s="806"/>
      <c r="M5" s="806"/>
      <c r="N5" s="806"/>
      <c r="O5" s="806"/>
      <c r="P5" s="806"/>
      <c r="Q5" s="806"/>
    </row>
    <row r="6" spans="1:23" s="628" customFormat="1" ht="13.5" customHeight="1">
      <c r="A6" s="1450"/>
      <c r="B6" s="1450"/>
      <c r="C6" s="1450"/>
      <c r="D6" s="1450"/>
      <c r="E6" s="1450"/>
      <c r="F6" s="1450"/>
      <c r="G6" s="1450"/>
      <c r="H6" s="806"/>
      <c r="I6" s="806"/>
      <c r="J6" s="637"/>
      <c r="K6" s="806"/>
      <c r="L6" s="806"/>
      <c r="M6" s="806"/>
      <c r="N6" s="806"/>
      <c r="O6" s="806"/>
      <c r="P6" s="806"/>
      <c r="Q6" s="806"/>
    </row>
    <row r="7" spans="1:23" s="628" customFormat="1" ht="13.5" customHeight="1">
      <c r="A7" s="1467" t="s">
        <v>1091</v>
      </c>
      <c r="B7" s="1467"/>
      <c r="C7" s="1467"/>
      <c r="D7" s="1467"/>
      <c r="E7" s="1467"/>
      <c r="F7" s="1467"/>
      <c r="G7" s="1467"/>
      <c r="H7" s="806"/>
      <c r="I7" s="806"/>
      <c r="J7" s="637"/>
      <c r="K7" s="806"/>
      <c r="L7" s="806"/>
      <c r="M7" s="806"/>
      <c r="N7" s="806"/>
      <c r="O7" s="806"/>
      <c r="P7" s="806"/>
      <c r="Q7" s="806"/>
    </row>
    <row r="8" spans="1:23" s="628" customFormat="1" ht="13.5" customHeight="1">
      <c r="A8" s="1450"/>
      <c r="B8" s="1450"/>
      <c r="C8" s="1450"/>
      <c r="D8" s="1450"/>
      <c r="E8" s="1450"/>
      <c r="F8" s="1450"/>
      <c r="G8" s="1450"/>
      <c r="H8" s="806"/>
      <c r="I8" s="806"/>
      <c r="J8" s="637"/>
      <c r="K8" s="806"/>
      <c r="L8" s="806"/>
      <c r="M8" s="806"/>
      <c r="N8" s="806"/>
      <c r="O8" s="806"/>
      <c r="P8" s="806"/>
      <c r="Q8" s="806"/>
    </row>
    <row r="9" spans="1:23" ht="13.5" customHeight="1">
      <c r="A9" s="1029"/>
      <c r="B9" s="1029"/>
      <c r="C9" s="1029"/>
      <c r="D9" s="1029"/>
      <c r="E9" s="1029"/>
      <c r="F9" s="1029"/>
      <c r="G9" s="1029"/>
      <c r="H9" s="549"/>
      <c r="I9" s="549"/>
      <c r="J9" s="123"/>
      <c r="K9" s="550"/>
      <c r="L9" s="799"/>
      <c r="M9" s="799"/>
      <c r="N9" s="799"/>
      <c r="O9" s="799"/>
      <c r="P9" s="799"/>
      <c r="Q9" s="799"/>
      <c r="V9" s="28"/>
      <c r="W9" s="28"/>
    </row>
    <row r="10" spans="1:23">
      <c r="A10" s="1029"/>
      <c r="B10" s="1029"/>
      <c r="C10" s="1029"/>
      <c r="D10" s="1029"/>
      <c r="E10" s="1029"/>
      <c r="F10" s="1029"/>
      <c r="G10" s="1029"/>
      <c r="H10" s="549"/>
      <c r="I10" s="549"/>
      <c r="J10" s="124"/>
      <c r="K10" s="45"/>
      <c r="L10"/>
      <c r="V10" s="28"/>
      <c r="W10" s="28"/>
    </row>
    <row r="11" spans="1:23" ht="13.5" customHeight="1" thickBot="1">
      <c r="A11" s="1029"/>
      <c r="B11" s="1029"/>
      <c r="C11" s="1029"/>
      <c r="D11" s="1029"/>
      <c r="E11" s="1177" t="s">
        <v>1244</v>
      </c>
      <c r="F11" s="1029"/>
      <c r="G11" s="1029"/>
      <c r="H11" s="804"/>
      <c r="I11" s="549"/>
      <c r="J11" s="125"/>
      <c r="K11" s="70"/>
      <c r="L11" s="53"/>
      <c r="V11" s="28"/>
      <c r="W11" s="28"/>
    </row>
    <row r="12" spans="1:23" ht="13.5" customHeight="1">
      <c r="A12" s="1029"/>
      <c r="B12" s="1029"/>
      <c r="C12" s="1029"/>
      <c r="D12" s="1029"/>
      <c r="E12" s="1029"/>
      <c r="F12" s="1029"/>
      <c r="G12" s="1029"/>
      <c r="H12" s="804"/>
      <c r="I12" s="549"/>
      <c r="J12" s="126"/>
      <c r="K12" s="69"/>
      <c r="L12" s="53"/>
      <c r="V12" s="28"/>
      <c r="W12" s="28"/>
    </row>
    <row r="13" spans="1:23" ht="13.5" customHeight="1">
      <c r="A13" s="1029"/>
      <c r="B13" s="1029"/>
      <c r="C13" s="1029"/>
      <c r="D13" s="1029"/>
      <c r="E13" s="1029"/>
      <c r="F13" s="1029"/>
      <c r="G13" s="1029"/>
      <c r="H13" s="804"/>
      <c r="I13" s="549"/>
      <c r="J13" s="125"/>
      <c r="K13" s="70"/>
      <c r="L13" s="53"/>
      <c r="V13" s="28"/>
      <c r="W13" s="28"/>
    </row>
    <row r="14" spans="1:23" s="624" customFormat="1" ht="13.5" customHeight="1">
      <c r="A14" s="1029"/>
      <c r="B14" s="1029"/>
      <c r="C14" s="1029"/>
      <c r="D14" s="1029"/>
      <c r="E14" s="1029"/>
      <c r="F14" s="1029"/>
      <c r="G14" s="1029"/>
      <c r="H14" s="804"/>
      <c r="I14" s="806"/>
      <c r="J14" s="767"/>
      <c r="K14" s="762"/>
      <c r="L14" s="53"/>
      <c r="V14" s="628"/>
      <c r="W14" s="628"/>
    </row>
    <row r="15" spans="1:23" s="624" customFormat="1" ht="13.5" customHeight="1">
      <c r="A15" s="1029"/>
      <c r="B15" s="1029"/>
      <c r="C15" s="1029"/>
      <c r="D15" s="1029"/>
      <c r="E15" s="1029"/>
      <c r="F15" s="1029"/>
      <c r="G15" s="1029"/>
      <c r="H15" s="1028"/>
      <c r="I15" s="1029"/>
      <c r="J15" s="767"/>
      <c r="K15" s="762"/>
      <c r="L15" s="53"/>
      <c r="V15" s="628"/>
      <c r="W15" s="628"/>
    </row>
    <row r="16" spans="1:23" s="5" customFormat="1" ht="13.5" customHeight="1">
      <c r="A16" s="1029"/>
      <c r="B16" s="1029"/>
      <c r="C16" s="1029"/>
      <c r="D16" s="1029"/>
      <c r="E16" s="1029"/>
      <c r="F16" s="1029"/>
      <c r="G16" s="1029"/>
      <c r="H16" s="1029"/>
      <c r="I16" s="1029"/>
      <c r="J16" s="124"/>
      <c r="K16" s="7"/>
      <c r="L16" s="37"/>
      <c r="V16" s="28"/>
      <c r="W16" s="28"/>
    </row>
    <row r="17" spans="1:128" s="5" customFormat="1" ht="13.5" customHeight="1">
      <c r="A17" s="1029"/>
      <c r="B17" s="1029"/>
      <c r="C17" s="1029"/>
      <c r="D17" s="1029"/>
      <c r="E17" s="1029"/>
      <c r="F17" s="1029"/>
      <c r="G17" s="1029"/>
      <c r="H17" s="1029"/>
      <c r="I17" s="1029"/>
      <c r="J17" s="127"/>
      <c r="K17" s="36"/>
      <c r="L17" s="36"/>
    </row>
    <row r="18" spans="1:128" s="5" customFormat="1">
      <c r="A18" s="1029"/>
      <c r="B18" s="1029"/>
      <c r="C18" s="1029"/>
      <c r="D18" s="1029"/>
      <c r="E18" s="1029"/>
      <c r="F18" s="1029"/>
      <c r="G18" s="1029"/>
      <c r="H18" s="1029"/>
      <c r="I18" s="1029"/>
      <c r="J18" s="127"/>
      <c r="K18" s="36"/>
      <c r="L18" s="36"/>
    </row>
    <row r="19" spans="1:128" s="5" customFormat="1">
      <c r="A19" s="1029"/>
      <c r="B19" s="1029"/>
      <c r="C19" s="1029"/>
      <c r="D19" s="1029"/>
      <c r="E19" s="1029"/>
      <c r="F19" s="1029"/>
      <c r="G19" s="1029"/>
      <c r="H19" s="1029"/>
      <c r="I19" s="1029"/>
      <c r="J19" s="128"/>
      <c r="K19" s="44"/>
      <c r="L19" s="44"/>
      <c r="V19" s="380"/>
    </row>
    <row r="20" spans="1:128" s="5" customFormat="1" ht="13.5" customHeight="1">
      <c r="A20" s="1029"/>
      <c r="B20" s="1029"/>
      <c r="C20" s="1029"/>
      <c r="D20" s="1029"/>
      <c r="E20" s="1029"/>
      <c r="F20" s="1029"/>
      <c r="G20" s="1029"/>
      <c r="H20" s="549"/>
      <c r="I20" s="549"/>
      <c r="J20" s="128"/>
      <c r="K20" s="44"/>
      <c r="L20" s="44"/>
      <c r="R20" s="30"/>
      <c r="S20" s="20"/>
    </row>
    <row r="21" spans="1:128" s="627" customFormat="1" ht="13.5" customHeight="1">
      <c r="A21" s="1073"/>
      <c r="B21" s="1073"/>
      <c r="C21" s="1073"/>
      <c r="D21" s="1073"/>
      <c r="E21" s="1028"/>
      <c r="F21" s="1029"/>
      <c r="G21" s="1029"/>
      <c r="H21" s="806"/>
      <c r="I21" s="806"/>
      <c r="J21" s="638"/>
      <c r="K21" s="44"/>
      <c r="L21" s="44"/>
      <c r="R21" s="30"/>
      <c r="S21" s="20"/>
    </row>
    <row r="22" spans="1:128" s="5" customFormat="1" ht="13.5" customHeight="1">
      <c r="A22" s="1073"/>
      <c r="B22" s="1073"/>
      <c r="C22" s="1073"/>
      <c r="D22" s="1073"/>
      <c r="E22" s="1029"/>
      <c r="F22" s="1029"/>
      <c r="G22" s="1029"/>
      <c r="H22" s="549"/>
      <c r="I22" s="549"/>
      <c r="J22" s="124"/>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row>
    <row r="23" spans="1:128">
      <c r="A23" s="1496"/>
      <c r="B23" s="1496"/>
      <c r="C23" s="1496"/>
      <c r="D23" s="167"/>
      <c r="E23" s="167"/>
      <c r="F23" s="167"/>
      <c r="G23" s="167"/>
      <c r="H23" s="167"/>
      <c r="I23" s="167"/>
      <c r="J23" s="124"/>
      <c r="K23"/>
      <c r="L23"/>
    </row>
    <row r="24" spans="1:128" ht="13.5" customHeight="1">
      <c r="A24" s="1450" t="s">
        <v>1174</v>
      </c>
      <c r="B24" s="1450"/>
      <c r="C24" s="1450"/>
      <c r="D24" s="549"/>
      <c r="E24" s="549"/>
      <c r="F24" s="549"/>
      <c r="G24" s="549"/>
      <c r="H24" s="549"/>
      <c r="I24" s="549"/>
      <c r="J24" s="125"/>
      <c r="K24" s="70"/>
      <c r="L24" s="53"/>
      <c r="R24" s="30"/>
      <c r="S24" s="20"/>
      <c r="T24" s="5"/>
      <c r="U24" s="5"/>
      <c r="V24" s="5"/>
      <c r="W24" s="5"/>
      <c r="X24" s="5"/>
      <c r="Y24" s="5"/>
      <c r="Z24" s="5"/>
      <c r="AA24" s="5"/>
      <c r="AB24" s="5"/>
      <c r="AC24" s="5"/>
      <c r="AD24" s="5"/>
      <c r="AE24" s="5"/>
      <c r="AF24" s="5"/>
    </row>
    <row r="25" spans="1:128" ht="13.5" customHeight="1">
      <c r="A25" s="1450"/>
      <c r="B25" s="1450"/>
      <c r="C25" s="1450"/>
      <c r="D25" s="549"/>
      <c r="E25" s="549"/>
      <c r="F25" s="549"/>
      <c r="G25" s="549"/>
      <c r="H25" s="549"/>
      <c r="I25" s="549"/>
      <c r="J25" s="125"/>
      <c r="K25" s="70"/>
      <c r="L25" s="53"/>
      <c r="R25" s="30"/>
      <c r="S25" s="20"/>
      <c r="T25" s="5"/>
      <c r="U25" s="5"/>
      <c r="V25" s="5"/>
      <c r="W25" s="5"/>
      <c r="X25" s="5"/>
      <c r="Y25" s="5"/>
      <c r="Z25" s="5"/>
      <c r="AA25" s="5"/>
      <c r="AB25" s="5"/>
      <c r="AC25" s="5"/>
      <c r="AD25" s="5"/>
      <c r="AE25" s="5"/>
      <c r="AF25" s="5"/>
    </row>
    <row r="26" spans="1:128" ht="13.5" customHeight="1">
      <c r="A26" s="1480" t="s">
        <v>937</v>
      </c>
      <c r="B26" s="1480"/>
      <c r="C26" s="1480"/>
      <c r="D26" s="549"/>
      <c r="E26" s="549"/>
      <c r="F26" s="549"/>
      <c r="G26" s="549"/>
      <c r="H26" s="549"/>
      <c r="I26" s="549"/>
      <c r="J26" s="125"/>
      <c r="K26" s="70"/>
      <c r="L26" s="53"/>
      <c r="R26" s="30"/>
      <c r="S26" s="20"/>
      <c r="T26" s="5"/>
      <c r="U26" s="5"/>
      <c r="V26" s="5"/>
      <c r="W26" s="5"/>
      <c r="X26" s="5"/>
      <c r="Y26" s="5"/>
      <c r="Z26" s="5"/>
      <c r="AA26" s="5"/>
      <c r="AB26" s="5"/>
      <c r="AC26" s="5"/>
      <c r="AD26" s="5"/>
      <c r="AE26" s="5"/>
      <c r="AF26" s="5"/>
    </row>
    <row r="27" spans="1:128" ht="69.75" customHeight="1" thickBot="1">
      <c r="A27" s="943" t="s">
        <v>790</v>
      </c>
      <c r="B27" s="225" t="s">
        <v>938</v>
      </c>
      <c r="C27" s="225" t="s">
        <v>939</v>
      </c>
      <c r="D27" s="549"/>
      <c r="E27" s="549"/>
      <c r="F27" s="549"/>
      <c r="G27" s="549"/>
      <c r="H27" s="549"/>
      <c r="I27" s="549"/>
      <c r="J27" s="125"/>
      <c r="K27" s="70"/>
      <c r="L27" s="53"/>
      <c r="R27" s="30"/>
      <c r="S27" s="20"/>
      <c r="T27" s="5"/>
      <c r="U27" s="5"/>
      <c r="V27" s="5"/>
      <c r="W27" s="5"/>
      <c r="X27" s="5"/>
      <c r="Y27" s="5"/>
      <c r="Z27" s="5"/>
      <c r="AA27" s="5"/>
      <c r="AB27" s="5"/>
      <c r="AC27" s="5"/>
      <c r="AD27" s="5"/>
      <c r="AE27" s="5"/>
      <c r="AF27" s="5"/>
    </row>
    <row r="28" spans="1:128" ht="13.5" customHeight="1">
      <c r="A28" s="552" t="s">
        <v>48</v>
      </c>
      <c r="B28" s="564">
        <v>17200</v>
      </c>
      <c r="C28" s="565">
        <v>293</v>
      </c>
      <c r="D28" s="549"/>
      <c r="E28" s="549"/>
      <c r="F28" s="549"/>
      <c r="G28" s="549"/>
      <c r="H28" s="549"/>
      <c r="I28" s="549"/>
      <c r="J28" s="125"/>
      <c r="K28" s="70"/>
      <c r="L28" s="53"/>
      <c r="R28" s="30"/>
      <c r="S28" s="20"/>
      <c r="T28" s="5"/>
      <c r="U28" s="5"/>
      <c r="V28" s="5"/>
      <c r="W28" s="5"/>
      <c r="X28" s="5"/>
      <c r="Y28" s="5"/>
      <c r="Z28" s="5"/>
      <c r="AA28" s="5"/>
      <c r="AB28" s="5"/>
      <c r="AC28" s="5"/>
      <c r="AD28" s="5"/>
      <c r="AE28" s="5"/>
      <c r="AF28" s="5"/>
    </row>
    <row r="29" spans="1:128" ht="13.5" customHeight="1" thickBot="1">
      <c r="A29" s="340" t="s">
        <v>940</v>
      </c>
      <c r="B29" s="941">
        <v>18201</v>
      </c>
      <c r="C29" s="942">
        <v>697</v>
      </c>
      <c r="D29" s="549"/>
      <c r="E29" s="549"/>
      <c r="F29" s="549"/>
      <c r="G29" s="549"/>
      <c r="H29" s="549"/>
      <c r="I29" s="549"/>
      <c r="J29" s="125"/>
      <c r="K29" s="70"/>
      <c r="L29" s="53"/>
      <c r="R29" s="30"/>
      <c r="S29" s="20"/>
      <c r="T29" s="5"/>
      <c r="U29" s="5"/>
      <c r="V29" s="5"/>
      <c r="W29" s="5"/>
      <c r="X29" s="5"/>
      <c r="Y29" s="5"/>
      <c r="Z29" s="5"/>
      <c r="AA29" s="5"/>
      <c r="AB29" s="5"/>
      <c r="AC29" s="5"/>
      <c r="AD29" s="5"/>
      <c r="AE29" s="5"/>
      <c r="AF29" s="5"/>
    </row>
    <row r="30" spans="1:128" s="624" customFormat="1" ht="13.5" customHeight="1">
      <c r="A30" s="647"/>
      <c r="B30" s="939"/>
      <c r="C30" s="940"/>
      <c r="D30" s="806"/>
      <c r="E30" s="806"/>
      <c r="F30" s="806"/>
      <c r="G30" s="806"/>
      <c r="H30" s="806"/>
      <c r="I30" s="806"/>
      <c r="J30" s="767"/>
      <c r="K30" s="762"/>
      <c r="L30" s="53"/>
      <c r="R30" s="30"/>
      <c r="S30" s="20"/>
      <c r="T30" s="627"/>
      <c r="U30" s="627"/>
      <c r="V30" s="627"/>
      <c r="W30" s="627"/>
      <c r="X30" s="627"/>
      <c r="Y30" s="627"/>
      <c r="Z30" s="627"/>
      <c r="AA30" s="627"/>
      <c r="AB30" s="627"/>
      <c r="AC30" s="627"/>
      <c r="AD30" s="627"/>
      <c r="AE30" s="627"/>
      <c r="AF30" s="627"/>
    </row>
    <row r="31" spans="1:128" ht="13.5" customHeight="1">
      <c r="A31" s="190" t="s">
        <v>941</v>
      </c>
      <c r="B31" s="549"/>
      <c r="C31" s="549"/>
      <c r="D31" s="549"/>
      <c r="E31" s="549"/>
      <c r="F31" s="549"/>
      <c r="G31" s="549"/>
      <c r="H31" s="549"/>
      <c r="I31" s="549"/>
      <c r="J31" s="125"/>
      <c r="K31" s="70"/>
      <c r="L31" s="53"/>
      <c r="R31" s="30"/>
      <c r="S31" s="20"/>
      <c r="T31" s="5"/>
      <c r="U31" s="5"/>
      <c r="V31" s="5"/>
      <c r="W31" s="5"/>
      <c r="X31" s="5"/>
      <c r="Y31" s="5"/>
      <c r="Z31" s="5"/>
      <c r="AA31" s="5"/>
      <c r="AB31" s="5"/>
      <c r="AC31" s="5"/>
      <c r="AD31" s="5"/>
      <c r="AE31" s="5"/>
      <c r="AF31" s="5"/>
    </row>
    <row r="32" spans="1:128" s="624" customFormat="1" ht="13.35" customHeight="1">
      <c r="A32" s="515"/>
      <c r="B32" s="806"/>
      <c r="C32" s="806"/>
      <c r="D32" s="806"/>
      <c r="E32" s="806"/>
      <c r="F32" s="806"/>
      <c r="G32" s="806"/>
      <c r="H32" s="806"/>
      <c r="I32" s="806"/>
      <c r="J32" s="767"/>
      <c r="K32" s="762"/>
      <c r="L32" s="53"/>
      <c r="R32" s="30"/>
      <c r="S32" s="20"/>
      <c r="T32" s="627"/>
      <c r="U32" s="627"/>
      <c r="V32" s="627"/>
      <c r="W32" s="627"/>
      <c r="X32" s="627"/>
      <c r="Y32" s="627"/>
      <c r="Z32" s="627"/>
      <c r="AA32" s="627"/>
      <c r="AB32" s="627"/>
      <c r="AC32" s="627"/>
      <c r="AD32" s="627"/>
      <c r="AE32" s="627"/>
      <c r="AF32" s="627"/>
    </row>
    <row r="33" spans="1:32" ht="13.35" customHeight="1">
      <c r="A33" s="548"/>
      <c r="B33" s="549"/>
      <c r="C33" s="549"/>
      <c r="D33" s="549"/>
      <c r="E33" s="549"/>
      <c r="F33" s="549"/>
      <c r="G33" s="549"/>
      <c r="H33" s="549"/>
      <c r="I33" s="549"/>
      <c r="J33" s="126"/>
      <c r="K33" s="69"/>
      <c r="L33" s="53"/>
      <c r="R33" s="30"/>
      <c r="S33" s="20"/>
      <c r="T33" s="5"/>
      <c r="U33" s="5"/>
      <c r="V33" s="5"/>
      <c r="W33" s="5"/>
      <c r="X33" s="5"/>
      <c r="Y33" s="5"/>
      <c r="Z33" s="5"/>
      <c r="AA33" s="5"/>
      <c r="AB33" s="5"/>
      <c r="AC33" s="5"/>
      <c r="AD33" s="5"/>
      <c r="AE33" s="5"/>
      <c r="AF33" s="5"/>
    </row>
    <row r="34" spans="1:32" s="5" customFormat="1" ht="13.35" customHeight="1">
      <c r="A34" s="551"/>
      <c r="B34" s="341"/>
      <c r="C34" s="546"/>
      <c r="D34" s="546"/>
      <c r="E34" s="36"/>
      <c r="F34" s="36"/>
      <c r="G34" s="36"/>
      <c r="H34" s="36"/>
      <c r="I34" s="36"/>
      <c r="J34" s="129"/>
      <c r="K34" s="46"/>
      <c r="L34" s="47"/>
      <c r="P34" s="19"/>
      <c r="Q34" s="29"/>
      <c r="R34" s="30"/>
      <c r="S34" s="20"/>
    </row>
    <row r="35" spans="1:32" s="113" customFormat="1" ht="42" customHeight="1">
      <c r="A35" s="1558" t="s">
        <v>942</v>
      </c>
      <c r="B35" s="1558"/>
      <c r="C35" s="1558"/>
      <c r="D35" s="143"/>
      <c r="E35" s="176"/>
      <c r="F35" s="176"/>
      <c r="G35" s="176"/>
      <c r="H35" s="176"/>
      <c r="I35" s="176"/>
      <c r="J35" s="446"/>
      <c r="K35" s="447"/>
      <c r="L35" s="448"/>
      <c r="P35" s="449"/>
      <c r="Q35" s="450"/>
      <c r="R35" s="451"/>
      <c r="S35" s="938"/>
    </row>
    <row r="36" spans="1:32" s="5" customFormat="1" ht="39" thickBot="1">
      <c r="A36" s="944" t="s">
        <v>943</v>
      </c>
      <c r="B36" s="944" t="s">
        <v>944</v>
      </c>
      <c r="C36" s="944" t="s">
        <v>945</v>
      </c>
      <c r="D36" s="36"/>
      <c r="E36" s="36"/>
      <c r="F36" s="36"/>
      <c r="G36" s="36"/>
      <c r="H36" s="36"/>
      <c r="I36" s="36"/>
      <c r="J36" s="129"/>
      <c r="K36" s="46"/>
      <c r="L36" s="47"/>
      <c r="P36" s="19"/>
      <c r="Q36" s="29"/>
      <c r="R36" s="30"/>
      <c r="S36" s="20"/>
    </row>
    <row r="37" spans="1:32" s="5" customFormat="1">
      <c r="A37" s="553">
        <v>1</v>
      </c>
      <c r="B37" s="1074">
        <v>9.7999999999999997E-3</v>
      </c>
      <c r="C37" s="1074">
        <v>1.1999999999999999E-3</v>
      </c>
      <c r="D37" s="36"/>
      <c r="E37" s="36"/>
      <c r="F37" s="36"/>
      <c r="G37" s="36"/>
      <c r="H37" s="36"/>
      <c r="I37" s="36"/>
      <c r="J37" s="129"/>
      <c r="K37" s="46"/>
      <c r="L37" s="47"/>
      <c r="P37" s="19"/>
      <c r="Q37" s="29"/>
      <c r="R37" s="30"/>
      <c r="S37" s="20"/>
    </row>
    <row r="38" spans="1:32" s="5" customFormat="1">
      <c r="A38" s="555">
        <v>2</v>
      </c>
      <c r="B38" s="1074">
        <v>1.5299999999999999E-2</v>
      </c>
      <c r="C38" s="1074">
        <v>2.2000000000000001E-3</v>
      </c>
      <c r="D38" s="36"/>
      <c r="E38" s="36"/>
      <c r="F38" s="36"/>
      <c r="G38" s="36"/>
      <c r="H38" s="36"/>
      <c r="I38" s="36"/>
      <c r="J38" s="129"/>
      <c r="K38" s="46"/>
      <c r="L38" s="47"/>
      <c r="P38" s="19"/>
      <c r="Q38" s="29"/>
      <c r="R38" s="30"/>
      <c r="S38" s="20"/>
    </row>
    <row r="39" spans="1:32" s="5" customFormat="1">
      <c r="A39" s="555" t="s">
        <v>946</v>
      </c>
      <c r="B39" s="1074">
        <v>2.24E-2</v>
      </c>
      <c r="C39" s="1074">
        <v>3.5000000000000001E-3</v>
      </c>
      <c r="D39" s="36"/>
      <c r="E39" s="36"/>
      <c r="F39" s="36"/>
      <c r="G39" s="36"/>
      <c r="H39" s="36"/>
      <c r="I39" s="36"/>
      <c r="J39" s="129"/>
      <c r="K39" s="46"/>
      <c r="L39" s="47"/>
      <c r="P39" s="19"/>
      <c r="Q39" s="29"/>
      <c r="R39" s="30"/>
      <c r="S39" s="20"/>
    </row>
    <row r="40" spans="1:32" s="5" customFormat="1">
      <c r="A40" s="555" t="s">
        <v>947</v>
      </c>
      <c r="B40" s="1074">
        <v>2.9100000000000001E-2</v>
      </c>
      <c r="C40" s="1074">
        <v>5.1999999999999998E-3</v>
      </c>
      <c r="D40" s="36"/>
      <c r="E40" s="36"/>
      <c r="F40" s="36"/>
      <c r="G40" s="36"/>
      <c r="H40" s="36"/>
      <c r="I40" s="36"/>
      <c r="J40" s="129"/>
      <c r="K40" s="46"/>
      <c r="L40" s="47"/>
      <c r="P40" s="19"/>
      <c r="Q40" s="29"/>
      <c r="R40" s="30"/>
      <c r="S40" s="20"/>
    </row>
    <row r="41" spans="1:32" s="5" customFormat="1">
      <c r="A41" s="555" t="s">
        <v>948</v>
      </c>
      <c r="B41" s="1074">
        <v>3.78E-2</v>
      </c>
      <c r="C41" s="1074">
        <v>7.7000000000000002E-3</v>
      </c>
      <c r="D41" s="36"/>
      <c r="E41" s="36"/>
      <c r="F41" s="36"/>
      <c r="G41" s="36"/>
      <c r="H41" s="36"/>
      <c r="I41" s="36"/>
      <c r="J41" s="129"/>
      <c r="K41" s="46"/>
      <c r="L41" s="47"/>
      <c r="P41" s="19"/>
      <c r="Q41" s="29"/>
      <c r="R41" s="30"/>
      <c r="S41" s="20"/>
    </row>
    <row r="42" spans="1:32" s="5" customFormat="1">
      <c r="A42" s="555" t="s">
        <v>949</v>
      </c>
      <c r="B42" s="1074">
        <v>4.4200000000000003E-2</v>
      </c>
      <c r="C42" s="1074">
        <v>1.0500000000000001E-2</v>
      </c>
      <c r="D42" s="36"/>
      <c r="E42" s="36"/>
      <c r="F42" s="36"/>
      <c r="G42" s="36"/>
      <c r="H42" s="36"/>
      <c r="I42" s="36"/>
      <c r="J42" s="129"/>
      <c r="K42" s="46"/>
      <c r="L42" s="47"/>
      <c r="P42" s="19"/>
      <c r="Q42" s="29"/>
      <c r="R42" s="30"/>
      <c r="S42" s="20"/>
    </row>
    <row r="43" spans="1:32" s="5" customFormat="1">
      <c r="A43" s="555" t="s">
        <v>950</v>
      </c>
      <c r="B43" s="1074">
        <v>4.9200000000000001E-2</v>
      </c>
      <c r="C43" s="1074">
        <v>1.3100000000000001E-2</v>
      </c>
      <c r="D43" s="36"/>
      <c r="E43" s="36"/>
      <c r="F43" s="36"/>
      <c r="G43" s="36"/>
      <c r="H43" s="36"/>
      <c r="I43" s="36"/>
      <c r="J43" s="129"/>
      <c r="K43" s="46"/>
      <c r="L43" s="47"/>
      <c r="P43" s="19"/>
      <c r="Q43" s="29"/>
      <c r="R43" s="30"/>
      <c r="S43" s="20"/>
    </row>
    <row r="44" spans="1:32" s="5" customFormat="1">
      <c r="A44" s="555" t="s">
        <v>951</v>
      </c>
      <c r="B44" s="1074">
        <v>5.2299999999999999E-2</v>
      </c>
      <c r="C44" s="1074">
        <v>1.49E-2</v>
      </c>
      <c r="D44" s="36"/>
      <c r="E44" s="36"/>
      <c r="F44" s="36"/>
      <c r="G44" s="36"/>
      <c r="H44" s="36"/>
      <c r="I44" s="36"/>
      <c r="J44" s="129"/>
      <c r="K44" s="46"/>
      <c r="L44" s="47"/>
      <c r="P44" s="19"/>
      <c r="Q44" s="29"/>
      <c r="R44" s="30"/>
      <c r="S44" s="20"/>
    </row>
    <row r="45" spans="1:32" s="5" customFormat="1">
      <c r="A45" s="555" t="s">
        <v>952</v>
      </c>
      <c r="B45" s="1074">
        <v>5.5300000000000002E-2</v>
      </c>
      <c r="C45" s="1074">
        <v>1.6799999999999999E-2</v>
      </c>
      <c r="D45" s="36"/>
      <c r="E45" s="36"/>
      <c r="F45" s="36"/>
      <c r="G45" s="36"/>
      <c r="H45" s="36"/>
      <c r="I45" s="36"/>
      <c r="J45" s="129"/>
      <c r="K45" s="46"/>
      <c r="L45" s="47"/>
      <c r="P45" s="19"/>
      <c r="Q45" s="29"/>
      <c r="R45" s="30"/>
      <c r="S45" s="20"/>
    </row>
    <row r="46" spans="1:32" s="5" customFormat="1">
      <c r="A46" s="555" t="s">
        <v>953</v>
      </c>
      <c r="B46" s="1074">
        <v>5.7599999999999998E-2</v>
      </c>
      <c r="C46" s="1074">
        <v>1.77E-2</v>
      </c>
      <c r="D46" s="36"/>
      <c r="E46" s="36"/>
      <c r="F46" s="36"/>
      <c r="G46" s="36"/>
      <c r="H46" s="36"/>
      <c r="I46" s="36"/>
      <c r="J46" s="129"/>
      <c r="K46" s="46"/>
      <c r="L46" s="47"/>
      <c r="P46" s="19"/>
      <c r="Q46" s="29"/>
      <c r="R46" s="30"/>
      <c r="S46" s="20"/>
    </row>
    <row r="47" spans="1:32" s="5" customFormat="1">
      <c r="A47" s="555" t="s">
        <v>954</v>
      </c>
      <c r="B47" s="1074">
        <v>5.8799999999999998E-2</v>
      </c>
      <c r="C47" s="1074">
        <v>1.83E-2</v>
      </c>
      <c r="D47" s="36"/>
      <c r="E47" s="36"/>
      <c r="F47" s="36"/>
      <c r="G47" s="36"/>
      <c r="H47" s="36"/>
      <c r="I47" s="36"/>
      <c r="J47" s="129"/>
      <c r="K47" s="46"/>
      <c r="L47" s="47"/>
      <c r="P47" s="19"/>
      <c r="Q47" s="29"/>
      <c r="R47" s="30"/>
      <c r="S47" s="20"/>
    </row>
    <row r="48" spans="1:32" s="5" customFormat="1" ht="13.5" thickBot="1">
      <c r="A48" s="556">
        <v>12</v>
      </c>
      <c r="B48" s="1075">
        <v>5.91E-2</v>
      </c>
      <c r="C48" s="1075">
        <v>1.84E-2</v>
      </c>
      <c r="D48" s="36"/>
      <c r="E48" s="36"/>
      <c r="F48" s="36"/>
      <c r="G48" s="36"/>
      <c r="H48" s="36"/>
      <c r="I48" s="36"/>
      <c r="J48" s="129"/>
      <c r="K48" s="46"/>
      <c r="L48" s="47"/>
      <c r="P48" s="19"/>
      <c r="Q48" s="29"/>
      <c r="R48" s="30"/>
      <c r="S48" s="20"/>
    </row>
    <row r="49" spans="1:19" s="627" customFormat="1">
      <c r="A49" s="555"/>
      <c r="B49" s="554"/>
      <c r="C49" s="554"/>
      <c r="D49" s="629"/>
      <c r="E49" s="629"/>
      <c r="F49" s="629"/>
      <c r="G49" s="629"/>
      <c r="H49" s="629"/>
      <c r="I49" s="629"/>
      <c r="J49" s="129"/>
      <c r="K49" s="760"/>
      <c r="L49" s="47"/>
      <c r="P49" s="19"/>
      <c r="Q49" s="29"/>
      <c r="R49" s="30"/>
      <c r="S49" s="20"/>
    </row>
    <row r="50" spans="1:19" s="5" customFormat="1">
      <c r="A50" s="190" t="s">
        <v>941</v>
      </c>
      <c r="B50" s="341"/>
      <c r="C50" s="546"/>
      <c r="D50" s="546"/>
      <c r="E50" s="36"/>
      <c r="F50" s="36"/>
      <c r="G50" s="36"/>
      <c r="H50" s="36"/>
      <c r="I50" s="36"/>
      <c r="J50" s="129"/>
      <c r="K50" s="46"/>
      <c r="L50" s="47"/>
      <c r="P50" s="19"/>
      <c r="Q50" s="29"/>
      <c r="R50" s="30"/>
      <c r="S50" s="20"/>
    </row>
    <row r="51" spans="1:19" s="5" customFormat="1" ht="13.5" customHeight="1">
      <c r="A51" s="557"/>
      <c r="B51" s="341"/>
      <c r="C51" s="546"/>
      <c r="D51" s="546"/>
      <c r="E51" s="36"/>
      <c r="F51" s="36"/>
      <c r="G51" s="36"/>
      <c r="H51" s="36"/>
      <c r="I51" s="36"/>
      <c r="J51" s="129"/>
      <c r="K51" s="46"/>
      <c r="L51"/>
      <c r="P51" s="19"/>
      <c r="Q51" s="29"/>
      <c r="R51" s="30"/>
      <c r="S51" s="20"/>
    </row>
    <row r="52" spans="1:19" s="627" customFormat="1" ht="13.5" customHeight="1">
      <c r="A52" s="557"/>
      <c r="B52" s="647"/>
      <c r="C52" s="790"/>
      <c r="D52" s="790"/>
      <c r="E52" s="629"/>
      <c r="F52" s="629"/>
      <c r="G52" s="629"/>
      <c r="H52" s="629"/>
      <c r="I52" s="629"/>
      <c r="J52" s="129"/>
      <c r="K52" s="760"/>
      <c r="L52" s="624"/>
      <c r="P52" s="19"/>
      <c r="Q52" s="29"/>
      <c r="R52" s="30"/>
      <c r="S52" s="20"/>
    </row>
    <row r="53" spans="1:19" s="5" customFormat="1" ht="13.5" customHeight="1">
      <c r="A53" s="557"/>
      <c r="B53" s="341"/>
      <c r="C53" s="546"/>
      <c r="D53" s="546"/>
      <c r="E53" s="36"/>
      <c r="F53" s="36"/>
      <c r="G53" s="36"/>
      <c r="H53" s="36"/>
      <c r="I53" s="36"/>
      <c r="J53" s="129"/>
      <c r="K53" s="46"/>
      <c r="L53"/>
      <c r="P53" s="19"/>
      <c r="Q53" s="29"/>
      <c r="R53" s="30"/>
      <c r="S53" s="20"/>
    </row>
    <row r="54" spans="1:19" s="5" customFormat="1" ht="27" customHeight="1">
      <c r="A54" s="1513" t="s">
        <v>955</v>
      </c>
      <c r="B54" s="1513"/>
      <c r="C54" s="1513"/>
      <c r="D54" s="546"/>
      <c r="E54" s="36"/>
      <c r="F54" s="36"/>
      <c r="G54" s="36"/>
      <c r="H54" s="36"/>
      <c r="I54" s="36"/>
      <c r="J54" s="129"/>
      <c r="K54" s="46"/>
      <c r="L54"/>
      <c r="P54" s="19"/>
      <c r="Q54" s="29"/>
      <c r="R54" s="30"/>
      <c r="S54" s="20"/>
    </row>
    <row r="55" spans="1:19" s="5" customFormat="1" ht="39" thickBot="1">
      <c r="A55" s="944" t="s">
        <v>956</v>
      </c>
      <c r="B55" s="944" t="s">
        <v>957</v>
      </c>
      <c r="C55" s="944" t="s">
        <v>958</v>
      </c>
      <c r="D55" s="36"/>
      <c r="E55" s="36"/>
      <c r="F55" s="36"/>
      <c r="G55" s="36"/>
      <c r="H55" s="36"/>
      <c r="I55" s="36"/>
      <c r="J55" s="129"/>
      <c r="K55" s="46"/>
      <c r="L55"/>
      <c r="P55" s="19"/>
      <c r="Q55" s="29"/>
      <c r="R55" s="30"/>
      <c r="S55" s="20"/>
    </row>
    <row r="56" spans="1:19" s="5" customFormat="1">
      <c r="A56" s="553">
        <v>1</v>
      </c>
      <c r="B56" s="559">
        <v>4.3E-3</v>
      </c>
      <c r="C56" s="560">
        <v>4.0000000000000002E-4</v>
      </c>
      <c r="D56" s="363"/>
      <c r="E56" s="362"/>
      <c r="F56" s="36"/>
      <c r="G56" s="36"/>
      <c r="H56" s="36"/>
      <c r="I56" s="36"/>
      <c r="J56" s="129"/>
      <c r="K56" s="46"/>
      <c r="L56"/>
      <c r="P56" s="19"/>
      <c r="Q56" s="29"/>
      <c r="R56" s="30"/>
      <c r="S56" s="20"/>
    </row>
    <row r="57" spans="1:19" s="5" customFormat="1">
      <c r="A57" s="555">
        <v>2</v>
      </c>
      <c r="B57" s="559">
        <v>5.1000000000000004E-3</v>
      </c>
      <c r="C57" s="560">
        <v>8.0000000000000004E-4</v>
      </c>
      <c r="D57" s="363"/>
      <c r="E57" s="362"/>
      <c r="F57" s="36"/>
      <c r="G57" s="36"/>
      <c r="H57" s="36"/>
      <c r="I57" s="36"/>
      <c r="J57" s="129"/>
      <c r="K57" s="46"/>
      <c r="L57"/>
      <c r="P57" s="19"/>
      <c r="Q57" s="29"/>
      <c r="R57" s="30"/>
      <c r="S57" s="20"/>
    </row>
    <row r="58" spans="1:19" s="5" customFormat="1">
      <c r="A58" s="555" t="s">
        <v>946</v>
      </c>
      <c r="B58" s="559">
        <v>3.8999999999999998E-3</v>
      </c>
      <c r="C58" s="560">
        <v>5.0000000000000001E-4</v>
      </c>
      <c r="D58" s="363"/>
      <c r="E58" s="362"/>
      <c r="F58" s="36"/>
      <c r="G58" s="36"/>
      <c r="H58" s="36"/>
      <c r="I58" s="36"/>
      <c r="J58" s="129"/>
      <c r="K58" s="46"/>
      <c r="L58"/>
      <c r="P58" s="19"/>
      <c r="Q58" s="29"/>
      <c r="R58" s="30"/>
      <c r="S58" s="20"/>
    </row>
    <row r="59" spans="1:19" s="5" customFormat="1">
      <c r="A59" s="555" t="s">
        <v>947</v>
      </c>
      <c r="B59" s="559">
        <v>4.4000000000000003E-3</v>
      </c>
      <c r="C59" s="560">
        <v>5.9999999999999995E-4</v>
      </c>
      <c r="D59" s="363"/>
      <c r="E59" s="362"/>
      <c r="F59" s="36"/>
      <c r="G59" s="36"/>
      <c r="H59" s="36"/>
      <c r="I59" s="36"/>
      <c r="J59" s="129"/>
      <c r="K59" s="46"/>
      <c r="L59"/>
      <c r="P59" s="19"/>
      <c r="Q59" s="29"/>
      <c r="R59" s="30"/>
      <c r="S59" s="20"/>
    </row>
    <row r="60" spans="1:19" s="5" customFormat="1">
      <c r="A60" s="555" t="s">
        <v>948</v>
      </c>
      <c r="B60" s="559">
        <v>4.5999999999999999E-3</v>
      </c>
      <c r="C60" s="560">
        <v>5.0000000000000001E-4</v>
      </c>
      <c r="D60" s="363"/>
      <c r="E60" s="362"/>
      <c r="F60" s="36"/>
      <c r="G60" s="36"/>
      <c r="H60" s="36"/>
      <c r="I60" s="36"/>
      <c r="J60" s="129"/>
      <c r="K60" s="46"/>
      <c r="L60"/>
      <c r="P60" s="19"/>
      <c r="Q60" s="29"/>
      <c r="R60" s="30"/>
      <c r="S60" s="20"/>
    </row>
    <row r="61" spans="1:19" s="5" customFormat="1">
      <c r="A61" s="555" t="s">
        <v>949</v>
      </c>
      <c r="B61" s="559">
        <v>5.1999999999999998E-3</v>
      </c>
      <c r="C61" s="560">
        <v>6.9999999999999999E-4</v>
      </c>
      <c r="D61" s="363"/>
      <c r="E61" s="362"/>
      <c r="F61" s="36"/>
      <c r="G61" s="36"/>
      <c r="H61" s="36"/>
      <c r="I61" s="36"/>
      <c r="J61" s="129"/>
      <c r="K61" s="46"/>
      <c r="L61"/>
      <c r="P61" s="19"/>
      <c r="Q61" s="29"/>
      <c r="R61" s="30"/>
      <c r="S61" s="20"/>
    </row>
    <row r="62" spans="1:19" s="5" customFormat="1" ht="13.5" thickBot="1">
      <c r="A62" s="556" t="s">
        <v>72</v>
      </c>
      <c r="B62" s="561">
        <f>SUM(B56:B61)</f>
        <v>2.75E-2</v>
      </c>
      <c r="C62" s="561">
        <f>SUM(C56:C61)</f>
        <v>3.5000000000000001E-3</v>
      </c>
      <c r="D62" s="363"/>
      <c r="E62" s="362"/>
      <c r="F62" s="36"/>
      <c r="G62" s="36"/>
      <c r="H62" s="36"/>
      <c r="I62" s="36"/>
      <c r="J62" s="129"/>
      <c r="K62" s="46"/>
      <c r="L62"/>
      <c r="P62" s="19"/>
      <c r="Q62" s="29"/>
      <c r="R62" s="30"/>
      <c r="S62" s="20"/>
    </row>
    <row r="63" spans="1:19" s="627" customFormat="1">
      <c r="A63" s="555"/>
      <c r="B63" s="558"/>
      <c r="C63" s="558"/>
      <c r="D63" s="363"/>
      <c r="E63" s="362"/>
      <c r="F63" s="629"/>
      <c r="G63" s="629"/>
      <c r="H63" s="629"/>
      <c r="I63" s="629"/>
      <c r="J63" s="129"/>
      <c r="K63" s="760"/>
      <c r="L63" s="624"/>
      <c r="P63" s="19"/>
      <c r="Q63" s="29"/>
      <c r="R63" s="30"/>
      <c r="S63" s="20"/>
    </row>
    <row r="64" spans="1:19" s="5" customFormat="1">
      <c r="A64" s="190" t="s">
        <v>941</v>
      </c>
      <c r="B64" s="341"/>
      <c r="C64" s="546"/>
      <c r="D64" s="546"/>
      <c r="E64" s="36"/>
      <c r="F64" s="36"/>
      <c r="G64" s="36"/>
      <c r="H64" s="36"/>
      <c r="I64" s="36"/>
      <c r="J64" s="129"/>
      <c r="K64" s="46"/>
      <c r="L64" s="47"/>
      <c r="P64" s="19"/>
      <c r="Q64" s="29"/>
    </row>
    <row r="65" spans="1:19" s="5" customFormat="1" ht="13.5" customHeight="1">
      <c r="A65" s="551"/>
      <c r="B65" s="341"/>
      <c r="C65" s="546"/>
      <c r="D65" s="546"/>
      <c r="E65" s="36"/>
      <c r="F65" s="36"/>
      <c r="G65" s="36"/>
      <c r="H65" s="36"/>
      <c r="I65" s="36"/>
      <c r="J65" s="129"/>
      <c r="K65" s="46"/>
      <c r="L65" s="47"/>
      <c r="P65" s="19"/>
      <c r="Q65" s="29"/>
    </row>
    <row r="66" spans="1:19" s="5" customFormat="1" ht="13.5" customHeight="1">
      <c r="A66" s="551"/>
      <c r="B66" s="341"/>
      <c r="C66" s="546"/>
      <c r="D66" s="546"/>
      <c r="E66" s="36"/>
      <c r="F66" s="36"/>
      <c r="G66" s="36"/>
      <c r="H66" s="36"/>
      <c r="I66" s="36"/>
      <c r="J66" s="129"/>
      <c r="K66" s="46"/>
      <c r="L66" s="47"/>
      <c r="P66" s="19"/>
      <c r="Q66" s="29"/>
    </row>
    <row r="67" spans="1:19" s="5" customFormat="1" ht="13.5" customHeight="1">
      <c r="A67" s="551"/>
      <c r="B67" s="341"/>
      <c r="C67" s="546"/>
      <c r="D67" s="546"/>
      <c r="E67" s="36"/>
      <c r="F67" s="36"/>
      <c r="G67" s="36"/>
      <c r="H67" s="36"/>
      <c r="I67" s="36"/>
      <c r="J67" s="129"/>
      <c r="K67" s="46"/>
      <c r="L67" s="47"/>
      <c r="P67" s="19"/>
      <c r="Q67" s="29"/>
    </row>
    <row r="68" spans="1:19" s="5" customFormat="1" ht="13.5" customHeight="1">
      <c r="A68" s="1464" t="s">
        <v>1074</v>
      </c>
      <c r="B68" s="1464"/>
      <c r="C68" s="1464"/>
      <c r="D68" s="546"/>
      <c r="E68" s="36"/>
      <c r="F68" s="36"/>
      <c r="G68" s="36"/>
      <c r="H68" s="36"/>
      <c r="I68" s="36"/>
      <c r="J68" s="129"/>
      <c r="K68" s="46"/>
      <c r="L68" s="47"/>
      <c r="P68" s="19"/>
      <c r="Q68" s="29"/>
      <c r="R68" s="30"/>
      <c r="S68" s="20"/>
    </row>
    <row r="69" spans="1:19" s="5" customFormat="1" ht="26.25" thickBot="1">
      <c r="A69" s="225"/>
      <c r="B69" s="844" t="s">
        <v>959</v>
      </c>
      <c r="C69" s="844" t="s">
        <v>960</v>
      </c>
      <c r="D69" s="36"/>
      <c r="E69" s="36"/>
      <c r="F69" s="36"/>
      <c r="G69" s="36"/>
      <c r="H69" s="36"/>
      <c r="I69" s="36"/>
      <c r="J69" s="129"/>
      <c r="K69" s="46"/>
      <c r="L69" s="47"/>
      <c r="P69" s="19"/>
      <c r="Q69" s="29"/>
      <c r="R69" s="30"/>
      <c r="S69" s="20"/>
    </row>
    <row r="70" spans="1:19" s="5" customFormat="1">
      <c r="A70" s="935" t="s">
        <v>801</v>
      </c>
      <c r="B70" s="945">
        <v>0.65</v>
      </c>
      <c r="C70" s="945">
        <v>0.76</v>
      </c>
      <c r="D70" s="36"/>
      <c r="E70" s="36"/>
      <c r="F70" s="36"/>
      <c r="G70" s="36"/>
      <c r="H70" s="36"/>
      <c r="I70" s="36"/>
      <c r="J70" s="129"/>
      <c r="K70" s="46"/>
      <c r="L70" s="47"/>
      <c r="P70" s="19"/>
      <c r="Q70" s="29"/>
      <c r="R70" s="30"/>
      <c r="S70" s="20"/>
    </row>
    <row r="71" spans="1:19" s="5" customFormat="1">
      <c r="A71" s="935" t="s">
        <v>800</v>
      </c>
      <c r="B71" s="945">
        <v>0.22</v>
      </c>
      <c r="C71" s="949">
        <v>0.15</v>
      </c>
      <c r="D71" s="36"/>
      <c r="E71" s="36"/>
      <c r="F71" s="36"/>
      <c r="G71" s="36"/>
      <c r="H71" s="36"/>
      <c r="I71" s="36"/>
      <c r="J71" s="129"/>
      <c r="K71" s="46"/>
      <c r="L71" s="47"/>
      <c r="P71" s="19"/>
      <c r="Q71" s="29"/>
    </row>
    <row r="72" spans="1:19" s="5" customFormat="1">
      <c r="A72" s="935" t="s">
        <v>961</v>
      </c>
      <c r="B72" s="945">
        <v>0.1</v>
      </c>
      <c r="C72" s="949">
        <v>7.0000000000000007E-2</v>
      </c>
      <c r="D72" s="36"/>
      <c r="E72" s="36"/>
      <c r="F72" s="36"/>
      <c r="G72" s="36"/>
      <c r="H72" s="36"/>
      <c r="I72" s="36"/>
      <c r="J72" s="129"/>
      <c r="K72" s="46"/>
      <c r="L72" s="47"/>
      <c r="P72" s="19"/>
      <c r="Q72" s="29"/>
    </row>
    <row r="73" spans="1:19" s="5" customFormat="1" ht="13.5" thickBot="1">
      <c r="A73" s="946" t="s">
        <v>962</v>
      </c>
      <c r="B73" s="947">
        <v>0.03</v>
      </c>
      <c r="C73" s="948">
        <v>0.02</v>
      </c>
      <c r="D73" s="36"/>
      <c r="E73" s="36"/>
      <c r="F73" s="36"/>
      <c r="G73" s="36"/>
      <c r="H73" s="36"/>
      <c r="I73" s="36"/>
      <c r="J73" s="129"/>
      <c r="K73" s="46"/>
      <c r="L73" s="47"/>
      <c r="P73" s="19"/>
      <c r="Q73" s="29"/>
    </row>
    <row r="74" spans="1:19" s="627" customFormat="1">
      <c r="A74" s="935"/>
      <c r="B74" s="936"/>
      <c r="C74" s="937"/>
      <c r="D74" s="629"/>
      <c r="E74" s="629"/>
      <c r="F74" s="629"/>
      <c r="G74" s="629"/>
      <c r="H74" s="629"/>
      <c r="I74" s="629"/>
      <c r="J74" s="129"/>
      <c r="K74" s="760"/>
      <c r="L74" s="47"/>
      <c r="P74" s="19"/>
      <c r="Q74" s="29"/>
    </row>
    <row r="75" spans="1:19" s="5" customFormat="1">
      <c r="A75" s="190" t="s">
        <v>941</v>
      </c>
      <c r="B75" s="341"/>
      <c r="C75" s="546"/>
      <c r="D75" s="546"/>
      <c r="E75" s="36"/>
      <c r="F75" s="36"/>
      <c r="G75" s="36"/>
      <c r="H75" s="36"/>
      <c r="I75" s="36"/>
      <c r="J75" s="129"/>
      <c r="K75" s="46"/>
      <c r="L75" s="47"/>
      <c r="P75" s="19"/>
      <c r="Q75" s="29"/>
    </row>
    <row r="76" spans="1:19" s="5" customFormat="1" ht="13.5" customHeight="1">
      <c r="A76" s="515"/>
      <c r="B76" s="341"/>
      <c r="C76" s="546"/>
      <c r="D76" s="546"/>
      <c r="E76" s="36"/>
      <c r="F76" s="36"/>
      <c r="G76" s="36"/>
      <c r="H76" s="36"/>
      <c r="I76" s="36"/>
      <c r="J76" s="129"/>
      <c r="K76" s="46"/>
      <c r="L76" s="47"/>
      <c r="P76" s="19"/>
      <c r="Q76" s="29"/>
    </row>
    <row r="77" spans="1:19" s="5" customFormat="1" ht="13.5" customHeight="1">
      <c r="A77" s="515"/>
      <c r="B77" s="341"/>
      <c r="C77" s="546"/>
      <c r="D77" s="546"/>
      <c r="E77" s="36"/>
      <c r="F77" s="36"/>
      <c r="G77" s="36"/>
      <c r="H77" s="36"/>
      <c r="I77" s="36"/>
      <c r="J77" s="129"/>
      <c r="K77" s="46"/>
      <c r="L77" s="47"/>
      <c r="P77" s="19"/>
      <c r="Q77" s="29"/>
    </row>
    <row r="78" spans="1:19" s="5" customFormat="1" ht="13.5" customHeight="1">
      <c r="A78" s="515"/>
      <c r="B78" s="341"/>
      <c r="C78" s="546"/>
      <c r="D78" s="546"/>
      <c r="E78" s="36"/>
      <c r="F78" s="36"/>
      <c r="G78" s="36"/>
      <c r="H78" s="36"/>
      <c r="I78" s="36"/>
      <c r="J78" s="129"/>
      <c r="K78" s="46"/>
      <c r="L78" s="47"/>
      <c r="P78" s="19"/>
      <c r="Q78" s="29"/>
    </row>
    <row r="79" spans="1:19" s="5" customFormat="1" ht="27" customHeight="1">
      <c r="A79" s="1513" t="s">
        <v>963</v>
      </c>
      <c r="B79" s="1513"/>
      <c r="C79" s="1513"/>
      <c r="D79" s="546"/>
      <c r="E79" s="36"/>
      <c r="F79" s="36"/>
      <c r="G79" s="36"/>
      <c r="H79" s="36"/>
      <c r="I79" s="36"/>
      <c r="J79" s="129"/>
      <c r="K79" s="46"/>
      <c r="L79" s="47"/>
      <c r="P79" s="19"/>
      <c r="Q79" s="29"/>
    </row>
    <row r="80" spans="1:19" s="5" customFormat="1" ht="27" customHeight="1" thickBot="1">
      <c r="A80" s="944" t="s">
        <v>964</v>
      </c>
      <c r="B80" s="944" t="s">
        <v>965</v>
      </c>
      <c r="C80" s="944" t="s">
        <v>966</v>
      </c>
      <c r="D80" s="546"/>
      <c r="E80" s="36"/>
      <c r="F80" s="36"/>
      <c r="G80" s="36"/>
      <c r="H80" s="36"/>
      <c r="I80" s="36"/>
      <c r="J80" s="129"/>
      <c r="K80" s="46"/>
      <c r="L80" s="47"/>
      <c r="P80" s="19"/>
      <c r="Q80" s="29"/>
    </row>
    <row r="81" spans="1:17" s="5" customFormat="1">
      <c r="A81" s="191" t="s">
        <v>967</v>
      </c>
      <c r="B81" s="559">
        <v>0.38200000000000001</v>
      </c>
      <c r="C81" s="560">
        <v>0.1111</v>
      </c>
      <c r="D81" s="546"/>
      <c r="E81" s="36"/>
      <c r="F81" s="36"/>
      <c r="G81" s="36"/>
      <c r="H81" s="36"/>
      <c r="I81" s="36"/>
      <c r="J81" s="129"/>
      <c r="K81" s="46"/>
      <c r="L81" s="47"/>
      <c r="P81" s="19"/>
      <c r="Q81" s="29"/>
    </row>
    <row r="82" spans="1:17" s="5" customFormat="1">
      <c r="A82" s="191" t="s">
        <v>968</v>
      </c>
      <c r="B82" s="559">
        <v>0.34300000000000003</v>
      </c>
      <c r="C82" s="560">
        <v>6.7400000000000002E-2</v>
      </c>
      <c r="D82" s="546"/>
      <c r="E82" s="36"/>
      <c r="F82" s="36"/>
      <c r="G82" s="36"/>
      <c r="H82" s="36"/>
      <c r="I82" s="36"/>
      <c r="J82" s="129"/>
      <c r="K82" s="46"/>
      <c r="L82" s="47"/>
      <c r="P82" s="19"/>
      <c r="Q82" s="29"/>
    </row>
    <row r="83" spans="1:17" s="5" customFormat="1">
      <c r="A83" s="191" t="s">
        <v>969</v>
      </c>
      <c r="B83" s="559">
        <v>0.2392</v>
      </c>
      <c r="C83" s="560">
        <v>0.16869999999999999</v>
      </c>
      <c r="D83" s="546"/>
      <c r="E83" s="36"/>
      <c r="F83" s="36"/>
      <c r="G83" s="36"/>
      <c r="H83" s="36"/>
      <c r="I83" s="36"/>
      <c r="J83" s="129"/>
      <c r="K83" s="46"/>
      <c r="L83" s="47"/>
      <c r="P83" s="19"/>
      <c r="Q83" s="29"/>
    </row>
    <row r="84" spans="1:17" s="5" customFormat="1">
      <c r="A84" s="191" t="s">
        <v>970</v>
      </c>
      <c r="B84" s="559">
        <v>0.16139999999999999</v>
      </c>
      <c r="C84" s="560">
        <v>0.1923</v>
      </c>
      <c r="D84" s="546"/>
      <c r="E84" s="36"/>
      <c r="F84" s="36"/>
      <c r="G84" s="36"/>
      <c r="H84" s="36"/>
      <c r="I84" s="36"/>
      <c r="J84" s="129"/>
      <c r="K84" s="46"/>
      <c r="L84" s="47"/>
      <c r="P84" s="19"/>
      <c r="Q84" s="29"/>
    </row>
    <row r="85" spans="1:17" s="5" customFormat="1">
      <c r="A85" s="191" t="s">
        <v>971</v>
      </c>
      <c r="B85" s="559">
        <v>0.1229</v>
      </c>
      <c r="C85" s="560">
        <v>0.1512</v>
      </c>
      <c r="D85" s="546"/>
      <c r="E85" s="36"/>
      <c r="F85" s="36"/>
      <c r="G85" s="36"/>
      <c r="H85" s="36"/>
      <c r="I85" s="36"/>
      <c r="J85" s="129"/>
      <c r="K85" s="46"/>
      <c r="L85" s="47"/>
      <c r="P85" s="19"/>
      <c r="Q85" s="29"/>
    </row>
    <row r="86" spans="1:17" s="5" customFormat="1">
      <c r="A86" s="191" t="s">
        <v>972</v>
      </c>
      <c r="B86" s="559">
        <v>0.1956</v>
      </c>
      <c r="C86" s="560">
        <v>4.0800000000000003E-2</v>
      </c>
      <c r="D86" s="546"/>
      <c r="E86" s="36"/>
      <c r="F86" s="36"/>
      <c r="G86" s="36"/>
      <c r="H86" s="36"/>
      <c r="I86" s="36"/>
      <c r="J86" s="129"/>
      <c r="K86" s="46"/>
      <c r="L86" s="47"/>
      <c r="P86" s="19"/>
      <c r="Q86" s="29"/>
    </row>
    <row r="87" spans="1:17" s="5" customFormat="1">
      <c r="A87" s="191" t="s">
        <v>973</v>
      </c>
      <c r="B87" s="559">
        <v>0.18959999999999999</v>
      </c>
      <c r="C87" s="560">
        <v>4.02E-2</v>
      </c>
      <c r="D87" s="546"/>
      <c r="E87" s="36"/>
      <c r="F87" s="36"/>
      <c r="G87" s="36"/>
      <c r="H87" s="36"/>
      <c r="I87" s="36"/>
      <c r="J87" s="129"/>
      <c r="K87" s="46"/>
      <c r="L87" s="47"/>
      <c r="P87" s="19"/>
      <c r="Q87" s="29"/>
    </row>
    <row r="88" spans="1:17" s="5" customFormat="1">
      <c r="A88" s="191" t="s">
        <v>974</v>
      </c>
      <c r="B88" s="559">
        <v>0.1502</v>
      </c>
      <c r="C88" s="560">
        <v>6.59E-2</v>
      </c>
      <c r="D88" s="546"/>
      <c r="E88" s="36"/>
      <c r="F88" s="36"/>
      <c r="G88" s="36"/>
      <c r="H88" s="36"/>
      <c r="I88" s="36"/>
      <c r="J88" s="129"/>
      <c r="K88" s="46"/>
      <c r="L88" s="47"/>
      <c r="P88" s="19"/>
      <c r="Q88" s="29"/>
    </row>
    <row r="89" spans="1:17" s="5" customFormat="1">
      <c r="A89" s="191" t="s">
        <v>975</v>
      </c>
      <c r="B89" s="559">
        <v>0.15770000000000001</v>
      </c>
      <c r="C89" s="560">
        <v>5.7299999999999997E-2</v>
      </c>
      <c r="D89" s="546"/>
      <c r="E89" s="36"/>
      <c r="F89" s="36"/>
      <c r="G89" s="36"/>
      <c r="H89" s="36"/>
      <c r="I89" s="36"/>
      <c r="J89" s="129"/>
      <c r="K89" s="46"/>
      <c r="L89" s="47"/>
      <c r="P89" s="19"/>
      <c r="Q89" s="29"/>
    </row>
    <row r="90" spans="1:17" s="5" customFormat="1" ht="13.5" thickBot="1">
      <c r="A90" s="556" t="s">
        <v>976</v>
      </c>
      <c r="B90" s="561">
        <v>0.12939999999999999</v>
      </c>
      <c r="C90" s="561">
        <v>5.3999999999999999E-2</v>
      </c>
      <c r="D90" s="546"/>
      <c r="E90" s="36"/>
      <c r="F90" s="36"/>
      <c r="G90" s="36"/>
      <c r="H90" s="36"/>
      <c r="I90" s="36"/>
      <c r="J90" s="129"/>
      <c r="K90" s="46"/>
      <c r="L90" s="47"/>
      <c r="P90" s="19"/>
      <c r="Q90" s="29"/>
    </row>
    <row r="91" spans="1:17" s="627" customFormat="1">
      <c r="A91" s="555"/>
      <c r="B91" s="559"/>
      <c r="C91" s="559"/>
      <c r="D91" s="790"/>
      <c r="E91" s="629"/>
      <c r="F91" s="629"/>
      <c r="G91" s="629"/>
      <c r="H91" s="629"/>
      <c r="I91" s="629"/>
      <c r="J91" s="129"/>
      <c r="K91" s="760"/>
      <c r="L91" s="47"/>
      <c r="P91" s="19"/>
      <c r="Q91" s="29"/>
    </row>
    <row r="92" spans="1:17" s="5" customFormat="1">
      <c r="A92" s="190" t="s">
        <v>941</v>
      </c>
      <c r="B92" s="341"/>
      <c r="C92" s="546"/>
      <c r="D92" s="546"/>
      <c r="E92" s="36"/>
      <c r="F92" s="36"/>
      <c r="G92" s="36"/>
      <c r="H92" s="36"/>
      <c r="I92" s="36"/>
      <c r="J92" s="129"/>
      <c r="K92" s="46"/>
      <c r="L92" s="47"/>
      <c r="P92" s="19"/>
      <c r="Q92" s="29"/>
    </row>
    <row r="93" spans="1:17" s="627" customFormat="1" ht="13.5" customHeight="1">
      <c r="A93" s="515"/>
      <c r="B93" s="647"/>
      <c r="C93" s="790"/>
      <c r="D93" s="790"/>
      <c r="E93" s="629"/>
      <c r="F93" s="629"/>
      <c r="G93" s="629"/>
      <c r="H93" s="629"/>
      <c r="I93" s="629"/>
      <c r="J93" s="129"/>
      <c r="K93" s="760"/>
      <c r="L93" s="47"/>
      <c r="P93" s="19"/>
      <c r="Q93" s="29"/>
    </row>
    <row r="94" spans="1:17" s="627" customFormat="1" ht="13.5" customHeight="1">
      <c r="A94" s="515"/>
      <c r="B94" s="647"/>
      <c r="C94" s="790"/>
      <c r="D94" s="790"/>
      <c r="E94" s="629"/>
      <c r="F94" s="629"/>
      <c r="G94" s="629"/>
      <c r="H94" s="629"/>
      <c r="I94" s="629"/>
      <c r="J94" s="129"/>
      <c r="K94" s="760"/>
      <c r="L94" s="47"/>
      <c r="P94" s="19"/>
      <c r="Q94" s="29"/>
    </row>
    <row r="95" spans="1:17" s="5" customFormat="1" ht="13.5" customHeight="1">
      <c r="A95" s="515"/>
      <c r="B95" s="341"/>
      <c r="C95" s="546"/>
      <c r="D95" s="546"/>
      <c r="E95" s="36"/>
      <c r="F95" s="36"/>
      <c r="G95" s="36"/>
      <c r="H95" s="36"/>
      <c r="I95" s="36"/>
      <c r="J95" s="129"/>
      <c r="K95" s="46"/>
      <c r="L95" s="47"/>
      <c r="P95" s="19"/>
      <c r="Q95" s="29"/>
    </row>
    <row r="96" spans="1:17" s="5" customFormat="1" ht="42" customHeight="1">
      <c r="A96" s="1513" t="s">
        <v>977</v>
      </c>
      <c r="B96" s="1513"/>
      <c r="C96" s="546"/>
      <c r="D96" s="546"/>
      <c r="E96" s="36"/>
      <c r="F96" s="36"/>
      <c r="G96" s="36"/>
      <c r="H96" s="36"/>
      <c r="I96" s="36"/>
      <c r="J96" s="129"/>
      <c r="K96" s="46"/>
      <c r="L96" s="47"/>
      <c r="P96" s="19"/>
      <c r="Q96" s="29"/>
    </row>
    <row r="97" spans="1:17" s="5" customFormat="1" ht="27" customHeight="1" thickBot="1">
      <c r="A97" s="944" t="s">
        <v>978</v>
      </c>
      <c r="B97" s="944" t="s">
        <v>979</v>
      </c>
      <c r="C97" s="36"/>
      <c r="D97" s="36"/>
      <c r="E97" s="36"/>
      <c r="F97" s="36"/>
      <c r="G97" s="36"/>
      <c r="H97" s="36"/>
      <c r="I97" s="36"/>
      <c r="J97" s="129"/>
      <c r="K97" s="46"/>
      <c r="L97" s="47"/>
      <c r="P97" s="19"/>
      <c r="Q97" s="29"/>
    </row>
    <row r="98" spans="1:17" s="5" customFormat="1">
      <c r="A98" s="191" t="s">
        <v>980</v>
      </c>
      <c r="B98" s="559">
        <v>0.13</v>
      </c>
      <c r="C98" s="36"/>
      <c r="D98" s="36"/>
      <c r="E98" s="36"/>
      <c r="F98" s="36"/>
      <c r="G98" s="36"/>
      <c r="H98" s="36"/>
      <c r="I98" s="36"/>
      <c r="J98" s="129"/>
      <c r="K98" s="46"/>
      <c r="L98" s="47"/>
      <c r="P98" s="19"/>
      <c r="Q98" s="29"/>
    </row>
    <row r="99" spans="1:17" s="5" customFormat="1">
      <c r="A99" s="191" t="s">
        <v>981</v>
      </c>
      <c r="B99" s="559">
        <v>0.11</v>
      </c>
      <c r="C99" s="36"/>
      <c r="D99" s="36"/>
      <c r="E99" s="36"/>
      <c r="F99" s="36"/>
      <c r="G99" s="36"/>
      <c r="H99" s="36"/>
      <c r="I99" s="36"/>
      <c r="J99" s="129"/>
      <c r="K99" s="46"/>
      <c r="L99" s="47"/>
      <c r="P99" s="19"/>
      <c r="Q99" s="29"/>
    </row>
    <row r="100" spans="1:17" s="5" customFormat="1">
      <c r="A100" s="191" t="s">
        <v>970</v>
      </c>
      <c r="B100" s="559">
        <v>0.1</v>
      </c>
      <c r="C100" s="36"/>
      <c r="D100" s="36"/>
      <c r="E100" s="36"/>
      <c r="F100" s="36"/>
      <c r="G100" s="36"/>
      <c r="H100" s="36"/>
      <c r="I100" s="36"/>
      <c r="J100" s="129"/>
      <c r="K100" s="46"/>
      <c r="L100" s="47"/>
      <c r="P100" s="19"/>
      <c r="Q100" s="29"/>
    </row>
    <row r="101" spans="1:17" s="5" customFormat="1">
      <c r="A101" s="191" t="s">
        <v>971</v>
      </c>
      <c r="B101" s="559">
        <v>7.0000000000000007E-2</v>
      </c>
      <c r="C101" s="36"/>
      <c r="D101" s="36"/>
      <c r="E101" s="36"/>
      <c r="F101" s="36"/>
      <c r="G101" s="36"/>
      <c r="H101" s="36"/>
      <c r="I101" s="36"/>
      <c r="J101" s="129"/>
      <c r="K101" s="46"/>
      <c r="L101" s="47"/>
      <c r="P101" s="19"/>
      <c r="Q101" s="29"/>
    </row>
    <row r="102" spans="1:17" s="5" customFormat="1" ht="13.5" thickBot="1">
      <c r="A102" s="556" t="s">
        <v>969</v>
      </c>
      <c r="B102" s="561">
        <v>0.06</v>
      </c>
      <c r="C102" s="36"/>
      <c r="D102" s="36"/>
      <c r="E102" s="36"/>
      <c r="F102" s="36"/>
      <c r="G102" s="36"/>
      <c r="H102" s="36"/>
      <c r="I102" s="36"/>
      <c r="J102" s="129"/>
      <c r="K102" s="46"/>
      <c r="L102" s="47"/>
      <c r="P102" s="19"/>
      <c r="Q102" s="29"/>
    </row>
    <row r="103" spans="1:17" s="627" customFormat="1">
      <c r="A103" s="555"/>
      <c r="B103" s="559"/>
      <c r="C103" s="629"/>
      <c r="D103" s="629"/>
      <c r="E103" s="629"/>
      <c r="F103" s="629"/>
      <c r="G103" s="629"/>
      <c r="H103" s="629"/>
      <c r="I103" s="629"/>
      <c r="J103" s="129"/>
      <c r="K103" s="760"/>
      <c r="L103" s="47"/>
      <c r="P103" s="19"/>
      <c r="Q103" s="29"/>
    </row>
    <row r="104" spans="1:17" s="5" customFormat="1">
      <c r="A104" s="190" t="s">
        <v>941</v>
      </c>
      <c r="B104" s="341"/>
      <c r="C104" s="36"/>
      <c r="D104" s="546"/>
      <c r="E104" s="36"/>
      <c r="F104" s="36"/>
      <c r="G104" s="36"/>
      <c r="H104" s="36"/>
      <c r="I104" s="36"/>
      <c r="J104" s="129"/>
      <c r="K104" s="46"/>
      <c r="L104" s="47"/>
      <c r="P104" s="19"/>
      <c r="Q104" s="29"/>
    </row>
    <row r="105" spans="1:17" s="5" customFormat="1">
      <c r="A105" s="515"/>
      <c r="B105" s="341"/>
      <c r="C105" s="546"/>
      <c r="D105" s="546"/>
      <c r="E105" s="36"/>
      <c r="F105" s="36"/>
      <c r="G105" s="36"/>
      <c r="H105" s="36"/>
      <c r="I105" s="36"/>
      <c r="J105" s="129"/>
      <c r="K105" s="46"/>
      <c r="L105" s="47"/>
      <c r="P105" s="19"/>
      <c r="Q105" s="29"/>
    </row>
    <row r="106" spans="1:17" s="5" customFormat="1">
      <c r="A106"/>
      <c r="B106" s="547"/>
      <c r="C106" s="51"/>
      <c r="D106" s="51"/>
      <c r="E106" s="51"/>
      <c r="F106" s="51"/>
      <c r="G106" s="51"/>
      <c r="H106" s="51"/>
      <c r="I106" s="51"/>
      <c r="J106" s="127"/>
      <c r="K106" s="36"/>
      <c r="L106" s="36"/>
    </row>
    <row r="107" spans="1:17" s="5" customFormat="1">
      <c r="A107"/>
      <c r="B107" s="547"/>
      <c r="C107" s="51"/>
      <c r="D107" s="51"/>
      <c r="E107" s="51"/>
      <c r="F107" s="51"/>
      <c r="G107" s="51"/>
      <c r="H107" s="51"/>
      <c r="I107" s="51"/>
      <c r="J107" s="127"/>
      <c r="K107" s="36"/>
      <c r="L107" s="36"/>
    </row>
    <row r="108" spans="1:17" s="5" customFormat="1">
      <c r="A108" s="379" t="s">
        <v>839</v>
      </c>
      <c r="B108" s="547"/>
      <c r="C108" s="51"/>
      <c r="D108" s="51"/>
      <c r="E108" s="51"/>
      <c r="F108" s="51"/>
      <c r="G108" s="51"/>
      <c r="H108" s="51"/>
      <c r="I108" s="51"/>
      <c r="J108" s="127"/>
      <c r="K108" s="36"/>
      <c r="L108" s="36"/>
    </row>
    <row r="109" spans="1:17" s="5" customFormat="1">
      <c r="A109" s="379" t="s">
        <v>982</v>
      </c>
      <c r="B109" s="547"/>
      <c r="C109" s="51"/>
      <c r="D109" s="51"/>
      <c r="E109" s="51"/>
      <c r="F109" s="51"/>
      <c r="G109" s="51"/>
      <c r="H109" s="51"/>
      <c r="I109" s="51"/>
      <c r="J109" s="127"/>
      <c r="K109" s="36"/>
      <c r="L109" s="36"/>
    </row>
    <row r="110" spans="1:17" s="5" customFormat="1">
      <c r="A110"/>
      <c r="B110" s="547"/>
      <c r="C110" s="51"/>
      <c r="D110" s="51"/>
      <c r="E110" s="51"/>
      <c r="F110" s="51"/>
      <c r="G110" s="51"/>
      <c r="H110" s="51"/>
      <c r="I110" s="51"/>
      <c r="J110" s="127"/>
      <c r="K110" s="36"/>
      <c r="L110" s="36"/>
    </row>
    <row r="111" spans="1:17" s="5" customFormat="1">
      <c r="A111" s="1449" t="s">
        <v>983</v>
      </c>
      <c r="B111" s="1449"/>
      <c r="C111" s="1449"/>
      <c r="D111" s="51"/>
      <c r="E111" s="562"/>
      <c r="F111" s="51"/>
      <c r="G111" s="51"/>
      <c r="H111" s="51"/>
      <c r="I111" s="51"/>
      <c r="J111" s="127"/>
      <c r="K111" s="36"/>
      <c r="L111" s="36"/>
    </row>
    <row r="112" spans="1:17" s="5" customFormat="1" ht="13.5" thickBot="1">
      <c r="A112" s="931"/>
      <c r="B112" s="225" t="s">
        <v>428</v>
      </c>
      <c r="C112" s="225" t="s">
        <v>364</v>
      </c>
      <c r="D112" s="51"/>
      <c r="E112" s="516"/>
      <c r="F112" s="51"/>
      <c r="G112" s="51"/>
      <c r="H112" s="51"/>
      <c r="I112" s="51"/>
      <c r="J112" s="127"/>
      <c r="K112" s="36"/>
      <c r="L112" s="36"/>
    </row>
    <row r="113" spans="1:12" s="5" customFormat="1">
      <c r="A113" t="s">
        <v>984</v>
      </c>
      <c r="B113" s="547">
        <v>3</v>
      </c>
      <c r="C113" s="406">
        <f>B113/83</f>
        <v>3.614457831325301E-2</v>
      </c>
      <c r="D113" s="51"/>
      <c r="E113" s="516"/>
      <c r="F113" s="51"/>
      <c r="G113" s="51"/>
      <c r="H113" s="51"/>
      <c r="I113" s="51"/>
      <c r="J113" s="127"/>
      <c r="K113" s="36"/>
      <c r="L113" s="36"/>
    </row>
    <row r="114" spans="1:12" s="5" customFormat="1">
      <c r="A114" t="s">
        <v>985</v>
      </c>
      <c r="B114" s="547">
        <v>1</v>
      </c>
      <c r="C114" s="406">
        <f>B114/83</f>
        <v>1.2048192771084338E-2</v>
      </c>
      <c r="D114" s="51"/>
      <c r="E114" s="516"/>
      <c r="F114" s="51"/>
      <c r="G114" s="51"/>
      <c r="H114" s="51"/>
      <c r="I114" s="51"/>
      <c r="J114" s="127"/>
      <c r="K114" s="36"/>
      <c r="L114" s="36"/>
    </row>
    <row r="115" spans="1:12" s="5" customFormat="1">
      <c r="A115" t="s">
        <v>986</v>
      </c>
      <c r="B115" s="547">
        <v>15</v>
      </c>
      <c r="C115" s="406">
        <f>B115/83</f>
        <v>0.18072289156626506</v>
      </c>
      <c r="D115" s="51"/>
      <c r="E115" s="516"/>
      <c r="F115" s="51"/>
      <c r="G115" s="51"/>
      <c r="H115" s="51"/>
      <c r="I115" s="51"/>
      <c r="J115" s="127"/>
      <c r="K115" s="36"/>
      <c r="L115" s="36"/>
    </row>
    <row r="116" spans="1:12" s="5" customFormat="1" ht="12.75" customHeight="1" thickBot="1">
      <c r="A116" s="343" t="s">
        <v>987</v>
      </c>
      <c r="B116" s="339">
        <v>64</v>
      </c>
      <c r="C116" s="407">
        <f>B116/83</f>
        <v>0.77108433734939763</v>
      </c>
      <c r="D116" s="51"/>
      <c r="E116" s="563"/>
      <c r="F116" s="51"/>
      <c r="G116" s="51"/>
      <c r="H116" s="51"/>
      <c r="I116" s="51"/>
      <c r="J116" s="127"/>
      <c r="K116" s="36"/>
      <c r="L116" s="36"/>
    </row>
    <row r="117" spans="1:12" s="627" customFormat="1" ht="12.75" customHeight="1">
      <c r="A117" s="254"/>
      <c r="B117" s="253"/>
      <c r="C117" s="163"/>
      <c r="D117" s="630"/>
      <c r="E117" s="563"/>
      <c r="F117" s="630"/>
      <c r="G117" s="630"/>
      <c r="H117" s="630"/>
      <c r="I117" s="630"/>
      <c r="J117" s="127"/>
      <c r="K117" s="629"/>
      <c r="L117" s="629"/>
    </row>
    <row r="118" spans="1:12" s="5" customFormat="1">
      <c r="A118" s="918" t="s">
        <v>849</v>
      </c>
      <c r="B118" s="547"/>
      <c r="C118" s="51"/>
      <c r="D118" s="51"/>
      <c r="E118" s="516"/>
      <c r="F118" s="51"/>
      <c r="G118" s="51"/>
      <c r="H118" s="51"/>
      <c r="I118" s="51"/>
      <c r="J118" s="127"/>
      <c r="K118" s="36"/>
      <c r="L118" s="36"/>
    </row>
    <row r="119" spans="1:12" s="5" customFormat="1">
      <c r="A119" s="347" t="s">
        <v>988</v>
      </c>
      <c r="B119" s="547"/>
      <c r="C119" s="51"/>
      <c r="D119" s="51"/>
      <c r="E119" s="516"/>
      <c r="F119" s="51"/>
      <c r="G119" s="51"/>
      <c r="H119" s="51"/>
      <c r="I119" s="51"/>
      <c r="J119" s="127"/>
      <c r="K119" s="36"/>
      <c r="L119" s="36"/>
    </row>
    <row r="120" spans="1:12" s="5" customFormat="1" ht="13.5" customHeight="1">
      <c r="A120" s="634" t="s">
        <v>989</v>
      </c>
      <c r="B120" s="547"/>
      <c r="C120" s="51"/>
      <c r="D120" s="51"/>
      <c r="E120" s="516"/>
      <c r="F120" s="51"/>
      <c r="G120" s="51"/>
      <c r="H120" s="51"/>
      <c r="I120" s="51"/>
      <c r="J120" s="127"/>
      <c r="K120" s="36"/>
      <c r="L120" s="36"/>
    </row>
    <row r="121" spans="1:12">
      <c r="A121" s="80"/>
    </row>
    <row r="122" spans="1:12">
      <c r="E122" s="516"/>
    </row>
    <row r="124" spans="1:12">
      <c r="A124" s="1449" t="s">
        <v>855</v>
      </c>
      <c r="B124" s="1449"/>
      <c r="C124" s="1449"/>
    </row>
    <row r="125" spans="1:12" ht="13.5" thickBot="1">
      <c r="A125" s="931"/>
      <c r="B125" s="225" t="s">
        <v>428</v>
      </c>
      <c r="C125" s="225" t="s">
        <v>364</v>
      </c>
    </row>
    <row r="126" spans="1:12" ht="27" customHeight="1">
      <c r="A126" s="932" t="s">
        <v>990</v>
      </c>
      <c r="B126" s="933">
        <v>25</v>
      </c>
      <c r="C126" s="934"/>
    </row>
    <row r="127" spans="1:12">
      <c r="A127" t="s">
        <v>857</v>
      </c>
    </row>
    <row r="128" spans="1:12">
      <c r="A128" s="346" t="s">
        <v>858</v>
      </c>
      <c r="B128" s="547">
        <v>2</v>
      </c>
      <c r="C128" s="275">
        <v>0.08</v>
      </c>
    </row>
    <row r="129" spans="1:12" ht="13.35" customHeight="1">
      <c r="A129" s="926" t="s">
        <v>859</v>
      </c>
      <c r="B129" s="236">
        <v>10</v>
      </c>
      <c r="C129" s="882">
        <v>0.4</v>
      </c>
    </row>
    <row r="130" spans="1:12">
      <c r="A130" s="346" t="s">
        <v>860</v>
      </c>
      <c r="B130" s="547">
        <v>3</v>
      </c>
      <c r="C130" s="275">
        <v>0.12</v>
      </c>
    </row>
    <row r="131" spans="1:12">
      <c r="A131" s="346" t="s">
        <v>861</v>
      </c>
      <c r="B131" s="547">
        <v>8</v>
      </c>
      <c r="C131" s="275">
        <v>0.32</v>
      </c>
    </row>
    <row r="132" spans="1:12">
      <c r="A132" s="346" t="s">
        <v>862</v>
      </c>
      <c r="B132" s="547">
        <v>1</v>
      </c>
      <c r="C132" s="275">
        <v>0.04</v>
      </c>
    </row>
    <row r="133" spans="1:12">
      <c r="A133" s="346" t="s">
        <v>863</v>
      </c>
      <c r="B133" s="547">
        <v>1</v>
      </c>
      <c r="C133" s="275">
        <v>0.04</v>
      </c>
    </row>
    <row r="134" spans="1:12" ht="13.5" thickBot="1">
      <c r="A134" s="345" t="s">
        <v>139</v>
      </c>
      <c r="B134" s="339">
        <v>5</v>
      </c>
      <c r="C134" s="405">
        <v>0.2</v>
      </c>
    </row>
    <row r="135" spans="1:12" s="624" customFormat="1">
      <c r="A135" s="928"/>
      <c r="B135" s="253"/>
      <c r="C135" s="163"/>
      <c r="D135" s="630"/>
      <c r="E135" s="630"/>
      <c r="F135" s="630"/>
      <c r="G135" s="630"/>
      <c r="H135" s="630"/>
      <c r="I135" s="630"/>
      <c r="J135" s="141"/>
      <c r="K135" s="630"/>
      <c r="L135" s="630"/>
    </row>
    <row r="136" spans="1:12">
      <c r="A136" s="190" t="s">
        <v>849</v>
      </c>
    </row>
    <row r="137" spans="1:12">
      <c r="A137" s="634" t="s">
        <v>991</v>
      </c>
      <c r="B137"/>
      <c r="C137"/>
    </row>
    <row r="138" spans="1:12">
      <c r="A138" s="634" t="s">
        <v>992</v>
      </c>
    </row>
    <row r="139" spans="1:12">
      <c r="A139" s="634" t="s">
        <v>993</v>
      </c>
    </row>
    <row r="140" spans="1:12">
      <c r="A140" s="634" t="s">
        <v>994</v>
      </c>
    </row>
    <row r="141" spans="1:12">
      <c r="L141" s="191" t="s">
        <v>853</v>
      </c>
    </row>
    <row r="143" spans="1:12">
      <c r="A143" s="51"/>
      <c r="B143" s="51"/>
    </row>
    <row r="144" spans="1:12">
      <c r="A144" s="51"/>
      <c r="B144" s="51"/>
    </row>
    <row r="145" spans="1:2">
      <c r="A145" s="51"/>
      <c r="B145" s="51"/>
    </row>
    <row r="146" spans="1:2">
      <c r="A146" s="51"/>
      <c r="B146" s="51"/>
    </row>
    <row r="147" spans="1:2">
      <c r="A147" s="51"/>
      <c r="B147" s="51"/>
    </row>
    <row r="148" spans="1:2">
      <c r="A148" s="51"/>
      <c r="B148" s="51"/>
    </row>
    <row r="149" spans="1:2">
      <c r="A149" s="51"/>
      <c r="B149" s="51"/>
    </row>
    <row r="150" spans="1:2">
      <c r="A150" s="51"/>
      <c r="B150" s="51"/>
    </row>
    <row r="151" spans="1:2">
      <c r="A151" s="51"/>
      <c r="B151" s="51"/>
    </row>
    <row r="152" spans="1:2">
      <c r="A152" s="51"/>
      <c r="B152" s="51"/>
    </row>
    <row r="153" spans="1:2">
      <c r="A153" s="51"/>
      <c r="B153" s="51"/>
    </row>
    <row r="154" spans="1:2">
      <c r="A154" s="51"/>
      <c r="B154" s="51"/>
    </row>
    <row r="155" spans="1:2">
      <c r="A155" s="51"/>
      <c r="B155" s="51"/>
    </row>
    <row r="156" spans="1:2">
      <c r="A156" s="51"/>
      <c r="B156" s="51"/>
    </row>
    <row r="157" spans="1:2">
      <c r="A157" s="51"/>
      <c r="B157" s="51"/>
    </row>
    <row r="158" spans="1:2">
      <c r="A158" s="51"/>
      <c r="B158" s="51"/>
    </row>
    <row r="159" spans="1:2">
      <c r="A159" s="51"/>
      <c r="B159" s="51"/>
    </row>
    <row r="160" spans="1:2">
      <c r="A160" s="51"/>
      <c r="B160" s="51"/>
    </row>
    <row r="161" spans="1:12">
      <c r="A161" s="51"/>
      <c r="B161" s="51"/>
    </row>
    <row r="162" spans="1:12">
      <c r="A162" s="51"/>
      <c r="B162" s="51"/>
    </row>
    <row r="163" spans="1:12">
      <c r="A163" s="51"/>
      <c r="B163" s="51"/>
    </row>
    <row r="164" spans="1:12">
      <c r="A164" s="51"/>
      <c r="B164" s="51"/>
    </row>
    <row r="165" spans="1:12">
      <c r="A165" s="51"/>
      <c r="B165" s="51"/>
    </row>
    <row r="166" spans="1:12">
      <c r="A166" s="51"/>
      <c r="B166" s="51"/>
      <c r="K166"/>
      <c r="L166" s="191" t="s">
        <v>853</v>
      </c>
    </row>
    <row r="167" spans="1:12">
      <c r="A167" s="51"/>
      <c r="B167" s="51"/>
    </row>
    <row r="168" spans="1:12">
      <c r="A168" s="51"/>
      <c r="B168" s="51"/>
    </row>
    <row r="169" spans="1:12">
      <c r="A169" s="51"/>
      <c r="B169" s="51"/>
    </row>
    <row r="170" spans="1:12">
      <c r="A170" s="51"/>
      <c r="B170" s="51"/>
    </row>
    <row r="171" spans="1:12">
      <c r="A171" s="51"/>
      <c r="B171" s="51"/>
    </row>
    <row r="172" spans="1:12">
      <c r="A172" s="51"/>
      <c r="B172" s="51"/>
    </row>
    <row r="173" spans="1:12">
      <c r="A173" s="51"/>
      <c r="B173" s="51"/>
    </row>
    <row r="174" spans="1:12">
      <c r="A174" s="51"/>
      <c r="B174" s="51"/>
    </row>
    <row r="175" spans="1:12">
      <c r="A175" s="51"/>
      <c r="B175" s="51"/>
    </row>
    <row r="176" spans="1:12">
      <c r="A176" s="51"/>
      <c r="B176" s="51"/>
    </row>
    <row r="177" spans="1:12">
      <c r="A177" s="51"/>
      <c r="B177" s="51"/>
    </row>
    <row r="178" spans="1:12">
      <c r="A178" s="51"/>
      <c r="B178" s="51"/>
    </row>
    <row r="179" spans="1:12">
      <c r="A179" s="51"/>
      <c r="B179" s="51"/>
    </row>
    <row r="180" spans="1:12">
      <c r="A180" s="51"/>
      <c r="B180" s="51"/>
    </row>
    <row r="181" spans="1:12">
      <c r="A181" s="51"/>
      <c r="B181" s="51"/>
    </row>
    <row r="182" spans="1:12">
      <c r="A182" s="51"/>
      <c r="B182" s="51"/>
    </row>
    <row r="183" spans="1:12">
      <c r="A183" s="51"/>
      <c r="B183" s="51"/>
    </row>
    <row r="184" spans="1:12">
      <c r="A184" s="51"/>
      <c r="B184" s="51"/>
    </row>
    <row r="185" spans="1:12">
      <c r="A185" s="51"/>
      <c r="B185" s="51"/>
    </row>
    <row r="186" spans="1:12">
      <c r="A186" s="51"/>
      <c r="B186" s="51"/>
    </row>
    <row r="187" spans="1:12">
      <c r="A187" s="51"/>
      <c r="B187" s="51"/>
    </row>
    <row r="188" spans="1:12">
      <c r="A188" s="51"/>
      <c r="B188" s="51"/>
    </row>
    <row r="189" spans="1:12">
      <c r="A189" s="51"/>
      <c r="B189" s="51"/>
    </row>
    <row r="190" spans="1:12">
      <c r="A190" s="51"/>
      <c r="B190" s="51"/>
    </row>
    <row r="191" spans="1:12">
      <c r="A191" s="51"/>
      <c r="B191" s="51"/>
    </row>
    <row r="192" spans="1:12">
      <c r="A192" s="51"/>
      <c r="B192" s="51"/>
      <c r="K192"/>
      <c r="L192" s="191" t="s">
        <v>853</v>
      </c>
    </row>
    <row r="193" spans="1:2">
      <c r="A193" s="51"/>
      <c r="B193" s="51"/>
    </row>
    <row r="194" spans="1:2">
      <c r="A194" s="51"/>
      <c r="B194" s="51"/>
    </row>
    <row r="195" spans="1:2">
      <c r="A195" s="51"/>
      <c r="B195" s="51"/>
    </row>
    <row r="196" spans="1:2">
      <c r="A196" s="51"/>
      <c r="B196" s="51"/>
    </row>
    <row r="197" spans="1:2">
      <c r="A197" s="51"/>
      <c r="B197" s="51"/>
    </row>
    <row r="198" spans="1:2">
      <c r="A198" s="51"/>
      <c r="B198" s="51"/>
    </row>
    <row r="199" spans="1:2">
      <c r="A199" s="51"/>
      <c r="B199" s="51"/>
    </row>
    <row r="200" spans="1:2">
      <c r="A200" s="51"/>
      <c r="B200" s="51"/>
    </row>
    <row r="201" spans="1:2">
      <c r="A201" s="51"/>
      <c r="B201" s="51"/>
    </row>
    <row r="202" spans="1:2">
      <c r="A202" s="51"/>
      <c r="B202" s="51"/>
    </row>
    <row r="203" spans="1:2">
      <c r="A203" s="51"/>
      <c r="B203" s="51"/>
    </row>
    <row r="204" spans="1:2">
      <c r="A204" s="51"/>
      <c r="B204" s="51"/>
    </row>
    <row r="205" spans="1:2">
      <c r="A205" s="51"/>
      <c r="B205" s="51"/>
    </row>
    <row r="206" spans="1:2">
      <c r="A206" s="51"/>
      <c r="B206" s="51"/>
    </row>
    <row r="207" spans="1:2">
      <c r="A207" s="51"/>
      <c r="B207" s="51"/>
    </row>
    <row r="208" spans="1:2">
      <c r="A208" s="51"/>
      <c r="B208" s="51"/>
    </row>
    <row r="209" spans="1:12">
      <c r="A209" s="51"/>
      <c r="B209" s="51"/>
    </row>
    <row r="210" spans="1:12">
      <c r="A210" s="51"/>
      <c r="B210" s="51"/>
    </row>
    <row r="211" spans="1:12">
      <c r="A211" s="51"/>
      <c r="B211" s="51"/>
    </row>
    <row r="212" spans="1:12">
      <c r="A212" s="51"/>
      <c r="B212" s="51"/>
    </row>
    <row r="213" spans="1:12">
      <c r="A213" s="51"/>
      <c r="B213" s="51"/>
    </row>
    <row r="214" spans="1:12">
      <c r="A214" s="51"/>
      <c r="B214" s="51"/>
    </row>
    <row r="215" spans="1:12">
      <c r="A215" s="51"/>
      <c r="B215" s="51"/>
    </row>
    <row r="216" spans="1:12">
      <c r="A216" s="51"/>
      <c r="B216" s="51"/>
    </row>
    <row r="217" spans="1:12">
      <c r="A217" s="51"/>
      <c r="B217" s="51"/>
      <c r="K217"/>
      <c r="L217" s="191"/>
    </row>
    <row r="218" spans="1:12">
      <c r="A218" s="51"/>
      <c r="B218" s="51"/>
    </row>
    <row r="219" spans="1:12">
      <c r="A219" s="51"/>
      <c r="B219" s="51"/>
    </row>
    <row r="220" spans="1:12">
      <c r="A220" s="51"/>
      <c r="B220" s="51"/>
    </row>
    <row r="221" spans="1:12">
      <c r="A221" s="51"/>
      <c r="B221" s="51"/>
    </row>
    <row r="222" spans="1:12">
      <c r="A222" s="51"/>
      <c r="B222" s="51"/>
    </row>
    <row r="223" spans="1:12">
      <c r="A223" s="51"/>
      <c r="B223" s="51"/>
    </row>
    <row r="224" spans="1:12">
      <c r="A224" s="51"/>
      <c r="B224" s="51"/>
    </row>
    <row r="225" spans="1:9">
      <c r="A225" s="51"/>
      <c r="B225" s="51"/>
    </row>
    <row r="226" spans="1:9">
      <c r="A226" s="51"/>
      <c r="B226" s="51"/>
    </row>
    <row r="227" spans="1:9">
      <c r="A227" s="51"/>
      <c r="B227" s="51"/>
    </row>
    <row r="228" spans="1:9">
      <c r="A228" s="51"/>
      <c r="B228" s="51"/>
    </row>
    <row r="229" spans="1:9">
      <c r="A229" s="51"/>
      <c r="B229" s="51"/>
    </row>
    <row r="230" spans="1:9">
      <c r="A230" s="51"/>
      <c r="B230" s="51"/>
    </row>
    <row r="231" spans="1:9">
      <c r="A231" s="51"/>
      <c r="B231" s="51"/>
    </row>
    <row r="232" spans="1:9">
      <c r="A232" s="51"/>
      <c r="B232" s="51"/>
    </row>
    <row r="233" spans="1:9">
      <c r="A233" s="51"/>
      <c r="B233" s="51"/>
    </row>
    <row r="234" spans="1:9">
      <c r="A234" s="51"/>
      <c r="B234" s="51"/>
    </row>
    <row r="235" spans="1:9">
      <c r="A235" s="51"/>
      <c r="B235" s="51"/>
    </row>
    <row r="236" spans="1:9">
      <c r="A236" s="51"/>
      <c r="B236" s="51"/>
    </row>
    <row r="237" spans="1:9">
      <c r="A237" s="51"/>
      <c r="B237" s="51"/>
      <c r="F237"/>
      <c r="G237"/>
      <c r="H237"/>
      <c r="I237"/>
    </row>
    <row r="238" spans="1:9">
      <c r="A238" s="51"/>
      <c r="B238" s="51"/>
    </row>
    <row r="263" spans="4:9">
      <c r="D263"/>
      <c r="E263"/>
      <c r="F263"/>
      <c r="G263"/>
      <c r="H263"/>
      <c r="I263"/>
    </row>
    <row r="288" spans="2:9">
      <c r="B288"/>
      <c r="C288"/>
      <c r="D288"/>
      <c r="E288"/>
      <c r="F288"/>
      <c r="G288"/>
      <c r="H288"/>
      <c r="I288"/>
    </row>
  </sheetData>
  <mergeCells count="20">
    <mergeCell ref="A1:Q1"/>
    <mergeCell ref="A2:Q2"/>
    <mergeCell ref="A3:Q3"/>
    <mergeCell ref="L4:Q4"/>
    <mergeCell ref="A8:G8"/>
    <mergeCell ref="A7:G7"/>
    <mergeCell ref="A6:G6"/>
    <mergeCell ref="A5:G5"/>
    <mergeCell ref="A4:G4"/>
    <mergeCell ref="A26:C26"/>
    <mergeCell ref="A25:C25"/>
    <mergeCell ref="A24:C24"/>
    <mergeCell ref="A23:C23"/>
    <mergeCell ref="A54:C54"/>
    <mergeCell ref="A35:C35"/>
    <mergeCell ref="A111:C111"/>
    <mergeCell ref="A124:C124"/>
    <mergeCell ref="A96:B96"/>
    <mergeCell ref="A79:C79"/>
    <mergeCell ref="A68:C68"/>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zoomScaleNormal="100" workbookViewId="0">
      <selection activeCell="G13" sqref="G13"/>
    </sheetView>
  </sheetViews>
  <sheetFormatPr defaultRowHeight="12.75"/>
  <cols>
    <col min="1" max="1" width="35.85546875" customWidth="1"/>
    <col min="2" max="2" width="17.7109375" style="172" customWidth="1"/>
    <col min="3" max="3" width="15.7109375" style="51" customWidth="1"/>
    <col min="4" max="4" width="17.28515625" style="51" customWidth="1"/>
    <col min="5" max="6" width="17.7109375" style="51" customWidth="1"/>
    <col min="7" max="7" width="17.42578125" style="51" customWidth="1"/>
    <col min="8" max="9" width="15.28515625" style="51" customWidth="1"/>
    <col min="10" max="10" width="0.5703125" style="141" customWidth="1"/>
    <col min="11" max="11" width="11.7109375" style="51" customWidth="1"/>
    <col min="12" max="12" width="12.7109375" style="51" customWidth="1"/>
    <col min="13" max="16" width="12.7109375" customWidth="1"/>
    <col min="17" max="17" width="9.28515625" customWidth="1"/>
  </cols>
  <sheetData>
    <row r="1" spans="1:18" ht="13.35" customHeight="1">
      <c r="A1" s="1560" t="str">
        <f>Cover!B8</f>
        <v>GMO Evaluation, Measurement, and Verification Report – Appendix Databook</v>
      </c>
      <c r="B1" s="1560"/>
      <c r="C1" s="1560"/>
      <c r="D1" s="1560"/>
      <c r="E1" s="1560"/>
      <c r="F1" s="1560"/>
      <c r="G1" s="1560"/>
      <c r="H1" s="1560"/>
      <c r="I1" s="1560"/>
      <c r="J1" s="1560"/>
      <c r="K1" s="1560"/>
      <c r="L1" s="1560"/>
      <c r="M1" s="1560"/>
      <c r="N1" s="1560"/>
      <c r="O1" s="1560"/>
      <c r="P1" s="1560"/>
      <c r="Q1" s="1560"/>
      <c r="R1" s="1560"/>
    </row>
    <row r="2" spans="1:18" ht="35.25" customHeight="1">
      <c r="A2" s="1561"/>
      <c r="B2" s="1561"/>
      <c r="C2" s="1561"/>
      <c r="D2" s="1561"/>
      <c r="E2" s="1561"/>
      <c r="F2" s="1561"/>
      <c r="G2" s="1561"/>
      <c r="H2" s="1561"/>
      <c r="I2" s="1561"/>
      <c r="J2" s="1561"/>
      <c r="K2" s="1561"/>
      <c r="L2" s="1561"/>
      <c r="M2" s="1561"/>
      <c r="N2" s="1561"/>
      <c r="O2" s="1561"/>
      <c r="P2" s="1561"/>
      <c r="Q2" s="1561"/>
      <c r="R2" s="1561"/>
    </row>
    <row r="3" spans="1:18" ht="5.25" customHeight="1">
      <c r="A3" s="1562"/>
      <c r="B3" s="1562"/>
      <c r="C3" s="1562"/>
      <c r="D3" s="1562"/>
      <c r="E3" s="1562"/>
      <c r="F3" s="1562"/>
      <c r="G3" s="1562"/>
      <c r="H3" s="1562"/>
      <c r="I3" s="1562"/>
      <c r="J3" s="1562"/>
      <c r="K3" s="1562"/>
      <c r="L3" s="1562"/>
      <c r="M3" s="1562"/>
      <c r="N3" s="1562"/>
      <c r="O3" s="1562"/>
      <c r="P3" s="1562"/>
      <c r="Q3" s="1562"/>
      <c r="R3" s="1562"/>
    </row>
    <row r="4" spans="1:18" s="28" customFormat="1" ht="30" customHeight="1">
      <c r="A4" s="1563" t="s">
        <v>928</v>
      </c>
      <c r="B4" s="1563"/>
      <c r="C4" s="1563"/>
      <c r="D4" s="1563"/>
      <c r="E4" s="1563"/>
      <c r="F4" s="1563"/>
      <c r="G4" s="1563"/>
      <c r="H4" s="747"/>
      <c r="I4" s="747"/>
      <c r="J4" s="721"/>
      <c r="K4" s="747"/>
      <c r="L4" s="1563" t="s">
        <v>1115</v>
      </c>
      <c r="M4" s="1563"/>
      <c r="N4" s="1563"/>
      <c r="O4" s="1563"/>
      <c r="P4" s="1563"/>
      <c r="Q4" s="1563"/>
      <c r="R4" s="1563"/>
    </row>
    <row r="5" spans="1:18" s="28" customFormat="1" ht="15.75">
      <c r="A5" s="1566" t="s">
        <v>1093</v>
      </c>
      <c r="B5" s="1566"/>
      <c r="C5" s="1566"/>
      <c r="D5" s="1566"/>
      <c r="E5" s="1566"/>
      <c r="F5" s="1566"/>
      <c r="G5" s="1566"/>
      <c r="H5" s="747"/>
      <c r="I5" s="747"/>
      <c r="J5" s="721"/>
      <c r="K5" s="747"/>
      <c r="L5" s="1564"/>
      <c r="M5" s="1564"/>
      <c r="N5" s="1564"/>
      <c r="O5" s="1564"/>
      <c r="P5" s="1564"/>
      <c r="Q5" s="1564"/>
      <c r="R5" s="1564"/>
    </row>
    <row r="6" spans="1:18" ht="13.5" customHeight="1">
      <c r="A6" s="1566"/>
      <c r="B6" s="1566"/>
      <c r="C6" s="1566"/>
      <c r="D6" s="1566"/>
      <c r="E6" s="1566"/>
      <c r="F6" s="1566"/>
      <c r="G6" s="1566"/>
      <c r="H6" s="747"/>
      <c r="I6" s="747"/>
      <c r="J6" s="721"/>
      <c r="K6" s="745"/>
      <c r="L6" s="1559" t="s">
        <v>80</v>
      </c>
      <c r="M6" s="1559"/>
      <c r="N6" s="1559"/>
      <c r="O6" s="1559"/>
      <c r="P6" s="1559"/>
      <c r="Q6" s="1559"/>
      <c r="R6" s="1559"/>
    </row>
    <row r="7" spans="1:18" s="624" customFormat="1" ht="13.5" customHeight="1">
      <c r="A7" s="1567" t="s">
        <v>1091</v>
      </c>
      <c r="B7" s="1567"/>
      <c r="C7" s="1567"/>
      <c r="D7" s="1567"/>
      <c r="E7" s="1567"/>
      <c r="F7" s="1567"/>
      <c r="G7" s="1567"/>
      <c r="H7" s="817"/>
      <c r="I7" s="817"/>
      <c r="J7" s="721"/>
      <c r="K7" s="818"/>
      <c r="L7" s="818"/>
      <c r="M7" s="818"/>
      <c r="N7" s="818"/>
      <c r="O7" s="818"/>
      <c r="P7" s="818"/>
      <c r="Q7" s="818"/>
    </row>
    <row r="8" spans="1:18" s="624" customFormat="1" ht="13.5" customHeight="1">
      <c r="A8" s="1566"/>
      <c r="B8" s="1566"/>
      <c r="C8" s="1566"/>
      <c r="D8" s="1566"/>
      <c r="E8" s="1566"/>
      <c r="F8" s="1566"/>
      <c r="G8" s="1566"/>
      <c r="H8" s="817"/>
      <c r="I8" s="817"/>
      <c r="J8" s="721"/>
      <c r="K8" s="818"/>
      <c r="L8" s="818"/>
      <c r="M8" s="818"/>
      <c r="N8" s="818"/>
      <c r="O8" s="818"/>
      <c r="P8" s="818"/>
      <c r="Q8" s="818"/>
    </row>
    <row r="9" spans="1:18" ht="13.5" customHeight="1">
      <c r="A9" s="1559" t="s">
        <v>79</v>
      </c>
      <c r="B9" s="1559"/>
      <c r="C9" s="1559"/>
      <c r="D9" s="1559"/>
      <c r="E9" s="1559"/>
      <c r="F9" s="1559"/>
      <c r="G9" s="1559"/>
      <c r="H9" s="747"/>
      <c r="I9" s="747"/>
      <c r="J9" s="721"/>
      <c r="K9" s="745"/>
      <c r="L9" s="745"/>
      <c r="M9" s="745"/>
      <c r="N9" s="745"/>
      <c r="O9" s="745"/>
      <c r="P9" s="745"/>
      <c r="Q9" s="745"/>
    </row>
    <row r="10" spans="1:18" ht="13.5" thickBot="1">
      <c r="A10" s="733"/>
      <c r="B10" s="1570" t="s">
        <v>11</v>
      </c>
      <c r="C10" s="1570"/>
      <c r="D10" s="1570"/>
      <c r="E10" s="1568" t="s">
        <v>12</v>
      </c>
      <c r="F10" s="1569"/>
      <c r="G10" s="1569"/>
      <c r="H10" s="962"/>
      <c r="I10" s="747"/>
      <c r="J10" s="722"/>
      <c r="K10" s="712"/>
      <c r="L10" s="706"/>
      <c r="M10" s="706"/>
      <c r="N10" s="706"/>
      <c r="O10" s="706"/>
      <c r="P10" s="706"/>
      <c r="Q10" s="706"/>
    </row>
    <row r="11" spans="1:18" ht="28.5" customHeight="1" thickBot="1">
      <c r="A11" s="734"/>
      <c r="B11" s="1253" t="s">
        <v>13</v>
      </c>
      <c r="C11" s="1253" t="s">
        <v>14</v>
      </c>
      <c r="D11" s="1254" t="s">
        <v>15</v>
      </c>
      <c r="E11" s="1250" t="s">
        <v>1244</v>
      </c>
      <c r="F11" s="1253" t="s">
        <v>14</v>
      </c>
      <c r="G11" s="1253" t="s">
        <v>16</v>
      </c>
      <c r="H11" s="746"/>
      <c r="I11" s="747"/>
      <c r="J11" s="723"/>
      <c r="K11" s="717"/>
      <c r="L11" s="714"/>
      <c r="M11" s="706"/>
      <c r="N11" s="706"/>
      <c r="O11" s="706"/>
      <c r="P11" s="706"/>
      <c r="Q11" s="706"/>
    </row>
    <row r="12" spans="1:18" ht="13.35" customHeight="1">
      <c r="A12" s="732" t="s">
        <v>1130</v>
      </c>
      <c r="B12" s="735">
        <v>26796</v>
      </c>
      <c r="C12" s="735">
        <v>24087</v>
      </c>
      <c r="D12" s="742">
        <f>C12/B12</f>
        <v>0.89890282131661448</v>
      </c>
      <c r="E12" s="735">
        <v>79002</v>
      </c>
      <c r="F12" s="735">
        <v>24087</v>
      </c>
      <c r="G12" s="742">
        <f>F12/E12</f>
        <v>0.30489101541733121</v>
      </c>
      <c r="H12" s="746"/>
      <c r="I12" s="747"/>
      <c r="J12" s="724"/>
      <c r="K12" s="716"/>
      <c r="L12" s="714"/>
      <c r="M12" s="706"/>
      <c r="N12" s="706"/>
      <c r="O12" s="706"/>
      <c r="P12" s="706"/>
      <c r="Q12" s="706"/>
    </row>
    <row r="13" spans="1:18" ht="13.35" customHeight="1">
      <c r="A13" s="732" t="s">
        <v>1131</v>
      </c>
      <c r="B13" s="719">
        <v>73.08</v>
      </c>
      <c r="C13" s="719">
        <v>63</v>
      </c>
      <c r="D13" s="694">
        <f>C13/B13</f>
        <v>0.86206896551724144</v>
      </c>
      <c r="E13" s="719">
        <v>215.46000000000004</v>
      </c>
      <c r="F13" s="719">
        <v>63</v>
      </c>
      <c r="G13" s="694">
        <f>F13/E13</f>
        <v>0.29239766081871338</v>
      </c>
      <c r="H13" s="746"/>
      <c r="I13" s="747"/>
      <c r="J13" s="723"/>
      <c r="K13" s="717"/>
      <c r="L13" s="714"/>
      <c r="M13" s="706"/>
      <c r="N13" s="706"/>
      <c r="O13" s="706"/>
      <c r="P13" s="706"/>
      <c r="Q13" s="706"/>
    </row>
    <row r="14" spans="1:18" s="624" customFormat="1" ht="13.5" customHeight="1">
      <c r="A14" s="728"/>
      <c r="B14"/>
      <c r="C14" s="719"/>
      <c r="D14" s="719"/>
      <c r="E14" s="736"/>
      <c r="F14" s="719"/>
      <c r="G14" s="715"/>
      <c r="H14" s="746"/>
      <c r="I14" s="817"/>
      <c r="J14" s="767"/>
      <c r="K14" s="762"/>
      <c r="L14" s="714"/>
      <c r="M14" s="706"/>
      <c r="N14" s="706"/>
      <c r="O14" s="706"/>
      <c r="P14" s="706"/>
      <c r="Q14" s="706"/>
    </row>
    <row r="15" spans="1:18" s="624" customFormat="1" ht="13.5" customHeight="1">
      <c r="A15" s="97" t="s">
        <v>1138</v>
      </c>
      <c r="B15"/>
      <c r="C15" s="719"/>
      <c r="D15" s="719"/>
      <c r="E15" s="736"/>
      <c r="F15" s="719"/>
      <c r="G15" s="715"/>
      <c r="H15" s="746"/>
      <c r="I15" s="817"/>
      <c r="J15" s="767"/>
      <c r="K15" s="762"/>
      <c r="L15" s="714"/>
      <c r="M15" s="706"/>
      <c r="N15" s="706"/>
      <c r="O15" s="706"/>
      <c r="P15" s="706"/>
      <c r="Q15" s="706"/>
    </row>
    <row r="16" spans="1:18" s="624" customFormat="1" ht="13.5" customHeight="1">
      <c r="A16" s="97"/>
      <c r="C16" s="719"/>
      <c r="D16" s="719"/>
      <c r="E16" s="736"/>
      <c r="F16" s="719"/>
      <c r="G16" s="715"/>
      <c r="H16" s="746"/>
      <c r="I16" s="1130"/>
      <c r="J16" s="767"/>
      <c r="K16" s="762"/>
      <c r="L16" s="714"/>
      <c r="M16" s="706"/>
      <c r="N16" s="706"/>
      <c r="O16" s="706"/>
      <c r="P16" s="706"/>
      <c r="Q16" s="706"/>
    </row>
    <row r="17" spans="1:22" s="5" customFormat="1" ht="13.5" customHeight="1">
      <c r="A17" s="728"/>
      <c r="B17" s="718"/>
      <c r="C17" s="718"/>
      <c r="D17" s="729"/>
      <c r="E17" s="746"/>
      <c r="F17" s="746"/>
      <c r="G17" s="746"/>
      <c r="H17" s="746"/>
      <c r="I17" s="747"/>
      <c r="J17" s="722"/>
      <c r="K17" s="708"/>
      <c r="L17" s="710"/>
      <c r="M17" s="707"/>
      <c r="N17" s="707"/>
      <c r="O17" s="707"/>
      <c r="P17" s="707"/>
      <c r="Q17" s="707"/>
    </row>
    <row r="18" spans="1:22" s="5" customFormat="1" ht="13.5" customHeight="1">
      <c r="A18" s="1559" t="s">
        <v>81</v>
      </c>
      <c r="B18" s="1559"/>
      <c r="C18" s="1559"/>
      <c r="D18" s="1559"/>
      <c r="E18" s="746"/>
      <c r="F18" s="746"/>
      <c r="G18" s="746"/>
      <c r="H18" s="747"/>
      <c r="I18" s="747"/>
      <c r="J18" s="725"/>
      <c r="K18" s="709"/>
      <c r="L18" s="709"/>
      <c r="M18" s="707"/>
      <c r="N18" s="707"/>
      <c r="O18" s="707"/>
      <c r="P18" s="707"/>
      <c r="Q18" s="707"/>
    </row>
    <row r="19" spans="1:22" s="5" customFormat="1" ht="34.5" thickBot="1">
      <c r="A19" s="967" t="s">
        <v>38</v>
      </c>
      <c r="B19" s="727" t="s">
        <v>39</v>
      </c>
      <c r="C19" s="727" t="s">
        <v>40</v>
      </c>
      <c r="D19" s="967" t="s">
        <v>41</v>
      </c>
      <c r="E19" s="739"/>
      <c r="F19" s="747"/>
      <c r="G19" s="747"/>
      <c r="H19" s="747"/>
      <c r="I19" s="747"/>
      <c r="J19" s="725"/>
      <c r="K19" s="709"/>
      <c r="L19" s="709"/>
      <c r="M19" s="707"/>
      <c r="N19" s="707"/>
      <c r="O19" s="707"/>
      <c r="P19" s="707"/>
      <c r="Q19" s="707"/>
    </row>
    <row r="20" spans="1:22" s="5" customFormat="1" ht="13.5" customHeight="1" thickTop="1">
      <c r="A20" s="1572" t="s">
        <v>916</v>
      </c>
      <c r="B20" s="1572"/>
      <c r="C20" s="1572"/>
      <c r="D20" s="1147">
        <v>1</v>
      </c>
      <c r="E20" s="746"/>
      <c r="F20" s="747"/>
      <c r="G20" s="747"/>
      <c r="H20" s="747"/>
      <c r="I20" s="747"/>
      <c r="J20" s="726"/>
      <c r="K20" s="711"/>
      <c r="L20" s="711"/>
      <c r="M20" s="707"/>
      <c r="N20" s="707"/>
      <c r="O20" s="707"/>
      <c r="P20" s="707"/>
      <c r="Q20" s="707"/>
    </row>
    <row r="21" spans="1:22" s="627" customFormat="1" ht="13.5" customHeight="1">
      <c r="A21" s="728"/>
      <c r="B21" s="730"/>
      <c r="C21" s="730"/>
      <c r="D21" s="730"/>
      <c r="E21" s="746"/>
      <c r="F21" s="817"/>
      <c r="G21" s="817"/>
      <c r="H21" s="817"/>
      <c r="I21" s="817"/>
      <c r="J21" s="726"/>
      <c r="K21" s="711"/>
      <c r="L21" s="711"/>
      <c r="M21" s="707"/>
      <c r="N21" s="707"/>
      <c r="O21" s="707"/>
      <c r="P21" s="707"/>
      <c r="Q21" s="707"/>
    </row>
    <row r="22" spans="1:22" s="627" customFormat="1" ht="13.5" customHeight="1">
      <c r="A22" s="730"/>
      <c r="B22" s="730"/>
      <c r="C22" s="730"/>
      <c r="D22" s="730"/>
      <c r="E22" s="746"/>
      <c r="F22" s="817"/>
      <c r="G22" s="817"/>
      <c r="H22" s="817"/>
      <c r="I22" s="817"/>
      <c r="J22" s="726"/>
      <c r="K22" s="711"/>
      <c r="L22" s="711"/>
      <c r="M22" s="707"/>
      <c r="N22" s="707"/>
      <c r="O22" s="707"/>
      <c r="P22" s="707"/>
      <c r="Q22" s="707"/>
    </row>
    <row r="23" spans="1:22" s="5" customFormat="1" ht="13.5" customHeight="1">
      <c r="A23" s="730"/>
      <c r="B23" s="730"/>
      <c r="C23" s="730"/>
      <c r="D23" s="730"/>
      <c r="E23" s="747"/>
      <c r="F23" s="747"/>
      <c r="G23" s="747"/>
      <c r="H23" s="747"/>
      <c r="I23" s="747"/>
      <c r="J23" s="726"/>
      <c r="K23" s="711"/>
      <c r="L23" s="711"/>
      <c r="M23" s="707"/>
      <c r="N23" s="707"/>
      <c r="O23" s="707"/>
      <c r="P23" s="707"/>
      <c r="Q23" s="707"/>
    </row>
    <row r="24" spans="1:22" s="5" customFormat="1" ht="4.9000000000000004" customHeight="1">
      <c r="A24" s="1571"/>
      <c r="B24" s="1571"/>
      <c r="C24" s="1571"/>
      <c r="D24" s="1571"/>
      <c r="E24" s="1571"/>
      <c r="F24" s="1571"/>
      <c r="G24" s="1571"/>
      <c r="H24" s="1571"/>
      <c r="I24" s="1571"/>
      <c r="J24" s="968"/>
      <c r="K24"/>
      <c r="L24"/>
      <c r="M24"/>
      <c r="N24"/>
      <c r="O24"/>
      <c r="P24"/>
      <c r="Q24"/>
      <c r="R24"/>
      <c r="S24"/>
      <c r="T24"/>
      <c r="U24"/>
      <c r="V24"/>
    </row>
    <row r="25" spans="1:22" ht="12.75" customHeight="1">
      <c r="A25" s="1573"/>
      <c r="B25" s="1573"/>
      <c r="C25" s="1573"/>
      <c r="D25" s="1573"/>
      <c r="E25" s="1573"/>
      <c r="F25" s="731"/>
      <c r="G25" s="731"/>
      <c r="H25" s="731"/>
      <c r="I25" s="731"/>
      <c r="J25" s="721"/>
      <c r="K25" s="745"/>
      <c r="L25" s="745"/>
      <c r="M25" s="706"/>
      <c r="N25" s="706"/>
      <c r="O25" s="706"/>
      <c r="P25" s="706"/>
      <c r="Q25" s="706"/>
    </row>
    <row r="26" spans="1:22" ht="15.75">
      <c r="A26" s="1566" t="s">
        <v>1174</v>
      </c>
      <c r="B26" s="1566"/>
      <c r="C26" s="1566"/>
      <c r="D26" s="1566"/>
      <c r="E26" s="1566"/>
      <c r="F26" s="747"/>
      <c r="G26" s="747"/>
      <c r="H26" s="747"/>
      <c r="I26" s="747"/>
      <c r="J26" s="722"/>
      <c r="K26" s="712"/>
      <c r="L26" s="706"/>
      <c r="M26" s="706"/>
      <c r="N26" s="706"/>
      <c r="O26" s="706"/>
      <c r="P26" s="706"/>
      <c r="Q26" s="706"/>
    </row>
    <row r="27" spans="1:22" ht="15.75">
      <c r="A27" s="1566"/>
      <c r="B27" s="1566"/>
      <c r="C27" s="1566"/>
      <c r="D27" s="1566"/>
      <c r="E27" s="1566"/>
      <c r="F27" s="747"/>
      <c r="G27" s="747"/>
      <c r="H27" s="747"/>
      <c r="I27" s="747"/>
      <c r="J27" s="722"/>
      <c r="K27" s="712"/>
      <c r="L27" s="706"/>
      <c r="M27" s="706"/>
      <c r="N27" s="706"/>
      <c r="O27" s="706"/>
      <c r="P27" s="706"/>
      <c r="Q27" s="706"/>
    </row>
    <row r="28" spans="1:22" ht="13.5" customHeight="1">
      <c r="A28" s="1559" t="s">
        <v>917</v>
      </c>
      <c r="B28" s="1559"/>
      <c r="C28" s="1559"/>
      <c r="D28" s="1559"/>
      <c r="E28" s="1559"/>
      <c r="F28" s="1559"/>
      <c r="G28" s="1559"/>
      <c r="H28" s="747"/>
      <c r="I28" s="747"/>
      <c r="J28" s="722"/>
      <c r="K28" s="712"/>
      <c r="L28" s="1565" t="s">
        <v>167</v>
      </c>
      <c r="M28" s="1565"/>
      <c r="N28" s="1565"/>
      <c r="O28" s="1565"/>
      <c r="P28" s="1565"/>
      <c r="Q28" s="1565"/>
      <c r="R28" s="1565"/>
    </row>
    <row r="29" spans="1:22" ht="51.75" thickBot="1">
      <c r="A29" s="720" t="s">
        <v>922</v>
      </c>
      <c r="B29" s="748" t="s">
        <v>918</v>
      </c>
      <c r="C29" s="748" t="s">
        <v>919</v>
      </c>
      <c r="D29" s="748" t="s">
        <v>929</v>
      </c>
      <c r="E29" s="748" t="s">
        <v>920</v>
      </c>
      <c r="F29" s="748" t="s">
        <v>755</v>
      </c>
      <c r="G29" s="747"/>
      <c r="H29" s="706"/>
      <c r="I29" s="747"/>
      <c r="J29" s="722"/>
      <c r="K29" s="712"/>
      <c r="L29" s="706"/>
      <c r="M29" s="706"/>
      <c r="N29" s="706"/>
      <c r="O29" s="706"/>
      <c r="P29" s="706"/>
      <c r="Q29" s="706"/>
    </row>
    <row r="30" spans="1:22">
      <c r="A30" s="963" t="s">
        <v>1088</v>
      </c>
      <c r="B30" s="737">
        <v>50</v>
      </c>
      <c r="C30" s="738" t="s">
        <v>175</v>
      </c>
      <c r="D30" s="737" t="s">
        <v>175</v>
      </c>
      <c r="E30" s="741">
        <v>1.26</v>
      </c>
      <c r="F30" s="753">
        <v>63</v>
      </c>
      <c r="G30" s="747"/>
      <c r="H30" s="747"/>
      <c r="I30" s="747"/>
      <c r="J30" s="722"/>
      <c r="K30" s="712"/>
      <c r="L30" s="706"/>
      <c r="M30" s="706"/>
      <c r="N30" s="706"/>
      <c r="O30" s="706"/>
      <c r="P30" s="706"/>
      <c r="Q30" s="706"/>
    </row>
    <row r="31" spans="1:22">
      <c r="A31" s="1172"/>
      <c r="B31" s="749"/>
      <c r="C31" s="750"/>
      <c r="D31" s="749"/>
      <c r="E31" s="751"/>
      <c r="F31" s="1173"/>
      <c r="G31" s="1136"/>
      <c r="H31" s="1136"/>
      <c r="I31" s="1136"/>
      <c r="J31" s="722"/>
      <c r="K31" s="712"/>
      <c r="L31" s="706"/>
      <c r="M31" s="706"/>
      <c r="N31" s="706"/>
      <c r="O31" s="706"/>
      <c r="P31" s="706"/>
      <c r="Q31" s="706"/>
    </row>
    <row r="32" spans="1:22" ht="39.75" customHeight="1" thickBot="1">
      <c r="A32" s="720" t="s">
        <v>922</v>
      </c>
      <c r="B32" s="748" t="s">
        <v>918</v>
      </c>
      <c r="C32" s="748" t="s">
        <v>919</v>
      </c>
      <c r="D32" s="748" t="s">
        <v>929</v>
      </c>
      <c r="E32" s="1233" t="s">
        <v>1316</v>
      </c>
      <c r="F32" s="1233" t="s">
        <v>1315</v>
      </c>
      <c r="G32" s="747"/>
      <c r="H32" s="706"/>
      <c r="I32" s="747"/>
      <c r="J32" s="722"/>
      <c r="K32" s="712"/>
      <c r="L32" s="706"/>
      <c r="M32" s="706"/>
      <c r="N32" s="706"/>
      <c r="O32" s="706"/>
      <c r="P32" s="706"/>
      <c r="Q32" s="706"/>
    </row>
    <row r="33" spans="1:17" ht="13.5" customHeight="1">
      <c r="A33" s="964" t="s">
        <v>1088</v>
      </c>
      <c r="B33" s="749">
        <v>43</v>
      </c>
      <c r="C33" s="749">
        <v>1</v>
      </c>
      <c r="D33" s="749" t="s">
        <v>175</v>
      </c>
      <c r="E33" s="749">
        <v>462</v>
      </c>
      <c r="F33" s="749">
        <f>(B33+C33)*E33</f>
        <v>20328</v>
      </c>
      <c r="G33" s="747"/>
      <c r="H33" s="706"/>
      <c r="I33" s="747"/>
      <c r="J33" s="722"/>
      <c r="K33" s="712"/>
      <c r="L33" s="706"/>
      <c r="M33" s="706"/>
      <c r="N33" s="706"/>
      <c r="O33" s="706"/>
      <c r="P33" s="706"/>
      <c r="Q33" s="706"/>
    </row>
    <row r="34" spans="1:17" ht="13.5" customHeight="1">
      <c r="A34" s="964" t="s">
        <v>1089</v>
      </c>
      <c r="B34" s="749">
        <v>7</v>
      </c>
      <c r="C34" s="749">
        <v>0</v>
      </c>
      <c r="D34" s="749" t="s">
        <v>175</v>
      </c>
      <c r="E34" s="749">
        <v>537</v>
      </c>
      <c r="F34" s="749">
        <f>(B34+C34)*E34</f>
        <v>3759</v>
      </c>
      <c r="G34" s="747"/>
      <c r="H34" s="706"/>
      <c r="I34" s="747"/>
      <c r="J34" s="722"/>
      <c r="K34" s="712"/>
      <c r="L34" s="706"/>
      <c r="M34" s="706"/>
      <c r="N34" s="706"/>
      <c r="O34" s="706"/>
      <c r="P34" s="706"/>
      <c r="Q34" s="706"/>
    </row>
    <row r="35" spans="1:17" ht="13.5" customHeight="1" thickBot="1">
      <c r="A35" s="954" t="s">
        <v>72</v>
      </c>
      <c r="B35" s="951"/>
      <c r="C35" s="951"/>
      <c r="D35" s="951"/>
      <c r="E35" s="951"/>
      <c r="F35" s="951">
        <f>SUM(F33:F34)</f>
        <v>24087</v>
      </c>
      <c r="G35" s="747"/>
      <c r="H35" s="706"/>
      <c r="I35" s="747"/>
      <c r="J35" s="722"/>
      <c r="K35" s="712"/>
      <c r="L35" s="706"/>
      <c r="M35" s="706"/>
      <c r="N35" s="706"/>
      <c r="O35" s="706"/>
      <c r="P35" s="706"/>
      <c r="Q35" s="706"/>
    </row>
    <row r="36" spans="1:17" ht="13.5" thickTop="1">
      <c r="A36" s="743"/>
      <c r="B36" s="749"/>
      <c r="C36" s="750"/>
      <c r="D36" s="749"/>
      <c r="E36" s="751"/>
      <c r="F36" s="752"/>
      <c r="G36" s="747"/>
      <c r="H36" s="706"/>
      <c r="I36" s="747"/>
      <c r="J36" s="722"/>
      <c r="K36" s="712"/>
      <c r="L36" s="740"/>
      <c r="M36" s="706"/>
      <c r="N36" s="706"/>
      <c r="O36" s="706"/>
      <c r="P36" s="706"/>
      <c r="Q36" s="706"/>
    </row>
    <row r="37" spans="1:17">
      <c r="A37" s="713" t="s">
        <v>1230</v>
      </c>
      <c r="B37" s="713"/>
      <c r="C37" s="747"/>
      <c r="D37" s="747"/>
      <c r="E37" s="747"/>
      <c r="F37" s="747"/>
      <c r="G37" s="747"/>
      <c r="H37" s="747"/>
      <c r="I37" s="747"/>
      <c r="J37" s="722"/>
      <c r="K37" s="712"/>
      <c r="L37" s="706"/>
      <c r="M37" s="706"/>
      <c r="N37" s="706"/>
      <c r="O37" s="706"/>
      <c r="P37" s="706"/>
      <c r="Q37" s="706"/>
    </row>
    <row r="38" spans="1:17" s="624" customFormat="1">
      <c r="A38" s="97" t="s">
        <v>1138</v>
      </c>
      <c r="B38" s="713"/>
      <c r="C38" s="817"/>
      <c r="D38" s="817"/>
      <c r="E38" s="817"/>
      <c r="F38" s="817"/>
      <c r="G38" s="817"/>
      <c r="H38" s="817"/>
      <c r="I38" s="817"/>
      <c r="J38" s="766"/>
      <c r="K38" s="712"/>
      <c r="L38" s="706"/>
      <c r="M38" s="706"/>
      <c r="N38" s="706"/>
      <c r="O38" s="706"/>
      <c r="P38" s="706"/>
      <c r="Q38" s="706"/>
    </row>
    <row r="39" spans="1:17">
      <c r="A39" s="713"/>
      <c r="B39" s="713"/>
      <c r="C39" s="817"/>
      <c r="D39" s="817"/>
      <c r="E39" s="817"/>
      <c r="F39" s="817"/>
      <c r="G39" s="817"/>
      <c r="H39" s="817"/>
      <c r="I39" s="817"/>
      <c r="J39" s="722"/>
      <c r="K39" s="712"/>
      <c r="L39" s="706"/>
      <c r="M39" s="706"/>
      <c r="N39" s="706"/>
      <c r="O39" s="706"/>
      <c r="P39" s="706"/>
      <c r="Q39" s="706"/>
    </row>
    <row r="40" spans="1:17" ht="15.75">
      <c r="A40" s="744"/>
      <c r="B40" s="747"/>
      <c r="C40" s="747"/>
      <c r="D40" s="747"/>
      <c r="E40" s="747"/>
      <c r="F40" s="747"/>
      <c r="G40" s="747"/>
      <c r="H40" s="747"/>
      <c r="I40" s="747"/>
      <c r="J40" s="722"/>
      <c r="K40" s="712"/>
      <c r="L40" s="706"/>
      <c r="M40" s="624"/>
      <c r="N40" s="624"/>
      <c r="O40" s="624"/>
      <c r="P40" s="624"/>
      <c r="Q40" s="624"/>
    </row>
    <row r="41" spans="1:17">
      <c r="A41" s="1559" t="s">
        <v>923</v>
      </c>
      <c r="B41" s="1559"/>
      <c r="C41" s="1559"/>
      <c r="D41" s="1559"/>
      <c r="E41" s="818"/>
      <c r="F41" s="747"/>
      <c r="G41" s="747"/>
      <c r="H41" s="747"/>
      <c r="I41" s="747"/>
      <c r="J41" s="722"/>
      <c r="K41" s="712"/>
      <c r="L41" s="706"/>
      <c r="M41" s="624"/>
      <c r="N41" s="624"/>
      <c r="O41" s="624"/>
      <c r="P41" s="624"/>
      <c r="Q41" s="624"/>
    </row>
    <row r="42" spans="1:17" ht="13.5" thickBot="1">
      <c r="A42" s="748" t="s">
        <v>924</v>
      </c>
      <c r="B42" s="748" t="s">
        <v>925</v>
      </c>
      <c r="C42" s="748" t="s">
        <v>926</v>
      </c>
      <c r="D42" s="748" t="s">
        <v>927</v>
      </c>
      <c r="E42" s="747"/>
      <c r="F42" s="747"/>
      <c r="G42" s="747"/>
      <c r="H42" s="747"/>
      <c r="I42" s="747"/>
      <c r="J42" s="722"/>
      <c r="K42" s="712"/>
      <c r="L42" s="706"/>
      <c r="M42" s="624"/>
      <c r="N42" s="624"/>
      <c r="O42" s="624"/>
      <c r="P42" s="624"/>
      <c r="Q42" s="624"/>
    </row>
    <row r="43" spans="1:17">
      <c r="A43" s="965">
        <v>42901</v>
      </c>
      <c r="B43" s="966">
        <v>0.54166666666666663</v>
      </c>
      <c r="C43" s="957">
        <v>5.708333333333333</v>
      </c>
      <c r="D43" s="87">
        <v>4</v>
      </c>
      <c r="E43" s="747"/>
      <c r="F43" s="747"/>
      <c r="G43" s="747"/>
      <c r="H43" s="747"/>
      <c r="I43" s="747"/>
      <c r="J43" s="722"/>
      <c r="K43" s="712"/>
      <c r="L43" s="706"/>
      <c r="M43" s="624"/>
      <c r="N43" s="624"/>
      <c r="O43" s="624"/>
      <c r="P43" s="624"/>
      <c r="Q43" s="624"/>
    </row>
    <row r="44" spans="1:17">
      <c r="A44" s="965">
        <v>42908</v>
      </c>
      <c r="B44" s="966">
        <v>0.54166666666666663</v>
      </c>
      <c r="C44" s="957">
        <v>5.708333333333333</v>
      </c>
      <c r="D44" s="87">
        <v>4</v>
      </c>
      <c r="E44" s="747"/>
      <c r="F44" s="747"/>
      <c r="G44" s="747"/>
      <c r="H44" s="747"/>
      <c r="I44" s="747"/>
      <c r="J44" s="722"/>
      <c r="K44" s="712"/>
      <c r="L44" s="706"/>
      <c r="M44" s="624"/>
      <c r="N44" s="624"/>
      <c r="O44" s="624"/>
      <c r="P44" s="624"/>
      <c r="Q44" s="624"/>
    </row>
    <row r="45" spans="1:17" s="624" customFormat="1" ht="13.5" customHeight="1">
      <c r="A45" s="965">
        <v>42936</v>
      </c>
      <c r="B45" s="966">
        <v>0.54166666666666663</v>
      </c>
      <c r="C45" s="957">
        <v>5.708333333333333</v>
      </c>
      <c r="D45" s="87">
        <v>4</v>
      </c>
      <c r="E45" s="747"/>
      <c r="F45" s="747"/>
      <c r="G45" s="747"/>
      <c r="H45" s="747"/>
      <c r="I45" s="747"/>
      <c r="J45" s="766"/>
      <c r="K45" s="712"/>
      <c r="L45" s="706"/>
    </row>
    <row r="46" spans="1:17" s="624" customFormat="1" ht="13.5" customHeight="1">
      <c r="A46" s="965">
        <v>42937</v>
      </c>
      <c r="B46" s="966">
        <v>0.54166666666666663</v>
      </c>
      <c r="C46" s="957">
        <v>5.708333333333333</v>
      </c>
      <c r="D46" s="87">
        <v>4</v>
      </c>
      <c r="E46" s="747"/>
      <c r="F46" s="747"/>
      <c r="G46" s="747"/>
      <c r="H46" s="747"/>
      <c r="I46" s="747"/>
      <c r="J46" s="766"/>
      <c r="K46" s="712"/>
      <c r="L46" s="706"/>
    </row>
    <row r="47" spans="1:17" ht="13.5" customHeight="1">
      <c r="A47" s="965">
        <v>42984</v>
      </c>
      <c r="B47" s="966">
        <v>0.54166666666666663</v>
      </c>
      <c r="C47" s="957">
        <v>5.708333333333333</v>
      </c>
      <c r="D47" s="87">
        <v>4</v>
      </c>
      <c r="E47" s="747"/>
      <c r="F47" s="747"/>
      <c r="G47" s="747"/>
      <c r="H47" s="747"/>
      <c r="I47" s="747"/>
      <c r="J47" s="722"/>
      <c r="K47" s="712"/>
      <c r="L47" s="706"/>
      <c r="M47" s="624"/>
      <c r="N47" s="624"/>
      <c r="O47" s="624"/>
      <c r="P47" s="624"/>
      <c r="Q47" s="624"/>
    </row>
    <row r="48" spans="1:17" ht="13.5" customHeight="1">
      <c r="A48" s="965">
        <v>42985</v>
      </c>
      <c r="B48" s="966">
        <v>0.54166666666666663</v>
      </c>
      <c r="C48" s="957">
        <v>5.708333333333333</v>
      </c>
      <c r="D48" s="87">
        <v>4</v>
      </c>
      <c r="E48" s="747"/>
      <c r="F48" s="747"/>
      <c r="G48" s="747"/>
      <c r="H48" s="747"/>
      <c r="I48" s="747"/>
      <c r="J48" s="722"/>
      <c r="K48" s="712"/>
      <c r="L48" s="706"/>
      <c r="M48" s="624"/>
      <c r="N48" s="624"/>
      <c r="O48" s="624"/>
      <c r="P48" s="624"/>
      <c r="Q48" s="624"/>
    </row>
    <row r="49" spans="1:17">
      <c r="A49" s="965">
        <v>42998</v>
      </c>
      <c r="B49" s="966">
        <v>0.54166666666666663</v>
      </c>
      <c r="C49" s="957">
        <v>5.708333333333333</v>
      </c>
      <c r="D49" s="87">
        <v>4</v>
      </c>
      <c r="E49" s="747"/>
      <c r="F49" s="747"/>
      <c r="G49" s="747"/>
      <c r="H49" s="747"/>
      <c r="I49" s="747"/>
      <c r="J49" s="722"/>
      <c r="K49" s="712"/>
      <c r="L49" s="706"/>
      <c r="M49" s="624"/>
      <c r="N49" s="624"/>
      <c r="O49" s="624"/>
      <c r="P49" s="624"/>
      <c r="Q49" s="624"/>
    </row>
    <row r="50" spans="1:17">
      <c r="A50" s="965">
        <v>43000</v>
      </c>
      <c r="B50" s="966">
        <v>0.54166666666666663</v>
      </c>
      <c r="C50" s="957">
        <v>5.708333333333333</v>
      </c>
      <c r="D50" s="87">
        <v>4</v>
      </c>
      <c r="E50" s="747"/>
      <c r="F50" s="747"/>
      <c r="G50" s="747"/>
      <c r="H50" s="747"/>
      <c r="I50" s="747"/>
      <c r="J50" s="722"/>
      <c r="K50" s="712"/>
      <c r="L50" s="706"/>
      <c r="M50" s="624"/>
      <c r="N50" s="624"/>
      <c r="O50" s="624"/>
      <c r="P50" s="624"/>
      <c r="Q50" s="624"/>
    </row>
    <row r="51" spans="1:17" ht="13.5" customHeight="1">
      <c r="A51" s="744"/>
      <c r="B51" s="747"/>
      <c r="C51" s="747"/>
      <c r="D51" s="747"/>
      <c r="E51" s="747"/>
      <c r="F51" s="747"/>
      <c r="G51" s="747"/>
      <c r="H51" s="747"/>
      <c r="I51" s="747"/>
      <c r="J51" s="722"/>
      <c r="K51" s="712"/>
      <c r="L51" s="706"/>
      <c r="M51" s="624"/>
      <c r="N51" s="624"/>
      <c r="O51" s="624"/>
      <c r="P51" s="624"/>
      <c r="Q51" s="624"/>
    </row>
    <row r="52" spans="1:17" ht="13.5" customHeight="1">
      <c r="A52" s="97" t="s">
        <v>1138</v>
      </c>
      <c r="B52" s="747"/>
      <c r="C52" s="747"/>
      <c r="D52" s="747"/>
      <c r="E52" s="747"/>
      <c r="F52" s="747"/>
      <c r="G52" s="747"/>
      <c r="H52" s="747"/>
      <c r="I52" s="747"/>
      <c r="J52" s="722"/>
      <c r="K52" s="712"/>
      <c r="L52" s="706"/>
      <c r="M52" s="624"/>
      <c r="N52" s="624"/>
      <c r="O52" s="624"/>
      <c r="P52" s="624"/>
      <c r="Q52" s="624"/>
    </row>
    <row r="53" spans="1:17" ht="13.5" customHeight="1">
      <c r="J53" s="722"/>
      <c r="K53" s="712"/>
      <c r="L53" s="706"/>
      <c r="M53" s="624"/>
      <c r="N53" s="624"/>
      <c r="O53" s="624"/>
      <c r="P53" s="624"/>
      <c r="Q53" s="624"/>
    </row>
    <row r="54" spans="1:17" ht="13.5" customHeight="1">
      <c r="J54" s="722"/>
      <c r="K54" s="712"/>
      <c r="L54" s="706"/>
      <c r="M54" s="624"/>
      <c r="N54" s="624"/>
      <c r="O54" s="624"/>
      <c r="P54" s="624"/>
      <c r="Q54" s="624"/>
    </row>
    <row r="55" spans="1:17">
      <c r="J55" s="722"/>
      <c r="K55" s="712"/>
      <c r="L55" s="706"/>
      <c r="M55" s="624"/>
      <c r="N55" s="624"/>
      <c r="O55" s="624"/>
      <c r="P55" s="624"/>
      <c r="Q55" s="624"/>
    </row>
    <row r="56" spans="1:17">
      <c r="J56" s="722"/>
      <c r="K56" s="712"/>
      <c r="L56" s="706"/>
      <c r="M56" s="624"/>
      <c r="N56" s="624"/>
      <c r="O56" s="624"/>
      <c r="P56" s="624"/>
      <c r="Q56" s="624"/>
    </row>
    <row r="57" spans="1:17">
      <c r="J57" s="722"/>
      <c r="K57" s="712"/>
      <c r="L57" s="706"/>
      <c r="M57" s="624"/>
      <c r="N57" s="624"/>
      <c r="O57" s="624"/>
      <c r="P57" s="624"/>
      <c r="Q57" s="624"/>
    </row>
    <row r="58" spans="1:17" ht="13.5" customHeight="1">
      <c r="J58" s="722"/>
      <c r="K58" s="712"/>
      <c r="L58" s="706"/>
      <c r="M58" s="624"/>
      <c r="N58" s="624"/>
      <c r="O58" s="624"/>
      <c r="P58" s="624"/>
      <c r="Q58" s="624"/>
    </row>
    <row r="59" spans="1:17" s="624" customFormat="1" ht="13.5" customHeight="1">
      <c r="A59"/>
      <c r="B59" s="172"/>
      <c r="C59" s="51"/>
      <c r="D59" s="51"/>
      <c r="E59" s="51"/>
      <c r="F59" s="51"/>
      <c r="G59" s="51"/>
      <c r="H59" s="51"/>
      <c r="I59" s="51"/>
      <c r="J59" s="766"/>
      <c r="K59" s="712"/>
      <c r="L59" s="706"/>
    </row>
    <row r="60" spans="1:17" s="624" customFormat="1" ht="13.5" customHeight="1">
      <c r="A60"/>
      <c r="B60" s="172"/>
      <c r="C60" s="51"/>
      <c r="D60" s="51"/>
      <c r="E60" s="51"/>
      <c r="F60" s="51"/>
      <c r="G60" s="51"/>
      <c r="H60" s="51"/>
      <c r="I60" s="51"/>
      <c r="J60" s="766"/>
      <c r="K60" s="712"/>
      <c r="L60" s="706"/>
    </row>
    <row r="61" spans="1:17" ht="13.5" customHeight="1">
      <c r="J61" s="722"/>
      <c r="K61" s="712"/>
      <c r="L61" s="706"/>
      <c r="M61" s="624"/>
      <c r="N61" s="624"/>
      <c r="O61" s="624"/>
      <c r="P61" s="624"/>
      <c r="Q61" s="624"/>
    </row>
    <row r="62" spans="1:17">
      <c r="J62" s="722"/>
      <c r="K62" s="712"/>
      <c r="L62" s="706"/>
      <c r="M62" s="624"/>
      <c r="N62" s="624"/>
      <c r="O62" s="624"/>
      <c r="P62" s="624"/>
      <c r="Q62" s="624"/>
    </row>
    <row r="63" spans="1:17">
      <c r="J63" s="722"/>
      <c r="K63" s="712"/>
      <c r="L63" s="706"/>
      <c r="M63" s="624"/>
      <c r="N63" s="624"/>
      <c r="O63" s="624"/>
      <c r="P63" s="624"/>
      <c r="Q63" s="624"/>
    </row>
    <row r="64" spans="1:17" s="624" customFormat="1" ht="13.5" customHeight="1">
      <c r="A64"/>
      <c r="B64" s="172"/>
      <c r="C64" s="51"/>
      <c r="D64" s="51"/>
      <c r="E64" s="51"/>
      <c r="F64" s="51"/>
      <c r="G64" s="51"/>
      <c r="H64" s="51"/>
      <c r="I64" s="51"/>
      <c r="J64" s="766"/>
      <c r="K64" s="712"/>
      <c r="L64" s="706"/>
    </row>
    <row r="65" spans="1:17" ht="13.5" customHeight="1">
      <c r="J65" s="722"/>
      <c r="K65" s="712"/>
      <c r="L65" s="706"/>
      <c r="M65" s="624"/>
      <c r="N65" s="624"/>
      <c r="O65" s="624"/>
      <c r="P65" s="624"/>
      <c r="Q65" s="624"/>
    </row>
    <row r="66" spans="1:17" s="624" customFormat="1" ht="13.5" customHeight="1">
      <c r="A66"/>
      <c r="B66" s="172"/>
      <c r="C66" s="51"/>
      <c r="D66" s="51"/>
      <c r="E66" s="51"/>
      <c r="F66" s="51"/>
      <c r="G66" s="51"/>
      <c r="H66" s="51"/>
      <c r="I66" s="51"/>
      <c r="J66" s="766"/>
      <c r="K66" s="712"/>
      <c r="L66" s="706"/>
    </row>
    <row r="67" spans="1:17" ht="13.5" customHeight="1">
      <c r="J67" s="722"/>
      <c r="K67" s="712"/>
      <c r="L67" s="706"/>
      <c r="M67" s="624"/>
      <c r="N67" s="624"/>
      <c r="O67" s="624"/>
      <c r="P67" s="624"/>
      <c r="Q67" s="624"/>
    </row>
    <row r="68" spans="1:17">
      <c r="J68" s="722"/>
      <c r="K68" s="712"/>
      <c r="L68" s="706"/>
      <c r="M68" s="624"/>
      <c r="N68" s="624"/>
      <c r="O68" s="624"/>
      <c r="P68" s="624"/>
      <c r="Q68" s="624"/>
    </row>
    <row r="69" spans="1:17">
      <c r="J69" s="722"/>
      <c r="K69" s="712"/>
      <c r="L69" s="706"/>
      <c r="M69" s="624"/>
      <c r="N69" s="624"/>
      <c r="O69" s="624"/>
      <c r="P69" s="624"/>
      <c r="Q69" s="624"/>
    </row>
    <row r="70" spans="1:17">
      <c r="J70" s="722"/>
      <c r="K70" s="712"/>
      <c r="L70" s="706"/>
      <c r="M70" s="624"/>
      <c r="N70" s="624"/>
      <c r="O70" s="624"/>
      <c r="P70" s="624"/>
      <c r="Q70" s="624"/>
    </row>
    <row r="71" spans="1:17">
      <c r="J71" s="722"/>
      <c r="K71" s="712"/>
      <c r="L71" s="706"/>
      <c r="M71" s="624"/>
      <c r="N71" s="624"/>
      <c r="O71" s="624"/>
      <c r="P71" s="624"/>
      <c r="Q71" s="624"/>
    </row>
    <row r="72" spans="1:17">
      <c r="J72" s="722"/>
      <c r="K72" s="712"/>
      <c r="L72" s="706"/>
      <c r="M72" s="624"/>
      <c r="N72" s="624"/>
      <c r="O72" s="624"/>
      <c r="P72" s="624"/>
      <c r="Q72" s="624"/>
    </row>
    <row r="73" spans="1:17">
      <c r="J73" s="722"/>
      <c r="K73" s="712"/>
      <c r="L73" s="706"/>
      <c r="M73" s="624"/>
      <c r="N73" s="624"/>
      <c r="O73" s="624"/>
      <c r="P73" s="624"/>
      <c r="Q73" s="624"/>
    </row>
    <row r="74" spans="1:17">
      <c r="J74" s="722"/>
      <c r="K74" s="712"/>
      <c r="L74" s="706"/>
      <c r="M74" s="624"/>
      <c r="N74" s="624"/>
      <c r="O74" s="624"/>
      <c r="P74" s="624"/>
      <c r="Q74" s="624"/>
    </row>
    <row r="75" spans="1:17">
      <c r="J75" s="722"/>
      <c r="K75" s="712"/>
      <c r="L75" s="706"/>
      <c r="M75" s="624"/>
      <c r="N75" s="624"/>
      <c r="O75" s="624"/>
      <c r="P75" s="624"/>
      <c r="Q75" s="624"/>
    </row>
    <row r="76" spans="1:17">
      <c r="J76" s="722"/>
      <c r="K76" s="712"/>
      <c r="L76" s="706"/>
      <c r="M76" s="624"/>
      <c r="N76" s="624"/>
      <c r="O76" s="624"/>
      <c r="P76" s="624"/>
      <c r="Q76" s="624"/>
    </row>
    <row r="77" spans="1:17">
      <c r="J77" s="722"/>
      <c r="K77" s="712"/>
      <c r="L77" s="706"/>
      <c r="M77" s="624"/>
      <c r="N77" s="624"/>
      <c r="O77" s="624"/>
      <c r="P77" s="624"/>
      <c r="Q77" s="624"/>
    </row>
    <row r="78" spans="1:17">
      <c r="J78" s="722"/>
      <c r="K78" s="712"/>
      <c r="L78" s="706"/>
      <c r="M78" s="624"/>
      <c r="N78" s="624"/>
      <c r="O78" s="624"/>
      <c r="P78" s="624"/>
      <c r="Q78" s="624"/>
    </row>
  </sheetData>
  <mergeCells count="23">
    <mergeCell ref="A18:D18"/>
    <mergeCell ref="A9:G9"/>
    <mergeCell ref="A24:I24"/>
    <mergeCell ref="A20:C20"/>
    <mergeCell ref="A27:E27"/>
    <mergeCell ref="A26:E26"/>
    <mergeCell ref="A25:E25"/>
    <mergeCell ref="A41:D41"/>
    <mergeCell ref="A1:R1"/>
    <mergeCell ref="A2:R2"/>
    <mergeCell ref="A3:R3"/>
    <mergeCell ref="L4:R4"/>
    <mergeCell ref="L5:R5"/>
    <mergeCell ref="L6:R6"/>
    <mergeCell ref="L28:R28"/>
    <mergeCell ref="A8:G8"/>
    <mergeCell ref="A7:G7"/>
    <mergeCell ref="A6:G6"/>
    <mergeCell ref="A5:G5"/>
    <mergeCell ref="E10:G10"/>
    <mergeCell ref="A28:G28"/>
    <mergeCell ref="A4:G4"/>
    <mergeCell ref="B10:D10"/>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zoomScaleNormal="100" workbookViewId="0">
      <selection activeCell="B13" sqref="B13"/>
    </sheetView>
  </sheetViews>
  <sheetFormatPr defaultRowHeight="12.75"/>
  <cols>
    <col min="1" max="1" width="37" customWidth="1"/>
    <col min="2" max="2" width="17.7109375" style="172" customWidth="1"/>
    <col min="3" max="3" width="15.7109375" style="51" customWidth="1"/>
    <col min="4" max="4" width="17.28515625" style="51" customWidth="1"/>
    <col min="5" max="6" width="17.7109375" style="51" customWidth="1"/>
    <col min="7" max="7" width="17.42578125" style="51" customWidth="1"/>
    <col min="8" max="9" width="15.28515625" style="51" customWidth="1"/>
    <col min="10" max="10" width="0.5703125" style="141" customWidth="1"/>
    <col min="11" max="11" width="11.7109375" style="51" customWidth="1"/>
    <col min="12" max="12" width="12.7109375" style="51" customWidth="1"/>
    <col min="13" max="16" width="12.7109375" customWidth="1"/>
    <col min="17" max="17" width="9.28515625" customWidth="1"/>
  </cols>
  <sheetData>
    <row r="1" spans="1:18" ht="13.35" customHeight="1">
      <c r="A1" s="1580" t="str">
        <f>Cover!B8</f>
        <v>GMO Evaluation, Measurement, and Verification Report – Appendix Databook</v>
      </c>
      <c r="B1" s="1580"/>
      <c r="C1" s="1580"/>
      <c r="D1" s="1580"/>
      <c r="E1" s="1580"/>
      <c r="F1" s="1580"/>
      <c r="G1" s="1580"/>
      <c r="H1" s="1580"/>
      <c r="I1" s="1580"/>
      <c r="J1" s="1580"/>
      <c r="K1" s="1580"/>
      <c r="L1" s="1580"/>
      <c r="M1" s="1580"/>
      <c r="N1" s="1580"/>
      <c r="O1" s="1580"/>
      <c r="P1" s="1580"/>
      <c r="Q1" s="1580"/>
      <c r="R1" s="1580"/>
    </row>
    <row r="2" spans="1:18" ht="35.25" customHeight="1">
      <c r="A2" s="1581"/>
      <c r="B2" s="1581"/>
      <c r="C2" s="1581"/>
      <c r="D2" s="1581"/>
      <c r="E2" s="1581"/>
      <c r="F2" s="1581"/>
      <c r="G2" s="1581"/>
      <c r="H2" s="1581"/>
      <c r="I2" s="1581"/>
      <c r="J2" s="1581"/>
      <c r="K2" s="1581"/>
      <c r="L2" s="1581"/>
      <c r="M2" s="1581"/>
      <c r="N2" s="1581"/>
      <c r="O2" s="1581"/>
      <c r="P2" s="1581"/>
      <c r="Q2" s="1581"/>
      <c r="R2" s="1581"/>
    </row>
    <row r="3" spans="1:18" ht="5.25" customHeight="1">
      <c r="A3" s="1582"/>
      <c r="B3" s="1582"/>
      <c r="C3" s="1582"/>
      <c r="D3" s="1582"/>
      <c r="E3" s="1582"/>
      <c r="F3" s="1582"/>
      <c r="G3" s="1582"/>
      <c r="H3" s="1582"/>
      <c r="I3" s="1582"/>
      <c r="J3" s="1582"/>
      <c r="K3" s="1582"/>
      <c r="L3" s="1582"/>
      <c r="M3" s="1582"/>
      <c r="N3" s="1582"/>
      <c r="O3" s="1582"/>
      <c r="P3" s="1582"/>
      <c r="Q3" s="1582"/>
      <c r="R3" s="1582"/>
    </row>
    <row r="4" spans="1:18" s="28" customFormat="1" ht="30" customHeight="1">
      <c r="A4" s="1579" t="s">
        <v>915</v>
      </c>
      <c r="B4" s="1579"/>
      <c r="C4" s="1579"/>
      <c r="D4" s="1579"/>
      <c r="E4" s="1579"/>
      <c r="F4" s="1579"/>
      <c r="G4" s="1579"/>
      <c r="H4" s="700"/>
      <c r="I4" s="700"/>
      <c r="J4" s="672"/>
      <c r="K4" s="700"/>
      <c r="L4" s="1579" t="s">
        <v>1114</v>
      </c>
      <c r="M4" s="1579"/>
      <c r="N4" s="1579"/>
      <c r="O4" s="1579"/>
      <c r="P4" s="1579"/>
      <c r="Q4" s="1579"/>
      <c r="R4" s="1579"/>
    </row>
    <row r="5" spans="1:18" s="28" customFormat="1" ht="15.75">
      <c r="A5" s="1577" t="s">
        <v>1093</v>
      </c>
      <c r="B5" s="1577"/>
      <c r="C5" s="1577"/>
      <c r="D5" s="1577"/>
      <c r="E5" s="1577"/>
      <c r="F5" s="1577"/>
      <c r="G5" s="1577"/>
      <c r="H5" s="700"/>
      <c r="I5" s="700"/>
      <c r="J5" s="672"/>
      <c r="K5" s="700"/>
      <c r="L5" s="1588"/>
      <c r="M5" s="1588"/>
      <c r="N5" s="1588"/>
      <c r="O5" s="1588"/>
      <c r="P5" s="1588"/>
      <c r="Q5" s="1588"/>
      <c r="R5" s="1588"/>
    </row>
    <row r="6" spans="1:18" s="628" customFormat="1" ht="13.5" customHeight="1">
      <c r="A6" s="1577"/>
      <c r="B6" s="1577"/>
      <c r="C6" s="1577"/>
      <c r="D6" s="1577"/>
      <c r="E6" s="1577"/>
      <c r="F6" s="1577"/>
      <c r="G6" s="1577"/>
      <c r="H6" s="816"/>
      <c r="I6" s="816"/>
      <c r="J6" s="672"/>
      <c r="K6" s="816"/>
      <c r="L6" s="1588"/>
      <c r="M6" s="1588"/>
      <c r="N6" s="1588"/>
      <c r="O6" s="1588"/>
      <c r="P6" s="1588"/>
      <c r="Q6" s="1588"/>
      <c r="R6" s="1588"/>
    </row>
    <row r="7" spans="1:18" ht="13.5" customHeight="1">
      <c r="A7" s="1585" t="s">
        <v>1091</v>
      </c>
      <c r="B7" s="1585"/>
      <c r="C7" s="1585"/>
      <c r="D7" s="1585"/>
      <c r="E7" s="1585"/>
      <c r="F7" s="1585"/>
      <c r="G7" s="1585"/>
      <c r="H7" s="700"/>
      <c r="I7" s="700"/>
      <c r="J7" s="672"/>
      <c r="K7" s="698"/>
      <c r="L7" s="1575"/>
      <c r="M7" s="1575"/>
      <c r="N7" s="1575"/>
      <c r="O7" s="1575"/>
      <c r="P7" s="1575"/>
      <c r="Q7" s="1575"/>
      <c r="R7" s="1575"/>
    </row>
    <row r="8" spans="1:18" s="624" customFormat="1" ht="13.5" customHeight="1">
      <c r="A8" s="1577"/>
      <c r="B8" s="1577"/>
      <c r="C8" s="1577"/>
      <c r="D8" s="1577"/>
      <c r="E8" s="1577"/>
      <c r="F8" s="1577"/>
      <c r="G8" s="1577"/>
      <c r="H8" s="816"/>
      <c r="I8" s="816"/>
      <c r="J8" s="672"/>
      <c r="K8" s="815"/>
      <c r="L8" s="1575"/>
      <c r="M8" s="1575"/>
      <c r="N8" s="1575"/>
      <c r="O8" s="1575"/>
      <c r="P8" s="1575"/>
      <c r="Q8" s="1575"/>
      <c r="R8" s="1575"/>
    </row>
    <row r="9" spans="1:18" ht="13.5" customHeight="1">
      <c r="A9" s="1575" t="s">
        <v>79</v>
      </c>
      <c r="B9" s="1575"/>
      <c r="C9" s="1575"/>
      <c r="D9" s="1575"/>
      <c r="E9" s="1575"/>
      <c r="F9" s="1575"/>
      <c r="G9" s="1575"/>
      <c r="H9" s="700"/>
      <c r="I9" s="700"/>
      <c r="J9" s="672"/>
      <c r="K9" s="698"/>
      <c r="L9" s="1575" t="s">
        <v>80</v>
      </c>
      <c r="M9" s="1575"/>
      <c r="N9" s="1575"/>
      <c r="O9" s="1575"/>
      <c r="P9" s="1575"/>
      <c r="Q9" s="1575"/>
      <c r="R9" s="1575"/>
    </row>
    <row r="10" spans="1:18" ht="13.5" thickBot="1">
      <c r="A10" s="684"/>
      <c r="B10" s="1583" t="s">
        <v>11</v>
      </c>
      <c r="C10" s="1584"/>
      <c r="D10" s="1584"/>
      <c r="E10" s="1586" t="s">
        <v>12</v>
      </c>
      <c r="F10" s="1587"/>
      <c r="G10" s="1587"/>
      <c r="H10" s="959"/>
      <c r="I10" s="700"/>
      <c r="J10" s="673"/>
      <c r="K10" s="663"/>
      <c r="L10" s="657"/>
      <c r="M10" s="657"/>
      <c r="N10" s="657"/>
      <c r="O10" s="657"/>
      <c r="P10" s="657"/>
      <c r="Q10" s="657"/>
    </row>
    <row r="11" spans="1:18" ht="28.5" customHeight="1" thickBot="1">
      <c r="A11" s="685"/>
      <c r="B11" s="1255" t="s">
        <v>13</v>
      </c>
      <c r="C11" s="1255" t="s">
        <v>14</v>
      </c>
      <c r="D11" s="1256" t="s">
        <v>15</v>
      </c>
      <c r="E11" s="1250" t="s">
        <v>1244</v>
      </c>
      <c r="F11" s="1255" t="s">
        <v>14</v>
      </c>
      <c r="G11" s="1255" t="s">
        <v>16</v>
      </c>
      <c r="H11" s="699"/>
      <c r="I11" s="700"/>
      <c r="J11" s="674"/>
      <c r="K11" s="668"/>
      <c r="L11" s="665"/>
      <c r="M11" s="657"/>
      <c r="N11" s="657"/>
      <c r="O11" s="657"/>
      <c r="P11" s="657"/>
      <c r="Q11" s="657"/>
    </row>
    <row r="12" spans="1:18" ht="13.35" customHeight="1">
      <c r="A12" s="683" t="s">
        <v>1130</v>
      </c>
      <c r="B12" s="960">
        <v>2180178</v>
      </c>
      <c r="C12" s="958">
        <v>1896858</v>
      </c>
      <c r="D12" s="694">
        <f>C12/B12</f>
        <v>0.87004730806383701</v>
      </c>
      <c r="E12" s="1001">
        <f>'MEEIA Targets'!E19</f>
        <v>6144138.0000000019</v>
      </c>
      <c r="F12" s="686">
        <v>1896858</v>
      </c>
      <c r="G12" s="666">
        <f>F12/E12</f>
        <v>0.30872646415168398</v>
      </c>
      <c r="H12" s="699"/>
      <c r="I12" s="700"/>
      <c r="J12" s="675"/>
      <c r="K12" s="667"/>
      <c r="L12" s="665"/>
      <c r="M12" s="657"/>
      <c r="N12" s="657"/>
      <c r="O12" s="657"/>
      <c r="P12" s="657"/>
      <c r="Q12" s="657"/>
    </row>
    <row r="13" spans="1:18" ht="13.35" customHeight="1">
      <c r="A13" s="683" t="s">
        <v>1131</v>
      </c>
      <c r="B13" s="960">
        <v>5961.06</v>
      </c>
      <c r="C13" s="670">
        <v>4478.04</v>
      </c>
      <c r="D13" s="694">
        <f>C13/B13</f>
        <v>0.7512153878672585</v>
      </c>
      <c r="E13" s="1001">
        <f>'MEEIA Targets'!K19</f>
        <v>16756.740000000002</v>
      </c>
      <c r="F13" s="670">
        <v>4478.04</v>
      </c>
      <c r="G13" s="715">
        <f>F13/E13</f>
        <v>0.2672381382058801</v>
      </c>
      <c r="H13" s="699"/>
      <c r="I13" s="700"/>
      <c r="J13" s="674"/>
      <c r="K13" s="668"/>
      <c r="L13" s="665"/>
      <c r="M13" s="657"/>
      <c r="N13" s="657"/>
      <c r="O13" s="657"/>
      <c r="P13" s="657"/>
      <c r="Q13" s="657"/>
    </row>
    <row r="14" spans="1:18" s="624" customFormat="1" ht="13.5" customHeight="1">
      <c r="A14" s="679"/>
      <c r="B14"/>
      <c r="C14" s="679"/>
      <c r="D14" s="670"/>
      <c r="E14" s="715"/>
      <c r="F14" s="670"/>
      <c r="G14" s="715"/>
      <c r="H14" s="699"/>
      <c r="I14" s="816"/>
      <c r="J14" s="767"/>
      <c r="K14" s="762"/>
      <c r="L14" s="665"/>
      <c r="M14" s="657"/>
      <c r="N14" s="657"/>
      <c r="O14" s="657"/>
      <c r="P14" s="657"/>
      <c r="Q14" s="657"/>
    </row>
    <row r="15" spans="1:18" s="624" customFormat="1" ht="13.5" customHeight="1">
      <c r="A15" s="97" t="s">
        <v>1138</v>
      </c>
      <c r="B15"/>
      <c r="C15" s="679"/>
      <c r="D15" s="670"/>
      <c r="E15" s="715"/>
      <c r="F15" s="670"/>
      <c r="G15" s="715"/>
      <c r="H15" s="699"/>
      <c r="I15" s="816"/>
      <c r="J15" s="767"/>
      <c r="K15" s="762"/>
      <c r="L15" s="665"/>
      <c r="M15" s="657"/>
      <c r="N15" s="657"/>
      <c r="O15" s="657"/>
      <c r="P15" s="657"/>
      <c r="Q15" s="657"/>
    </row>
    <row r="16" spans="1:18" s="624" customFormat="1" ht="13.5" customHeight="1">
      <c r="A16" s="97"/>
      <c r="C16" s="679"/>
      <c r="D16" s="670"/>
      <c r="E16" s="715"/>
      <c r="F16" s="670"/>
      <c r="G16" s="715"/>
      <c r="H16" s="699"/>
      <c r="I16" s="1128"/>
      <c r="J16" s="767"/>
      <c r="K16" s="762"/>
      <c r="L16" s="665"/>
      <c r="M16" s="657"/>
      <c r="N16" s="657"/>
      <c r="O16" s="657"/>
      <c r="P16" s="657"/>
      <c r="Q16" s="657"/>
    </row>
    <row r="17" spans="1:18" s="5" customFormat="1" ht="13.5" customHeight="1">
      <c r="A17" s="679"/>
      <c r="B17" s="669"/>
      <c r="C17" s="680"/>
      <c r="D17" s="680"/>
      <c r="E17" s="699"/>
      <c r="F17" s="699"/>
      <c r="G17" s="699"/>
      <c r="H17" s="699"/>
      <c r="I17" s="700"/>
      <c r="J17" s="673"/>
      <c r="K17" s="659"/>
      <c r="L17" s="661"/>
      <c r="M17" s="658"/>
      <c r="N17" s="658"/>
      <c r="O17" s="658"/>
      <c r="P17" s="658"/>
      <c r="Q17" s="658"/>
    </row>
    <row r="18" spans="1:18" s="5" customFormat="1" ht="13.5" customHeight="1">
      <c r="A18" s="1575" t="s">
        <v>81</v>
      </c>
      <c r="B18" s="1575"/>
      <c r="C18" s="1575"/>
      <c r="D18" s="1575"/>
      <c r="E18" s="699"/>
      <c r="F18" s="699"/>
      <c r="G18" s="699"/>
      <c r="H18" s="700"/>
      <c r="I18" s="700"/>
      <c r="J18" s="676"/>
      <c r="K18" s="660"/>
      <c r="L18" s="660"/>
      <c r="M18" s="658"/>
      <c r="N18" s="658"/>
      <c r="O18" s="658"/>
      <c r="P18" s="658"/>
      <c r="Q18" s="658"/>
    </row>
    <row r="19" spans="1:18" s="5" customFormat="1" ht="34.5" thickBot="1">
      <c r="A19" s="950" t="s">
        <v>38</v>
      </c>
      <c r="B19" s="678" t="s">
        <v>39</v>
      </c>
      <c r="C19" s="678" t="s">
        <v>40</v>
      </c>
      <c r="D19" s="950" t="s">
        <v>41</v>
      </c>
      <c r="E19" s="689"/>
      <c r="F19" s="700"/>
      <c r="G19" s="700"/>
      <c r="H19" s="700"/>
      <c r="I19" s="700"/>
      <c r="J19" s="676"/>
      <c r="K19" s="660"/>
      <c r="L19" s="660"/>
      <c r="M19" s="658"/>
      <c r="N19" s="658"/>
      <c r="O19" s="658"/>
      <c r="P19" s="658"/>
      <c r="Q19" s="658"/>
    </row>
    <row r="20" spans="1:18" s="5" customFormat="1" ht="13.5" customHeight="1" thickTop="1">
      <c r="A20" s="1572" t="s">
        <v>916</v>
      </c>
      <c r="B20" s="1572"/>
      <c r="C20" s="1572"/>
      <c r="D20" s="1147">
        <v>1</v>
      </c>
      <c r="E20" s="699"/>
      <c r="F20" s="700"/>
      <c r="G20" s="700"/>
      <c r="H20" s="700"/>
      <c r="I20" s="700"/>
      <c r="J20" s="677"/>
      <c r="K20" s="662"/>
      <c r="L20" s="662"/>
      <c r="M20" s="658"/>
      <c r="N20" s="658"/>
      <c r="O20" s="658"/>
      <c r="P20" s="658"/>
      <c r="Q20" s="658"/>
    </row>
    <row r="21" spans="1:18" s="627" customFormat="1" ht="13.5" customHeight="1">
      <c r="A21" s="679"/>
      <c r="B21" s="681"/>
      <c r="C21" s="681"/>
      <c r="D21" s="681"/>
      <c r="E21" s="699"/>
      <c r="F21" s="816"/>
      <c r="G21" s="816"/>
      <c r="H21" s="816"/>
      <c r="I21" s="816"/>
      <c r="J21" s="677"/>
      <c r="K21" s="662"/>
      <c r="L21" s="662"/>
      <c r="M21" s="658"/>
      <c r="N21" s="658"/>
      <c r="O21" s="658"/>
      <c r="P21" s="658"/>
      <c r="Q21" s="658"/>
    </row>
    <row r="22" spans="1:18" s="627" customFormat="1" ht="13.5" customHeight="1">
      <c r="A22" s="681"/>
      <c r="B22" s="681"/>
      <c r="C22" s="681"/>
      <c r="D22" s="681"/>
      <c r="E22" s="699"/>
      <c r="F22" s="816"/>
      <c r="G22" s="816"/>
      <c r="H22" s="816"/>
      <c r="I22" s="816"/>
      <c r="J22" s="677"/>
      <c r="K22" s="662"/>
      <c r="L22" s="662"/>
      <c r="M22" s="658"/>
      <c r="N22" s="658"/>
      <c r="O22" s="658"/>
      <c r="P22" s="658"/>
      <c r="Q22" s="658"/>
    </row>
    <row r="23" spans="1:18" s="5" customFormat="1" ht="13.5" customHeight="1">
      <c r="A23" s="681"/>
      <c r="B23" s="681"/>
      <c r="C23" s="681"/>
      <c r="D23" s="681"/>
      <c r="E23" s="700"/>
      <c r="F23" s="700"/>
      <c r="G23" s="700"/>
      <c r="H23" s="700"/>
      <c r="I23" s="700"/>
      <c r="J23" s="677"/>
      <c r="K23"/>
      <c r="L23"/>
      <c r="M23"/>
      <c r="N23"/>
      <c r="O23"/>
      <c r="P23"/>
      <c r="Q23"/>
    </row>
    <row r="24" spans="1:18" s="5" customFormat="1" ht="4.9000000000000004" customHeight="1">
      <c r="A24" s="1576"/>
      <c r="B24" s="1576"/>
      <c r="C24" s="1576"/>
      <c r="D24" s="1576"/>
      <c r="E24" s="1576"/>
      <c r="F24" s="1576"/>
      <c r="G24" s="1576"/>
      <c r="H24" s="1576"/>
      <c r="I24" s="1576"/>
      <c r="J24" s="961"/>
      <c r="K24"/>
      <c r="L24"/>
      <c r="M24"/>
      <c r="N24"/>
      <c r="O24"/>
      <c r="P24"/>
      <c r="Q24"/>
    </row>
    <row r="25" spans="1:18" ht="12.75" customHeight="1">
      <c r="A25" s="1578"/>
      <c r="B25" s="1578"/>
      <c r="C25" s="1578"/>
      <c r="D25" s="1578"/>
      <c r="E25" s="1578"/>
      <c r="F25" s="682"/>
      <c r="G25" s="682"/>
      <c r="H25" s="682"/>
      <c r="I25" s="682"/>
      <c r="J25" s="672"/>
      <c r="K25"/>
      <c r="L25"/>
    </row>
    <row r="26" spans="1:18" ht="15.75">
      <c r="A26" s="1577" t="s">
        <v>1174</v>
      </c>
      <c r="B26" s="1577"/>
      <c r="C26" s="1577"/>
      <c r="D26" s="1577"/>
      <c r="E26" s="1577"/>
      <c r="F26" s="700"/>
      <c r="G26" s="700"/>
      <c r="H26" s="700"/>
      <c r="I26" s="700"/>
      <c r="J26" s="673"/>
      <c r="K26" s="663"/>
      <c r="L26" s="657"/>
      <c r="M26" s="657"/>
      <c r="N26" s="657"/>
      <c r="O26" s="657"/>
      <c r="P26" s="657"/>
      <c r="Q26" s="657"/>
    </row>
    <row r="27" spans="1:18" ht="13.5" customHeight="1">
      <c r="A27" s="1577"/>
      <c r="B27" s="1577"/>
      <c r="C27" s="1577"/>
      <c r="D27" s="1577"/>
      <c r="E27" s="1577"/>
      <c r="F27" s="700"/>
      <c r="G27" s="700"/>
      <c r="H27" s="700"/>
      <c r="I27" s="700"/>
      <c r="J27" s="673"/>
      <c r="K27" s="663"/>
      <c r="L27" s="695"/>
      <c r="M27" s="657"/>
      <c r="N27" s="657"/>
      <c r="O27" s="657"/>
      <c r="P27" s="657"/>
      <c r="Q27" s="657"/>
    </row>
    <row r="28" spans="1:18" ht="13.5" customHeight="1">
      <c r="A28" s="1575" t="s">
        <v>917</v>
      </c>
      <c r="B28" s="1575"/>
      <c r="C28" s="1575"/>
      <c r="D28" s="1575"/>
      <c r="E28" s="1575"/>
      <c r="F28" s="1575"/>
      <c r="G28" s="815"/>
      <c r="H28" s="700"/>
      <c r="I28" s="700"/>
      <c r="J28" s="673"/>
      <c r="K28" s="663"/>
      <c r="L28" s="657"/>
      <c r="M28" s="657"/>
      <c r="N28" s="657"/>
      <c r="O28" s="657"/>
      <c r="P28" s="657"/>
      <c r="Q28" s="657"/>
    </row>
    <row r="29" spans="1:18" ht="51.75" thickBot="1">
      <c r="A29" s="671" t="s">
        <v>922</v>
      </c>
      <c r="B29" s="701" t="s">
        <v>918</v>
      </c>
      <c r="C29" s="701" t="s">
        <v>919</v>
      </c>
      <c r="D29" s="701" t="s">
        <v>929</v>
      </c>
      <c r="E29" s="701" t="s">
        <v>920</v>
      </c>
      <c r="F29" s="701" t="s">
        <v>755</v>
      </c>
      <c r="G29" s="700"/>
      <c r="H29" s="700"/>
      <c r="I29" s="693"/>
      <c r="J29" s="673"/>
      <c r="K29" s="663"/>
      <c r="L29" s="657"/>
      <c r="M29" s="657"/>
      <c r="N29" s="657"/>
      <c r="O29" s="657"/>
      <c r="P29" s="657"/>
      <c r="Q29" s="657"/>
    </row>
    <row r="30" spans="1:18">
      <c r="A30" s="952" t="s">
        <v>1088</v>
      </c>
      <c r="B30" s="687">
        <v>780</v>
      </c>
      <c r="C30" s="688">
        <v>2763</v>
      </c>
      <c r="D30" s="687">
        <v>11</v>
      </c>
      <c r="E30" s="692">
        <v>1.26</v>
      </c>
      <c r="F30" s="1169">
        <v>4478.04</v>
      </c>
      <c r="G30" s="700"/>
      <c r="H30" s="700"/>
      <c r="I30" s="700"/>
      <c r="J30" s="673"/>
      <c r="K30" s="663"/>
      <c r="L30" s="1574" t="s">
        <v>167</v>
      </c>
      <c r="M30" s="1574"/>
      <c r="N30" s="1574"/>
      <c r="O30" s="1574"/>
      <c r="P30" s="1574"/>
      <c r="Q30" s="1574"/>
      <c r="R30" s="1574"/>
    </row>
    <row r="31" spans="1:18">
      <c r="A31" s="1170"/>
      <c r="B31" s="749"/>
      <c r="C31" s="750"/>
      <c r="D31" s="749"/>
      <c r="E31" s="751"/>
      <c r="F31" s="1171"/>
      <c r="G31" s="1135"/>
      <c r="H31" s="1135"/>
      <c r="I31" s="1135"/>
      <c r="J31" s="673"/>
      <c r="K31" s="663"/>
      <c r="L31" s="657"/>
      <c r="M31" s="657"/>
      <c r="N31" s="657"/>
      <c r="O31" s="657"/>
      <c r="P31" s="657"/>
      <c r="Q31" s="657"/>
    </row>
    <row r="32" spans="1:18" ht="39" thickBot="1">
      <c r="A32" s="671" t="s">
        <v>922</v>
      </c>
      <c r="B32" s="701" t="s">
        <v>918</v>
      </c>
      <c r="C32" s="701" t="s">
        <v>919</v>
      </c>
      <c r="D32" s="701" t="s">
        <v>929</v>
      </c>
      <c r="E32" s="701" t="s">
        <v>1316</v>
      </c>
      <c r="F32" s="701" t="s">
        <v>1315</v>
      </c>
      <c r="G32" s="700"/>
      <c r="H32" s="700"/>
      <c r="I32" s="700"/>
      <c r="J32" s="673"/>
      <c r="K32" s="663"/>
      <c r="L32" s="657"/>
      <c r="M32" s="657"/>
      <c r="N32" s="657"/>
      <c r="O32" s="657"/>
      <c r="P32" s="657"/>
      <c r="Q32" s="657"/>
    </row>
    <row r="33" spans="1:17" ht="13.5" customHeight="1">
      <c r="A33" s="953" t="s">
        <v>1088</v>
      </c>
      <c r="B33" s="702">
        <v>646</v>
      </c>
      <c r="C33" s="702">
        <v>3304</v>
      </c>
      <c r="D33" s="702" t="s">
        <v>175</v>
      </c>
      <c r="E33" s="702">
        <v>462</v>
      </c>
      <c r="F33" s="702">
        <v>1824900</v>
      </c>
      <c r="G33" s="700"/>
      <c r="H33" s="700"/>
      <c r="I33" s="700"/>
      <c r="J33" s="673"/>
      <c r="K33" s="663"/>
      <c r="L33" s="695"/>
      <c r="M33" s="657"/>
      <c r="N33" s="657"/>
      <c r="O33" s="657"/>
      <c r="P33" s="657"/>
      <c r="Q33" s="657"/>
    </row>
    <row r="34" spans="1:17" s="624" customFormat="1" ht="13.5" customHeight="1">
      <c r="A34" s="953" t="s">
        <v>1089</v>
      </c>
      <c r="B34" s="702">
        <v>134</v>
      </c>
      <c r="C34" s="702" t="s">
        <v>175</v>
      </c>
      <c r="D34" s="702" t="s">
        <v>175</v>
      </c>
      <c r="E34" s="702">
        <v>537</v>
      </c>
      <c r="F34" s="702">
        <v>71958</v>
      </c>
      <c r="G34" s="700"/>
      <c r="H34" s="700"/>
      <c r="I34" s="700"/>
      <c r="J34" s="766"/>
      <c r="K34" s="663"/>
      <c r="L34" s="1129"/>
      <c r="M34" s="657"/>
      <c r="N34" s="657"/>
      <c r="O34" s="657"/>
      <c r="P34" s="657"/>
      <c r="Q34" s="657"/>
    </row>
    <row r="35" spans="1:17" ht="13.5" customHeight="1" thickBot="1">
      <c r="A35" s="954" t="s">
        <v>72</v>
      </c>
      <c r="B35" s="951"/>
      <c r="C35" s="951"/>
      <c r="D35" s="951"/>
      <c r="E35" s="951"/>
      <c r="F35" s="951">
        <v>1896858</v>
      </c>
      <c r="G35" s="700"/>
      <c r="H35" s="700"/>
      <c r="I35" s="700"/>
      <c r="J35" s="673"/>
      <c r="K35" s="663"/>
      <c r="L35" s="657"/>
      <c r="M35" s="657"/>
      <c r="N35" s="657"/>
      <c r="O35" s="657"/>
      <c r="P35" s="657"/>
      <c r="Q35" s="657"/>
    </row>
    <row r="36" spans="1:17" ht="13.5" customHeight="1" thickTop="1">
      <c r="A36" s="696"/>
      <c r="B36" s="702"/>
      <c r="C36" s="703"/>
      <c r="D36" s="702"/>
      <c r="E36" s="704"/>
      <c r="F36" s="705"/>
      <c r="G36" s="700"/>
      <c r="H36" s="700"/>
      <c r="I36" s="700"/>
      <c r="J36" s="673"/>
      <c r="K36" s="663"/>
      <c r="L36" s="657"/>
      <c r="M36" s="657"/>
      <c r="N36" s="657"/>
      <c r="O36" s="657"/>
      <c r="P36" s="657"/>
      <c r="Q36" s="657"/>
    </row>
    <row r="37" spans="1:17">
      <c r="A37" s="664" t="s">
        <v>1230</v>
      </c>
      <c r="B37" s="664"/>
      <c r="C37" s="700"/>
      <c r="D37" s="700"/>
      <c r="E37" s="700"/>
      <c r="F37" s="700"/>
      <c r="G37" s="700"/>
      <c r="H37" s="700"/>
      <c r="I37" s="700"/>
      <c r="J37" s="673"/>
      <c r="K37" s="663"/>
      <c r="L37" s="657"/>
      <c r="M37" s="657"/>
      <c r="N37" s="657"/>
      <c r="O37" s="657"/>
      <c r="P37" s="657"/>
      <c r="Q37" s="657"/>
    </row>
    <row r="38" spans="1:17">
      <c r="A38" s="97" t="s">
        <v>1138</v>
      </c>
      <c r="B38" s="664"/>
      <c r="C38" s="816"/>
      <c r="D38" s="816"/>
      <c r="E38" s="816"/>
      <c r="F38" s="816"/>
      <c r="G38" s="816"/>
      <c r="H38" s="816"/>
      <c r="I38" s="816"/>
      <c r="J38" s="673"/>
      <c r="K38" s="663"/>
      <c r="L38" s="690"/>
      <c r="M38" s="657"/>
      <c r="N38" s="657"/>
      <c r="O38" s="657"/>
      <c r="P38" s="657"/>
      <c r="Q38" s="657"/>
    </row>
    <row r="39" spans="1:17" s="624" customFormat="1">
      <c r="A39" s="664"/>
      <c r="B39" s="664"/>
      <c r="C39" s="816"/>
      <c r="D39" s="816"/>
      <c r="E39" s="816"/>
      <c r="F39" s="816"/>
      <c r="G39" s="816"/>
      <c r="H39" s="816"/>
      <c r="I39" s="816"/>
      <c r="J39" s="766"/>
      <c r="K39" s="663"/>
      <c r="L39" s="690"/>
      <c r="M39" s="657"/>
      <c r="N39" s="657"/>
      <c r="O39" s="657"/>
      <c r="P39" s="657"/>
      <c r="Q39" s="657"/>
    </row>
    <row r="40" spans="1:17" ht="15.75">
      <c r="A40" s="697"/>
      <c r="B40" s="700"/>
      <c r="C40" s="700"/>
      <c r="D40" s="700"/>
      <c r="E40" s="700"/>
      <c r="F40" s="700"/>
      <c r="G40" s="700"/>
      <c r="H40" s="700"/>
      <c r="I40" s="700"/>
      <c r="J40" s="673"/>
      <c r="K40" s="663"/>
      <c r="L40" s="690"/>
      <c r="M40" s="624"/>
      <c r="N40" s="624"/>
      <c r="O40" s="624"/>
      <c r="P40" s="624"/>
      <c r="Q40" s="624"/>
    </row>
    <row r="41" spans="1:17">
      <c r="A41" s="1575" t="s">
        <v>923</v>
      </c>
      <c r="B41" s="1575"/>
      <c r="C41" s="1575"/>
      <c r="D41" s="1575"/>
      <c r="E41" s="1575"/>
      <c r="F41" s="700"/>
      <c r="G41" s="700"/>
      <c r="H41" s="700"/>
      <c r="I41" s="700"/>
      <c r="J41" s="673"/>
      <c r="K41" s="663"/>
      <c r="L41" s="690"/>
      <c r="M41" s="624"/>
      <c r="N41" s="624"/>
      <c r="O41" s="624"/>
      <c r="P41" s="624"/>
      <c r="Q41" s="624"/>
    </row>
    <row r="42" spans="1:17" ht="13.5" thickBot="1">
      <c r="A42" s="701" t="s">
        <v>924</v>
      </c>
      <c r="B42" s="701" t="s">
        <v>925</v>
      </c>
      <c r="C42" s="701" t="s">
        <v>926</v>
      </c>
      <c r="D42" s="701" t="s">
        <v>927</v>
      </c>
      <c r="E42" s="691"/>
      <c r="F42" s="700"/>
      <c r="G42" s="700"/>
      <c r="H42" s="657"/>
      <c r="I42" s="700"/>
      <c r="J42" s="673"/>
      <c r="K42" s="663"/>
      <c r="L42" s="690"/>
      <c r="M42" s="624"/>
      <c r="N42" s="624"/>
      <c r="O42" s="624"/>
      <c r="P42" s="624"/>
      <c r="Q42" s="624"/>
    </row>
    <row r="43" spans="1:17">
      <c r="A43" s="955">
        <v>42901</v>
      </c>
      <c r="B43" s="956">
        <v>0.54166666666666663</v>
      </c>
      <c r="C43" s="957">
        <v>5.708333333333333</v>
      </c>
      <c r="D43" s="87">
        <v>4</v>
      </c>
      <c r="E43" s="700"/>
      <c r="F43" s="700"/>
      <c r="G43" s="700"/>
      <c r="H43" s="700"/>
      <c r="I43" s="700"/>
      <c r="J43" s="673"/>
      <c r="K43" s="663"/>
      <c r="L43" s="690"/>
      <c r="M43" s="624"/>
      <c r="N43" s="624"/>
      <c r="O43" s="624"/>
      <c r="P43" s="624"/>
      <c r="Q43" s="624"/>
    </row>
    <row r="44" spans="1:17">
      <c r="A44" s="955">
        <v>42908</v>
      </c>
      <c r="B44" s="956">
        <v>0.54166666666666663</v>
      </c>
      <c r="C44" s="957">
        <v>5.708333333333333</v>
      </c>
      <c r="D44" s="87">
        <v>4</v>
      </c>
      <c r="E44" s="700"/>
      <c r="F44" s="700"/>
      <c r="G44" s="700"/>
      <c r="H44" s="700"/>
      <c r="I44" s="700"/>
      <c r="J44" s="673"/>
      <c r="K44" s="663"/>
      <c r="L44" s="690"/>
      <c r="M44" s="624"/>
      <c r="N44" s="624"/>
      <c r="O44" s="624"/>
      <c r="P44" s="624"/>
      <c r="Q44" s="624"/>
    </row>
    <row r="45" spans="1:17">
      <c r="A45" s="955">
        <v>42936</v>
      </c>
      <c r="B45" s="956">
        <v>0.54166666666666663</v>
      </c>
      <c r="C45" s="957">
        <v>5.708333333333333</v>
      </c>
      <c r="D45" s="87">
        <v>4</v>
      </c>
      <c r="E45" s="700"/>
      <c r="F45" s="700"/>
      <c r="G45" s="700"/>
      <c r="H45" s="700"/>
      <c r="I45" s="700"/>
      <c r="J45" s="673"/>
      <c r="K45" s="663"/>
      <c r="L45" s="657"/>
      <c r="M45" s="624"/>
      <c r="N45" s="624"/>
      <c r="O45" s="624"/>
      <c r="P45" s="624"/>
      <c r="Q45" s="624"/>
    </row>
    <row r="46" spans="1:17" s="624" customFormat="1" ht="13.5" customHeight="1">
      <c r="A46" s="955">
        <v>42937</v>
      </c>
      <c r="B46" s="956">
        <v>0.54166666666666663</v>
      </c>
      <c r="C46" s="957">
        <v>5.708333333333333</v>
      </c>
      <c r="D46" s="87">
        <v>4</v>
      </c>
      <c r="E46" s="700"/>
      <c r="F46" s="700"/>
      <c r="G46" s="700"/>
      <c r="H46" s="700"/>
      <c r="I46" s="700"/>
      <c r="J46" s="766"/>
      <c r="K46" s="663"/>
      <c r="L46" s="657"/>
    </row>
    <row r="47" spans="1:17" s="624" customFormat="1" ht="13.5" customHeight="1">
      <c r="A47" s="955">
        <v>42984</v>
      </c>
      <c r="B47" s="956">
        <v>0.54166666666666663</v>
      </c>
      <c r="C47" s="957">
        <v>5.708333333333333</v>
      </c>
      <c r="D47" s="87">
        <v>4</v>
      </c>
      <c r="E47" s="700"/>
      <c r="F47" s="700"/>
      <c r="G47" s="700"/>
      <c r="H47" s="700"/>
      <c r="I47" s="700"/>
      <c r="J47" s="766"/>
      <c r="K47" s="663"/>
      <c r="L47" s="657"/>
    </row>
    <row r="48" spans="1:17" ht="13.5" customHeight="1">
      <c r="A48" s="955">
        <v>42985</v>
      </c>
      <c r="B48" s="956">
        <v>0.54166666666666663</v>
      </c>
      <c r="C48" s="957">
        <v>5.708333333333333</v>
      </c>
      <c r="D48" s="87">
        <v>4</v>
      </c>
      <c r="E48" s="700"/>
      <c r="F48" s="700"/>
      <c r="G48" s="700"/>
      <c r="H48" s="700"/>
      <c r="I48" s="700"/>
      <c r="J48" s="673"/>
      <c r="K48" s="663"/>
      <c r="L48" s="657"/>
      <c r="M48" s="624"/>
      <c r="N48" s="624"/>
      <c r="O48" s="624"/>
      <c r="P48" s="624"/>
      <c r="Q48" s="624"/>
    </row>
    <row r="49" spans="1:17" ht="13.5" customHeight="1">
      <c r="A49" s="955">
        <v>42998</v>
      </c>
      <c r="B49" s="956">
        <v>0.54166666666666663</v>
      </c>
      <c r="C49" s="957">
        <v>5.708333333333333</v>
      </c>
      <c r="D49" s="87">
        <v>4</v>
      </c>
      <c r="E49" s="700"/>
      <c r="F49" s="700"/>
      <c r="G49" s="700"/>
      <c r="H49" s="700"/>
      <c r="I49" s="700"/>
      <c r="J49" s="673"/>
      <c r="K49" s="663"/>
      <c r="L49" s="657"/>
      <c r="M49" s="624"/>
      <c r="N49" s="624"/>
      <c r="O49" s="624"/>
      <c r="P49" s="624"/>
      <c r="Q49" s="624"/>
    </row>
    <row r="50" spans="1:17">
      <c r="A50" s="955">
        <v>43000</v>
      </c>
      <c r="B50" s="956">
        <v>0.54166666666666663</v>
      </c>
      <c r="C50" s="957">
        <v>5.708333333333333</v>
      </c>
      <c r="D50" s="87">
        <v>4</v>
      </c>
      <c r="E50" s="700"/>
      <c r="F50" s="700"/>
      <c r="G50" s="700"/>
      <c r="H50" s="700"/>
      <c r="I50" s="700"/>
      <c r="J50" s="673"/>
      <c r="K50" s="663"/>
      <c r="L50" s="657"/>
      <c r="M50" s="624"/>
      <c r="N50" s="624"/>
      <c r="O50" s="624"/>
      <c r="P50" s="624"/>
      <c r="Q50" s="624"/>
    </row>
    <row r="51" spans="1:17">
      <c r="A51" s="657"/>
      <c r="B51" s="700"/>
      <c r="C51" s="700"/>
      <c r="D51" s="700"/>
      <c r="E51" s="700"/>
      <c r="F51" s="700"/>
      <c r="G51" s="700"/>
      <c r="H51" s="700"/>
      <c r="I51" s="700"/>
      <c r="J51" s="673"/>
      <c r="K51" s="663"/>
      <c r="L51" s="657"/>
      <c r="M51" s="624"/>
      <c r="N51" s="624"/>
      <c r="O51" s="624"/>
      <c r="P51" s="624"/>
      <c r="Q51" s="624"/>
    </row>
    <row r="52" spans="1:17" ht="13.5" customHeight="1">
      <c r="A52" s="97" t="s">
        <v>1138</v>
      </c>
      <c r="B52" s="700"/>
      <c r="C52" s="700"/>
      <c r="D52" s="700"/>
      <c r="E52" s="700"/>
      <c r="F52" s="700"/>
      <c r="G52" s="700"/>
      <c r="H52" s="700"/>
      <c r="I52" s="700"/>
      <c r="J52" s="673"/>
      <c r="K52" s="663"/>
      <c r="L52" s="657"/>
      <c r="M52" s="624"/>
      <c r="N52" s="624"/>
      <c r="O52" s="624"/>
      <c r="P52" s="624"/>
      <c r="Q52" s="624"/>
    </row>
    <row r="53" spans="1:17" ht="13.5" customHeight="1">
      <c r="J53" s="673"/>
      <c r="K53" s="663"/>
      <c r="L53" s="657"/>
      <c r="M53" s="624"/>
      <c r="N53" s="624"/>
      <c r="O53" s="624"/>
      <c r="P53" s="624"/>
      <c r="Q53" s="624"/>
    </row>
    <row r="54" spans="1:17" s="624" customFormat="1" ht="13.5" customHeight="1">
      <c r="A54"/>
      <c r="B54" s="172"/>
      <c r="C54" s="51"/>
      <c r="D54" s="51"/>
      <c r="E54" s="51"/>
      <c r="F54" s="51"/>
      <c r="G54" s="51"/>
      <c r="H54" s="51"/>
      <c r="I54" s="51"/>
      <c r="J54" s="766"/>
      <c r="K54" s="663"/>
      <c r="L54" s="657"/>
    </row>
    <row r="55" spans="1:17" s="624" customFormat="1" ht="13.5" customHeight="1">
      <c r="A55"/>
      <c r="B55" s="172"/>
      <c r="C55" s="51"/>
      <c r="D55" s="51"/>
      <c r="E55" s="51"/>
      <c r="F55" s="51"/>
      <c r="G55" s="51"/>
      <c r="H55" s="51"/>
      <c r="I55" s="51"/>
      <c r="J55" s="766"/>
      <c r="K55" s="663"/>
      <c r="L55" s="657"/>
    </row>
    <row r="56" spans="1:17" ht="13.5" customHeight="1">
      <c r="J56" s="673"/>
      <c r="K56" s="663"/>
      <c r="L56" s="657"/>
      <c r="M56" s="624"/>
      <c r="N56" s="624"/>
      <c r="O56" s="624"/>
      <c r="P56" s="624"/>
      <c r="Q56" s="624"/>
    </row>
    <row r="57" spans="1:17" ht="13.5" customHeight="1">
      <c r="J57" s="673"/>
      <c r="K57" s="663"/>
      <c r="L57" s="657"/>
      <c r="M57" s="624"/>
      <c r="N57" s="624"/>
      <c r="O57" s="624"/>
      <c r="P57" s="624"/>
      <c r="Q57" s="624"/>
    </row>
    <row r="58" spans="1:17">
      <c r="J58" s="673"/>
      <c r="K58" s="663"/>
      <c r="L58" s="657"/>
      <c r="M58" s="624"/>
      <c r="N58" s="624"/>
      <c r="O58" s="624"/>
      <c r="P58" s="624"/>
      <c r="Q58" s="624"/>
    </row>
    <row r="59" spans="1:17">
      <c r="J59" s="673"/>
      <c r="K59" s="663"/>
      <c r="L59" s="657"/>
      <c r="M59" s="624"/>
      <c r="N59" s="624"/>
      <c r="O59" s="624"/>
      <c r="P59" s="624"/>
      <c r="Q59" s="624"/>
    </row>
    <row r="60" spans="1:17">
      <c r="J60" s="673"/>
      <c r="K60" s="663"/>
      <c r="L60" s="657"/>
      <c r="M60" s="624"/>
      <c r="N60" s="624"/>
      <c r="O60" s="624"/>
      <c r="P60" s="624"/>
      <c r="Q60" s="624"/>
    </row>
    <row r="61" spans="1:17" s="624" customFormat="1" ht="13.5" customHeight="1">
      <c r="A61"/>
      <c r="B61" s="172"/>
      <c r="C61" s="51"/>
      <c r="D61" s="51"/>
      <c r="E61" s="51"/>
      <c r="F61" s="51"/>
      <c r="G61" s="51"/>
      <c r="H61" s="51"/>
      <c r="I61" s="51"/>
      <c r="J61" s="766"/>
      <c r="K61" s="663"/>
      <c r="L61" s="657"/>
    </row>
    <row r="62" spans="1:17" s="624" customFormat="1" ht="13.5" customHeight="1">
      <c r="A62"/>
      <c r="B62" s="172"/>
      <c r="C62" s="51"/>
      <c r="D62" s="51"/>
      <c r="E62" s="51"/>
      <c r="F62" s="51"/>
      <c r="G62" s="51"/>
      <c r="H62" s="51"/>
      <c r="I62" s="51"/>
      <c r="J62" s="766"/>
      <c r="K62" s="663"/>
      <c r="L62" s="657"/>
    </row>
    <row r="63" spans="1:17" ht="13.5" customHeight="1">
      <c r="J63" s="673"/>
      <c r="K63" s="663"/>
      <c r="L63" s="657"/>
      <c r="M63" s="624"/>
      <c r="N63" s="624"/>
      <c r="O63" s="624"/>
      <c r="P63" s="624"/>
      <c r="Q63" s="624"/>
    </row>
    <row r="64" spans="1:17" ht="13.5" customHeight="1">
      <c r="J64" s="673"/>
      <c r="K64" s="663"/>
      <c r="L64" s="657"/>
      <c r="M64" s="624"/>
      <c r="N64" s="624"/>
      <c r="O64" s="624"/>
      <c r="P64" s="624"/>
      <c r="Q64" s="624"/>
    </row>
    <row r="65" spans="1:17">
      <c r="J65" s="673"/>
      <c r="K65" s="663"/>
      <c r="L65" s="657"/>
      <c r="M65" s="624"/>
      <c r="N65" s="624"/>
      <c r="O65" s="624"/>
      <c r="P65" s="624"/>
      <c r="Q65" s="624"/>
    </row>
    <row r="66" spans="1:17">
      <c r="J66" s="673"/>
      <c r="K66" s="663"/>
      <c r="L66" s="657"/>
      <c r="M66" s="624"/>
      <c r="N66" s="624"/>
      <c r="O66" s="624"/>
      <c r="P66" s="624"/>
      <c r="Q66" s="624"/>
    </row>
    <row r="67" spans="1:17" ht="13.5" customHeight="1">
      <c r="J67" s="673"/>
      <c r="K67" s="663"/>
      <c r="L67" s="657"/>
      <c r="M67" s="624"/>
      <c r="N67" s="624"/>
      <c r="O67" s="624"/>
      <c r="P67" s="624"/>
      <c r="Q67" s="624"/>
    </row>
    <row r="68" spans="1:17" s="624" customFormat="1" ht="13.5" customHeight="1">
      <c r="A68"/>
      <c r="B68" s="172"/>
      <c r="C68" s="51"/>
      <c r="D68" s="51"/>
      <c r="E68" s="51"/>
      <c r="F68" s="51"/>
      <c r="G68" s="51"/>
      <c r="H68" s="51"/>
      <c r="I68" s="51"/>
      <c r="J68" s="766"/>
      <c r="K68" s="663"/>
      <c r="L68" s="657"/>
    </row>
    <row r="69" spans="1:17" s="624" customFormat="1" ht="13.5" customHeight="1">
      <c r="A69"/>
      <c r="B69" s="172"/>
      <c r="C69" s="51"/>
      <c r="D69" s="51"/>
      <c r="E69" s="51"/>
      <c r="F69" s="51"/>
      <c r="G69" s="51"/>
      <c r="H69" s="51"/>
      <c r="I69" s="51"/>
      <c r="J69" s="766"/>
      <c r="K69" s="663"/>
      <c r="L69" s="657"/>
    </row>
    <row r="70" spans="1:17" ht="13.5" customHeight="1">
      <c r="J70" s="673"/>
      <c r="K70" s="663"/>
      <c r="L70" s="657"/>
      <c r="M70" s="624"/>
      <c r="N70" s="624"/>
      <c r="O70" s="624"/>
      <c r="P70" s="624"/>
      <c r="Q70" s="624"/>
    </row>
    <row r="71" spans="1:17">
      <c r="J71" s="673"/>
      <c r="K71" s="663"/>
      <c r="L71" s="657"/>
      <c r="M71" s="624"/>
      <c r="N71" s="624"/>
      <c r="O71" s="624"/>
      <c r="P71" s="624"/>
      <c r="Q71" s="624"/>
    </row>
    <row r="72" spans="1:17">
      <c r="J72" s="673"/>
      <c r="K72" s="663"/>
      <c r="L72" s="657"/>
      <c r="M72" s="624"/>
      <c r="N72" s="624"/>
      <c r="O72" s="624"/>
      <c r="P72" s="624"/>
      <c r="Q72" s="624"/>
    </row>
    <row r="73" spans="1:17">
      <c r="J73" s="673"/>
      <c r="K73" s="663"/>
      <c r="L73" s="657"/>
      <c r="M73" s="624"/>
      <c r="N73" s="624"/>
      <c r="O73" s="624"/>
      <c r="P73" s="624"/>
      <c r="Q73" s="624"/>
    </row>
    <row r="74" spans="1:17">
      <c r="J74" s="673"/>
      <c r="K74" s="663"/>
      <c r="L74" s="657"/>
      <c r="M74" s="624"/>
      <c r="N74" s="624"/>
      <c r="O74" s="624"/>
      <c r="P74" s="624"/>
      <c r="Q74" s="624"/>
    </row>
    <row r="75" spans="1:17">
      <c r="J75" s="673"/>
      <c r="K75" s="663"/>
      <c r="L75" s="657"/>
      <c r="M75" s="624"/>
      <c r="N75" s="624"/>
      <c r="O75" s="624"/>
      <c r="P75" s="624"/>
      <c r="Q75" s="624"/>
    </row>
    <row r="76" spans="1:17">
      <c r="J76" s="673"/>
      <c r="K76" s="663"/>
      <c r="L76" s="657"/>
      <c r="M76" s="624"/>
      <c r="N76" s="624"/>
      <c r="O76" s="624"/>
      <c r="P76" s="624"/>
      <c r="Q76" s="624"/>
    </row>
    <row r="77" spans="1:17">
      <c r="J77" s="673"/>
      <c r="K77" s="663"/>
      <c r="L77" s="657"/>
      <c r="M77" s="624"/>
      <c r="N77" s="624"/>
      <c r="O77" s="624"/>
      <c r="P77" s="624"/>
      <c r="Q77" s="624"/>
    </row>
    <row r="78" spans="1:17">
      <c r="J78" s="673"/>
      <c r="K78" s="663"/>
      <c r="L78" s="657"/>
      <c r="M78" s="624"/>
      <c r="N78" s="624"/>
      <c r="O78" s="624"/>
      <c r="P78" s="624"/>
      <c r="Q78" s="624"/>
    </row>
    <row r="79" spans="1:17">
      <c r="J79" s="673"/>
      <c r="K79" s="663"/>
      <c r="L79" s="657"/>
      <c r="M79" s="624"/>
      <c r="N79" s="624"/>
      <c r="O79" s="624"/>
      <c r="P79" s="624"/>
      <c r="Q79" s="624"/>
    </row>
    <row r="80" spans="1:17">
      <c r="J80" s="673"/>
      <c r="K80" s="663"/>
      <c r="L80" s="657"/>
      <c r="M80" s="624"/>
      <c r="N80" s="624"/>
      <c r="O80" s="624"/>
      <c r="P80" s="624"/>
      <c r="Q80" s="624"/>
    </row>
    <row r="81" spans="10:17">
      <c r="J81" s="673"/>
      <c r="K81" s="663"/>
      <c r="L81" s="657"/>
      <c r="M81" s="624"/>
      <c r="N81" s="624"/>
      <c r="O81" s="624"/>
      <c r="P81" s="624"/>
      <c r="Q81" s="624"/>
    </row>
  </sheetData>
  <mergeCells count="26">
    <mergeCell ref="A7:G7"/>
    <mergeCell ref="A6:G6"/>
    <mergeCell ref="A5:G5"/>
    <mergeCell ref="E10:G10"/>
    <mergeCell ref="L5:R5"/>
    <mergeCell ref="L6:R6"/>
    <mergeCell ref="L7:R7"/>
    <mergeCell ref="L8:R8"/>
    <mergeCell ref="L9:R9"/>
    <mergeCell ref="A18:D18"/>
    <mergeCell ref="A9:G9"/>
    <mergeCell ref="B10:D10"/>
    <mergeCell ref="A8:G8"/>
    <mergeCell ref="A20:C20"/>
    <mergeCell ref="A4:G4"/>
    <mergeCell ref="A1:R1"/>
    <mergeCell ref="A2:R2"/>
    <mergeCell ref="A3:R3"/>
    <mergeCell ref="L4:R4"/>
    <mergeCell ref="L30:R30"/>
    <mergeCell ref="A41:E41"/>
    <mergeCell ref="A24:I24"/>
    <mergeCell ref="A27:E27"/>
    <mergeCell ref="A26:E26"/>
    <mergeCell ref="A25:E25"/>
    <mergeCell ref="A28:F2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zoomScaleNormal="100" workbookViewId="0">
      <selection activeCell="G13" sqref="G13"/>
    </sheetView>
  </sheetViews>
  <sheetFormatPr defaultRowHeight="12.75"/>
  <cols>
    <col min="1" max="1" width="35.85546875" customWidth="1"/>
    <col min="2" max="2" width="19.28515625" style="172" customWidth="1"/>
    <col min="3" max="3" width="21.42578125" style="51" customWidth="1"/>
    <col min="4" max="4" width="17.28515625" style="51" customWidth="1"/>
    <col min="5" max="5" width="15.7109375" style="51" customWidth="1"/>
    <col min="6" max="6" width="22.28515625" style="51" customWidth="1"/>
    <col min="7" max="7" width="17.42578125" style="51" customWidth="1"/>
    <col min="8" max="9" width="15.28515625" style="51" customWidth="1"/>
    <col min="10" max="10" width="0.5703125" style="141" customWidth="1"/>
    <col min="11" max="11" width="11.7109375" style="51" customWidth="1"/>
    <col min="12" max="12" width="12.7109375" style="51" customWidth="1"/>
    <col min="13" max="16" width="12.7109375" customWidth="1"/>
    <col min="17" max="17" width="9.28515625" customWidth="1"/>
  </cols>
  <sheetData>
    <row r="1" spans="1:19" ht="13.35" customHeight="1">
      <c r="A1" s="1590" t="str">
        <f>Cover!B8</f>
        <v>GMO Evaluation, Measurement, and Verification Report – Appendix Databook</v>
      </c>
      <c r="B1" s="1590"/>
      <c r="C1" s="1590"/>
      <c r="D1" s="1590"/>
      <c r="E1" s="1590"/>
      <c r="F1" s="1590"/>
      <c r="G1" s="1590"/>
      <c r="H1" s="1590"/>
      <c r="I1" s="1590"/>
      <c r="J1" s="1590"/>
      <c r="K1" s="1590"/>
      <c r="L1" s="1590"/>
      <c r="M1" s="1590"/>
      <c r="N1" s="1590"/>
      <c r="O1" s="1590"/>
      <c r="P1" s="1590"/>
      <c r="Q1" s="1590"/>
      <c r="R1" s="1590"/>
    </row>
    <row r="2" spans="1:19" ht="35.25" customHeight="1">
      <c r="A2" s="1591"/>
      <c r="B2" s="1591"/>
      <c r="C2" s="1591"/>
      <c r="D2" s="1591"/>
      <c r="E2" s="1591"/>
      <c r="F2" s="1591"/>
      <c r="G2" s="1591"/>
      <c r="H2" s="1591"/>
      <c r="I2" s="1591"/>
      <c r="J2" s="1591"/>
      <c r="K2" s="1591"/>
      <c r="L2" s="1591"/>
      <c r="M2" s="1591"/>
      <c r="N2" s="1591"/>
      <c r="O2" s="1591"/>
      <c r="P2" s="1591"/>
      <c r="Q2" s="1591"/>
      <c r="R2" s="1591"/>
    </row>
    <row r="3" spans="1:19" ht="5.25" customHeight="1">
      <c r="A3" s="1592"/>
      <c r="B3" s="1592"/>
      <c r="C3" s="1592"/>
      <c r="D3" s="1592"/>
      <c r="E3" s="1592"/>
      <c r="F3" s="1592"/>
      <c r="G3" s="1592"/>
      <c r="H3" s="1592"/>
      <c r="I3" s="1592"/>
      <c r="J3" s="1592"/>
      <c r="K3" s="1592"/>
      <c r="L3" s="1592"/>
      <c r="M3" s="1592"/>
      <c r="N3" s="1592"/>
      <c r="O3" s="1592"/>
      <c r="P3" s="1592"/>
      <c r="Q3" s="1592"/>
      <c r="R3" s="1592"/>
    </row>
    <row r="4" spans="1:19" s="28" customFormat="1" ht="30" customHeight="1">
      <c r="A4" s="1593" t="s">
        <v>930</v>
      </c>
      <c r="B4" s="1593"/>
      <c r="C4" s="1593"/>
      <c r="D4" s="1593"/>
      <c r="E4" s="1593"/>
      <c r="F4" s="1593"/>
      <c r="G4" s="1593"/>
      <c r="H4" s="787"/>
      <c r="I4" s="787"/>
      <c r="J4" s="765"/>
      <c r="K4" s="787"/>
      <c r="L4" s="1593" t="s">
        <v>1116</v>
      </c>
      <c r="M4" s="1593"/>
      <c r="N4" s="1593"/>
      <c r="O4" s="1593"/>
      <c r="P4" s="1593"/>
      <c r="Q4" s="1593"/>
      <c r="R4" s="1593"/>
    </row>
    <row r="5" spans="1:19" s="28" customFormat="1" ht="15.75">
      <c r="A5" s="1595" t="s">
        <v>1093</v>
      </c>
      <c r="B5" s="1595"/>
      <c r="C5" s="1595"/>
      <c r="D5" s="1595"/>
      <c r="E5" s="1595"/>
      <c r="F5" s="1595"/>
      <c r="G5" s="1595"/>
      <c r="H5" s="787"/>
      <c r="I5" s="787"/>
      <c r="J5" s="765"/>
      <c r="K5" s="759"/>
      <c r="L5" s="1589" t="s">
        <v>167</v>
      </c>
      <c r="M5" s="1589"/>
      <c r="N5" s="1589"/>
      <c r="O5" s="1589"/>
      <c r="P5" s="1589"/>
      <c r="Q5" s="1589"/>
      <c r="R5" s="1589"/>
      <c r="S5"/>
    </row>
    <row r="6" spans="1:19" ht="13.5" customHeight="1">
      <c r="A6" s="1596"/>
      <c r="B6" s="1596"/>
      <c r="C6" s="1596"/>
      <c r="D6" s="1596"/>
      <c r="E6" s="1596"/>
      <c r="F6" s="1596"/>
      <c r="G6" s="1596"/>
      <c r="H6" s="787"/>
      <c r="I6" s="787"/>
      <c r="J6" s="765"/>
      <c r="K6" s="754"/>
      <c r="L6" s="784"/>
      <c r="M6" s="754"/>
      <c r="N6" s="754"/>
      <c r="O6" s="754"/>
      <c r="P6" s="754"/>
      <c r="Q6" s="754"/>
    </row>
    <row r="7" spans="1:19" s="624" customFormat="1" ht="13.5" customHeight="1">
      <c r="A7" s="1606" t="s">
        <v>1091</v>
      </c>
      <c r="B7" s="1606"/>
      <c r="C7" s="1606"/>
      <c r="D7" s="1606"/>
      <c r="E7" s="1606"/>
      <c r="F7" s="1606"/>
      <c r="G7" s="1606"/>
      <c r="H7" s="787"/>
      <c r="I7" s="787"/>
      <c r="J7" s="765"/>
      <c r="K7" s="754"/>
      <c r="S7"/>
    </row>
    <row r="8" spans="1:19" s="624" customFormat="1" ht="13.5" customHeight="1">
      <c r="A8" s="1596"/>
      <c r="B8" s="1596"/>
      <c r="C8" s="1596"/>
      <c r="D8" s="1596"/>
      <c r="E8" s="1596"/>
      <c r="F8" s="1596"/>
      <c r="G8" s="1596"/>
      <c r="H8" s="787"/>
      <c r="I8" s="787"/>
      <c r="J8" s="765"/>
      <c r="K8" s="754"/>
      <c r="L8" s="754"/>
      <c r="M8" s="754"/>
      <c r="N8" s="754"/>
      <c r="O8" s="754"/>
      <c r="P8" s="754"/>
      <c r="Q8" s="754"/>
      <c r="R8"/>
      <c r="S8"/>
    </row>
    <row r="9" spans="1:19" ht="13.5" customHeight="1">
      <c r="A9" s="1597" t="s">
        <v>79</v>
      </c>
      <c r="B9" s="1597"/>
      <c r="C9" s="1597"/>
      <c r="D9" s="1597"/>
      <c r="E9" s="1597"/>
      <c r="F9" s="1597"/>
      <c r="G9" s="1597"/>
      <c r="H9" s="787"/>
      <c r="I9" s="787"/>
      <c r="J9" s="765"/>
      <c r="K9" s="754"/>
      <c r="L9" s="754"/>
      <c r="M9" s="754"/>
      <c r="N9" s="754"/>
      <c r="O9" s="754"/>
      <c r="P9" s="754"/>
      <c r="Q9" s="754"/>
    </row>
    <row r="10" spans="1:19" ht="13.5" thickBot="1">
      <c r="A10" s="780"/>
      <c r="B10" s="1601" t="s">
        <v>11</v>
      </c>
      <c r="C10" s="1602"/>
      <c r="D10" s="1603"/>
      <c r="E10" s="1604" t="s">
        <v>12</v>
      </c>
      <c r="F10" s="1605"/>
      <c r="G10" s="1605"/>
      <c r="H10" s="783"/>
      <c r="I10" s="787"/>
      <c r="J10" s="766"/>
      <c r="K10" s="754"/>
      <c r="L10" s="754"/>
      <c r="M10" s="754"/>
      <c r="N10" s="754"/>
      <c r="O10" s="754"/>
      <c r="P10" s="754"/>
      <c r="Q10" s="754"/>
    </row>
    <row r="11" spans="1:19" ht="28.5" customHeight="1" thickBot="1">
      <c r="A11" s="779"/>
      <c r="B11" s="1251" t="s">
        <v>13</v>
      </c>
      <c r="C11" s="1251" t="s">
        <v>14</v>
      </c>
      <c r="D11" s="1252" t="s">
        <v>15</v>
      </c>
      <c r="E11" s="1250" t="s">
        <v>1244</v>
      </c>
      <c r="F11" s="1251" t="s">
        <v>14</v>
      </c>
      <c r="G11" s="1251" t="s">
        <v>16</v>
      </c>
      <c r="H11" s="786"/>
      <c r="I11" s="787"/>
      <c r="J11" s="767"/>
      <c r="K11" s="630"/>
      <c r="L11" s="630"/>
      <c r="M11" s="624"/>
      <c r="N11" s="624"/>
      <c r="O11" s="624"/>
      <c r="P11" s="624"/>
      <c r="Q11" s="624"/>
    </row>
    <row r="12" spans="1:19" ht="13.35" customHeight="1">
      <c r="A12" s="778" t="s">
        <v>1130</v>
      </c>
      <c r="B12" s="764" t="s">
        <v>407</v>
      </c>
      <c r="C12" s="764" t="s">
        <v>407</v>
      </c>
      <c r="D12" s="782" t="s">
        <v>407</v>
      </c>
      <c r="E12" s="999" t="s">
        <v>407</v>
      </c>
      <c r="F12" s="764" t="s">
        <v>407</v>
      </c>
      <c r="G12" s="781" t="s">
        <v>407</v>
      </c>
      <c r="H12" s="786"/>
      <c r="I12" s="787"/>
      <c r="J12" s="768"/>
      <c r="K12" s="630"/>
      <c r="L12" s="630"/>
      <c r="M12" s="624"/>
      <c r="N12" s="624"/>
      <c r="O12" s="624"/>
      <c r="P12" s="624"/>
      <c r="Q12" s="624"/>
    </row>
    <row r="13" spans="1:19" ht="13.35" customHeight="1">
      <c r="A13" s="778" t="s">
        <v>1131</v>
      </c>
      <c r="B13" s="763">
        <v>20664</v>
      </c>
      <c r="C13" s="763">
        <f>F33</f>
        <v>9882.7736666666679</v>
      </c>
      <c r="D13" s="777">
        <f>C13/B13</f>
        <v>0.47826043683055885</v>
      </c>
      <c r="E13" s="1000">
        <f>'MEEIA Targets'!K9</f>
        <v>55000.000000000007</v>
      </c>
      <c r="F13" s="763">
        <f>F33</f>
        <v>9882.7736666666679</v>
      </c>
      <c r="G13" s="773">
        <f>F13/E13</f>
        <v>0.17968679393939394</v>
      </c>
      <c r="H13" s="786"/>
      <c r="I13" s="787"/>
      <c r="J13" s="767"/>
      <c r="K13" s="754"/>
      <c r="L13" s="754"/>
      <c r="M13" s="754"/>
      <c r="N13" s="754"/>
      <c r="O13" s="754"/>
      <c r="P13" s="754"/>
      <c r="Q13" s="754"/>
    </row>
    <row r="14" spans="1:19" s="624" customFormat="1" ht="13.5" customHeight="1">
      <c r="A14" s="772"/>
      <c r="B14" s="763"/>
      <c r="C14" s="763"/>
      <c r="D14" s="763"/>
      <c r="E14" s="773"/>
      <c r="F14" s="763"/>
      <c r="G14" s="773"/>
      <c r="H14" s="786"/>
      <c r="I14" s="787"/>
      <c r="J14" s="767"/>
      <c r="K14" s="754"/>
      <c r="L14" s="754"/>
      <c r="M14" s="754"/>
      <c r="N14" s="754"/>
      <c r="O14" s="754"/>
      <c r="P14" s="754"/>
      <c r="Q14" s="754"/>
      <c r="R14"/>
      <c r="S14"/>
    </row>
    <row r="15" spans="1:19" s="624" customFormat="1" ht="13.5" customHeight="1">
      <c r="A15" s="97" t="s">
        <v>1138</v>
      </c>
      <c r="B15" s="763"/>
      <c r="C15" s="763"/>
      <c r="D15" s="763"/>
      <c r="E15" s="773"/>
      <c r="F15" s="763"/>
      <c r="G15" s="773"/>
      <c r="H15" s="787"/>
      <c r="I15" s="787"/>
      <c r="J15" s="767"/>
      <c r="K15" s="754"/>
      <c r="L15" s="754"/>
      <c r="M15" s="754"/>
      <c r="N15" s="754"/>
      <c r="O15" s="754"/>
      <c r="P15" s="754"/>
      <c r="Q15" s="754"/>
      <c r="R15"/>
      <c r="S15"/>
    </row>
    <row r="16" spans="1:19" s="624" customFormat="1" ht="13.5" customHeight="1">
      <c r="A16" s="97"/>
      <c r="B16" s="763"/>
      <c r="C16" s="763"/>
      <c r="D16" s="763"/>
      <c r="E16" s="773"/>
      <c r="F16" s="763"/>
      <c r="G16" s="773"/>
      <c r="H16" s="787"/>
      <c r="I16" s="787"/>
      <c r="J16" s="767"/>
      <c r="K16" s="1131"/>
      <c r="L16" s="1131"/>
      <c r="M16" s="1131"/>
      <c r="N16" s="1131"/>
      <c r="O16" s="1131"/>
      <c r="P16" s="1131"/>
      <c r="Q16" s="1131"/>
    </row>
    <row r="17" spans="1:19" s="5" customFormat="1" ht="13.5" customHeight="1">
      <c r="A17" s="772"/>
      <c r="B17" s="763"/>
      <c r="C17" s="763"/>
      <c r="D17" s="773"/>
      <c r="E17" s="786"/>
      <c r="F17" s="786"/>
      <c r="G17" s="786"/>
      <c r="H17" s="787"/>
      <c r="I17" s="787"/>
      <c r="J17" s="766"/>
      <c r="K17" s="754"/>
      <c r="L17" s="754"/>
      <c r="M17" s="754"/>
      <c r="N17" s="754"/>
      <c r="O17" s="754"/>
      <c r="P17" s="754"/>
      <c r="Q17" s="754"/>
      <c r="R17"/>
      <c r="S17"/>
    </row>
    <row r="18" spans="1:19" s="5" customFormat="1" ht="13.5" customHeight="1">
      <c r="A18" s="1597" t="s">
        <v>81</v>
      </c>
      <c r="B18" s="1597"/>
      <c r="C18" s="1597"/>
      <c r="D18" s="1597"/>
      <c r="E18" s="786"/>
      <c r="F18" s="786"/>
      <c r="G18" s="786"/>
      <c r="H18" s="787"/>
      <c r="I18" s="787"/>
      <c r="J18" s="769"/>
      <c r="K18" s="754"/>
      <c r="L18" s="754"/>
      <c r="M18" s="624"/>
      <c r="N18" s="624"/>
      <c r="O18" s="624"/>
      <c r="P18" s="624"/>
      <c r="Q18" s="624"/>
      <c r="R18"/>
      <c r="S18"/>
    </row>
    <row r="19" spans="1:19" s="5" customFormat="1" ht="26.25" thickBot="1">
      <c r="A19" s="774" t="s">
        <v>38</v>
      </c>
      <c r="B19" s="771" t="s">
        <v>39</v>
      </c>
      <c r="C19" s="771" t="s">
        <v>40</v>
      </c>
      <c r="D19" s="771" t="s">
        <v>41</v>
      </c>
      <c r="E19" s="783"/>
      <c r="F19" s="787"/>
      <c r="G19" s="787"/>
      <c r="H19" s="787"/>
      <c r="I19" s="787"/>
      <c r="J19" s="769"/>
      <c r="K19" s="754"/>
      <c r="L19" s="754"/>
      <c r="M19" s="624"/>
      <c r="N19" s="624"/>
      <c r="O19" s="624"/>
      <c r="P19" s="624"/>
      <c r="Q19" s="624"/>
      <c r="R19"/>
      <c r="S19"/>
    </row>
    <row r="20" spans="1:19" s="5" customFormat="1" ht="13.5" customHeight="1" thickTop="1">
      <c r="A20" s="1599" t="s">
        <v>42</v>
      </c>
      <c r="B20" s="1600"/>
      <c r="C20" s="1600"/>
      <c r="D20" s="1147">
        <v>1</v>
      </c>
      <c r="E20" s="786"/>
      <c r="F20" s="787"/>
      <c r="G20" s="787"/>
      <c r="H20" s="787"/>
      <c r="I20" s="787"/>
      <c r="J20" s="770"/>
      <c r="K20" s="754"/>
      <c r="L20" s="754"/>
      <c r="M20" s="624"/>
      <c r="N20" s="624"/>
      <c r="O20" s="624"/>
      <c r="P20" s="624"/>
      <c r="Q20" s="624"/>
      <c r="R20"/>
      <c r="S20"/>
    </row>
    <row r="21" spans="1:19" s="627" customFormat="1" ht="13.5" customHeight="1">
      <c r="A21" s="772"/>
      <c r="B21" s="775"/>
      <c r="C21" s="775"/>
      <c r="D21" s="775"/>
      <c r="E21" s="786"/>
      <c r="F21" s="787"/>
      <c r="G21" s="787"/>
      <c r="H21" s="787"/>
      <c r="I21" s="787"/>
      <c r="J21" s="770"/>
      <c r="K21" s="754"/>
      <c r="L21" s="784"/>
      <c r="M21" s="624"/>
      <c r="N21" s="624"/>
      <c r="O21" s="624"/>
      <c r="P21" s="624"/>
      <c r="Q21" s="624"/>
      <c r="R21"/>
      <c r="S21"/>
    </row>
    <row r="22" spans="1:19" s="627" customFormat="1" ht="13.5" customHeight="1">
      <c r="A22" s="775"/>
      <c r="B22" s="775"/>
      <c r="C22" s="775"/>
      <c r="D22" s="775"/>
      <c r="E22" s="786"/>
      <c r="F22" s="787"/>
      <c r="G22" s="787"/>
      <c r="H22" s="787"/>
      <c r="I22" s="787"/>
      <c r="J22" s="770"/>
      <c r="K22" s="758"/>
      <c r="L22" s="758"/>
      <c r="M22" s="755"/>
      <c r="N22" s="755"/>
      <c r="O22" s="755"/>
      <c r="P22" s="755"/>
      <c r="Q22" s="755"/>
    </row>
    <row r="23" spans="1:19" s="5" customFormat="1" ht="13.5" customHeight="1">
      <c r="A23" s="775"/>
      <c r="B23" s="775"/>
      <c r="C23" s="775"/>
      <c r="D23" s="775"/>
      <c r="E23" s="787"/>
      <c r="F23" s="787"/>
      <c r="G23" s="787"/>
      <c r="H23" s="787"/>
      <c r="I23" s="787"/>
      <c r="J23" s="766"/>
      <c r="K23"/>
      <c r="L23"/>
      <c r="M23"/>
      <c r="N23"/>
      <c r="O23"/>
      <c r="P23"/>
      <c r="Q23"/>
    </row>
    <row r="24" spans="1:19" s="5" customFormat="1" ht="4.9000000000000004" customHeight="1">
      <c r="A24" s="1598"/>
      <c r="B24" s="1598"/>
      <c r="C24" s="1598"/>
      <c r="D24" s="1598"/>
      <c r="E24" s="1598"/>
      <c r="F24" s="1598"/>
      <c r="G24" s="1598"/>
      <c r="H24" s="1598"/>
      <c r="I24" s="1598"/>
      <c r="J24" s="970"/>
      <c r="K24"/>
      <c r="L24"/>
      <c r="M24"/>
      <c r="N24"/>
      <c r="O24"/>
      <c r="P24"/>
      <c r="Q24"/>
    </row>
    <row r="25" spans="1:19" ht="13.5" customHeight="1">
      <c r="A25" s="1594"/>
      <c r="B25" s="1594"/>
      <c r="C25" s="1594"/>
      <c r="D25" s="1594"/>
      <c r="E25" s="776"/>
      <c r="F25" s="776"/>
      <c r="G25" s="776"/>
      <c r="H25" s="776"/>
      <c r="I25" s="776"/>
      <c r="J25" s="765"/>
      <c r="K25"/>
      <c r="L25"/>
    </row>
    <row r="26" spans="1:19" ht="13.5" customHeight="1">
      <c r="A26" s="1595" t="s">
        <v>1174</v>
      </c>
      <c r="B26" s="1595"/>
      <c r="C26" s="1595"/>
      <c r="D26" s="1595"/>
      <c r="E26" s="787"/>
      <c r="F26" s="787"/>
      <c r="G26" s="787"/>
      <c r="H26" s="787"/>
      <c r="I26" s="787"/>
      <c r="J26" s="766"/>
    </row>
    <row r="27" spans="1:19" ht="13.5" customHeight="1">
      <c r="A27" s="1596"/>
      <c r="B27" s="1596"/>
      <c r="C27" s="1596"/>
      <c r="D27" s="1596"/>
      <c r="E27" s="754"/>
      <c r="F27" s="754"/>
      <c r="G27" s="754"/>
      <c r="H27" s="754"/>
      <c r="I27" s="754"/>
      <c r="J27" s="969"/>
    </row>
    <row r="28" spans="1:19" ht="13.5" customHeight="1">
      <c r="A28" s="1597" t="s">
        <v>923</v>
      </c>
      <c r="B28" s="1597"/>
      <c r="C28" s="1597"/>
      <c r="D28" s="1597"/>
      <c r="E28" s="1597"/>
      <c r="F28" s="754"/>
      <c r="G28" s="754"/>
      <c r="H28" s="754"/>
      <c r="I28" s="754"/>
      <c r="J28" s="969"/>
    </row>
    <row r="29" spans="1:19" ht="33" customHeight="1" thickBot="1">
      <c r="A29" s="788" t="s">
        <v>924</v>
      </c>
      <c r="B29" s="788" t="s">
        <v>925</v>
      </c>
      <c r="C29" s="788" t="s">
        <v>926</v>
      </c>
      <c r="D29" s="788" t="s">
        <v>931</v>
      </c>
      <c r="E29" s="788" t="s">
        <v>932</v>
      </c>
      <c r="F29" s="1217" t="s">
        <v>1304</v>
      </c>
      <c r="G29" s="754"/>
      <c r="H29" s="754"/>
      <c r="I29" s="754"/>
      <c r="J29" s="969"/>
    </row>
    <row r="30" spans="1:19" ht="50.1" customHeight="1">
      <c r="A30" s="756" t="s">
        <v>933</v>
      </c>
      <c r="B30" s="1174">
        <v>0.66666666666666663</v>
      </c>
      <c r="C30" s="1174">
        <v>0.75</v>
      </c>
      <c r="D30" s="756">
        <v>2</v>
      </c>
      <c r="E30" s="756">
        <v>96</v>
      </c>
      <c r="F30" s="1223">
        <v>10708.59</v>
      </c>
      <c r="G30" s="754"/>
      <c r="H30" s="754"/>
      <c r="I30" s="754"/>
      <c r="J30" s="969"/>
    </row>
    <row r="31" spans="1:19">
      <c r="A31" s="756" t="s">
        <v>934</v>
      </c>
      <c r="B31" s="1174">
        <v>0.54166666666666663</v>
      </c>
      <c r="C31" s="1174">
        <v>0.79166666666666663</v>
      </c>
      <c r="D31" s="756">
        <v>6</v>
      </c>
      <c r="E31" s="756">
        <v>92</v>
      </c>
      <c r="F31" s="1223">
        <v>9301.2180000000008</v>
      </c>
      <c r="G31" s="754"/>
      <c r="H31" s="754"/>
      <c r="I31" s="754"/>
      <c r="J31" s="969"/>
    </row>
    <row r="32" spans="1:19">
      <c r="A32" s="1175" t="s">
        <v>935</v>
      </c>
      <c r="B32" s="1176">
        <v>0.54166666666666663</v>
      </c>
      <c r="C32" s="1176">
        <v>0.79166666666666663</v>
      </c>
      <c r="D32" s="1175">
        <v>6</v>
      </c>
      <c r="E32" s="1175">
        <v>90</v>
      </c>
      <c r="F32" s="1224">
        <v>9638.5130000000008</v>
      </c>
      <c r="G32" s="754"/>
      <c r="H32" s="754"/>
      <c r="I32" s="754"/>
    </row>
    <row r="33" spans="1:17">
      <c r="A33" s="785" t="s">
        <v>505</v>
      </c>
      <c r="B33" s="785"/>
      <c r="C33" s="785"/>
      <c r="D33" s="785"/>
      <c r="E33" s="785"/>
      <c r="F33" s="1298">
        <f>AVERAGE(F30:F32)</f>
        <v>9882.7736666666679</v>
      </c>
      <c r="G33" s="630"/>
      <c r="H33" s="630"/>
      <c r="I33" s="630"/>
    </row>
    <row r="34" spans="1:17">
      <c r="A34" s="97" t="s">
        <v>1138</v>
      </c>
      <c r="B34" s="785"/>
      <c r="C34" s="785"/>
      <c r="D34" s="785"/>
      <c r="E34" s="785"/>
      <c r="F34" s="630"/>
      <c r="G34" s="630"/>
      <c r="H34" s="630"/>
      <c r="I34" s="630"/>
      <c r="J34" s="969"/>
    </row>
    <row r="35" spans="1:17">
      <c r="A35" s="97"/>
      <c r="B35" s="785"/>
      <c r="C35" s="785"/>
      <c r="D35" s="785"/>
      <c r="E35" s="785"/>
      <c r="F35" s="630"/>
      <c r="G35" s="630"/>
      <c r="H35" s="630"/>
      <c r="I35" s="630"/>
      <c r="J35" s="969"/>
    </row>
    <row r="36" spans="1:17" ht="12.75" customHeight="1">
      <c r="J36" s="969"/>
    </row>
    <row r="37" spans="1:17">
      <c r="J37" s="969"/>
    </row>
    <row r="38" spans="1:17">
      <c r="J38" s="969"/>
    </row>
    <row r="39" spans="1:17">
      <c r="J39" s="969"/>
    </row>
    <row r="40" spans="1:17">
      <c r="J40" s="969"/>
    </row>
    <row r="41" spans="1:17">
      <c r="J41" s="969"/>
      <c r="K41" s="754"/>
      <c r="L41" s="754"/>
      <c r="M41" s="624"/>
      <c r="N41" s="624"/>
      <c r="O41" s="624"/>
      <c r="P41" s="624"/>
      <c r="Q41" s="624"/>
    </row>
    <row r="42" spans="1:17">
      <c r="J42" s="969"/>
      <c r="K42" s="754"/>
      <c r="L42" s="754"/>
      <c r="M42" s="624"/>
      <c r="N42" s="624"/>
      <c r="O42" s="624"/>
      <c r="P42" s="624"/>
      <c r="Q42" s="624"/>
    </row>
    <row r="43" spans="1:17">
      <c r="J43" s="969"/>
      <c r="K43" s="754"/>
      <c r="L43" s="754"/>
      <c r="M43" s="624"/>
      <c r="N43" s="624"/>
      <c r="O43" s="624"/>
      <c r="P43" s="624"/>
      <c r="Q43" s="624"/>
    </row>
    <row r="44" spans="1:17" ht="13.5" customHeight="1">
      <c r="J44" s="969"/>
      <c r="K44" s="754"/>
      <c r="L44" s="784"/>
      <c r="M44" s="624"/>
      <c r="N44" s="624"/>
      <c r="O44" s="624"/>
      <c r="P44" s="624"/>
      <c r="Q44" s="624"/>
    </row>
    <row r="45" spans="1:17" ht="13.5" customHeight="1">
      <c r="J45" s="969"/>
      <c r="K45" s="754"/>
      <c r="L45" s="754"/>
      <c r="M45" s="624"/>
      <c r="N45" s="624"/>
      <c r="O45" s="624"/>
      <c r="P45" s="624"/>
      <c r="Q45" s="624"/>
    </row>
    <row r="46" spans="1:17" ht="13.5" customHeight="1">
      <c r="K46" s="630"/>
      <c r="L46" s="784"/>
      <c r="M46" s="624"/>
      <c r="N46" s="624"/>
      <c r="O46" s="624"/>
      <c r="P46" s="624"/>
      <c r="Q46" s="624"/>
    </row>
    <row r="47" spans="1:17" ht="13.5" customHeight="1">
      <c r="J47" s="969"/>
      <c r="K47" s="754"/>
      <c r="L47" s="754"/>
      <c r="M47" s="624"/>
      <c r="N47" s="624"/>
      <c r="O47" s="624"/>
      <c r="P47" s="624"/>
      <c r="Q47" s="624"/>
    </row>
    <row r="48" spans="1:17">
      <c r="J48" s="969"/>
      <c r="K48" s="754"/>
      <c r="L48" s="754"/>
      <c r="M48" s="624"/>
      <c r="N48" s="624"/>
      <c r="O48" s="624"/>
      <c r="P48" s="624"/>
      <c r="Q48" s="624"/>
    </row>
    <row r="49" spans="1:17">
      <c r="J49" s="969"/>
      <c r="K49" s="754"/>
      <c r="L49" s="754"/>
      <c r="M49" s="624"/>
      <c r="N49" s="624"/>
      <c r="O49" s="624"/>
      <c r="P49" s="624"/>
      <c r="Q49" s="624"/>
    </row>
    <row r="50" spans="1:17" s="624" customFormat="1">
      <c r="A50"/>
      <c r="B50" s="172"/>
      <c r="C50" s="51"/>
      <c r="D50" s="51"/>
      <c r="E50" s="51"/>
      <c r="F50" s="51"/>
      <c r="G50" s="51"/>
      <c r="H50" s="51"/>
      <c r="I50" s="51"/>
      <c r="J50" s="969"/>
      <c r="K50" s="1131"/>
      <c r="L50" s="1131"/>
    </row>
    <row r="51" spans="1:17">
      <c r="J51" s="969"/>
      <c r="K51" s="754"/>
      <c r="L51" s="754"/>
      <c r="M51" s="624"/>
      <c r="N51" s="624"/>
      <c r="O51" s="624"/>
      <c r="P51" s="624"/>
      <c r="Q51" s="624"/>
    </row>
    <row r="52" spans="1:17">
      <c r="J52" s="969"/>
      <c r="K52" s="754"/>
      <c r="L52" s="754"/>
      <c r="M52" s="624"/>
      <c r="N52" s="624"/>
      <c r="O52" s="624"/>
      <c r="P52" s="624"/>
      <c r="Q52" s="624"/>
    </row>
    <row r="53" spans="1:17" s="624" customFormat="1">
      <c r="A53"/>
      <c r="B53" s="172"/>
      <c r="C53" s="51"/>
      <c r="D53" s="51"/>
      <c r="E53" s="51"/>
      <c r="F53" s="51"/>
      <c r="G53" s="51"/>
      <c r="H53" s="51"/>
      <c r="I53" s="51"/>
      <c r="J53" s="969"/>
      <c r="K53" s="754"/>
      <c r="L53" s="754"/>
    </row>
    <row r="54" spans="1:17" ht="14.25" customHeight="1">
      <c r="J54" s="969"/>
      <c r="K54" s="754"/>
      <c r="L54" s="754"/>
      <c r="M54" s="624"/>
      <c r="N54" s="624"/>
      <c r="O54" s="624"/>
      <c r="P54" s="624"/>
      <c r="Q54" s="624"/>
    </row>
    <row r="55" spans="1:17" ht="13.5" customHeight="1">
      <c r="K55" s="630"/>
      <c r="L55" s="630"/>
      <c r="M55" s="624"/>
      <c r="N55" s="624"/>
      <c r="O55" s="624"/>
      <c r="P55" s="624"/>
      <c r="Q55" s="624"/>
    </row>
    <row r="56" spans="1:17" ht="13.5" customHeight="1">
      <c r="J56" s="969"/>
      <c r="K56" s="754"/>
      <c r="L56" s="754"/>
      <c r="M56" s="624"/>
      <c r="N56" s="624"/>
      <c r="O56" s="624"/>
      <c r="P56" s="624"/>
      <c r="Q56" s="624"/>
    </row>
    <row r="57" spans="1:17">
      <c r="J57" s="969"/>
      <c r="K57" s="754"/>
      <c r="L57" s="754"/>
      <c r="M57" s="624"/>
      <c r="N57" s="624"/>
      <c r="O57" s="624"/>
      <c r="P57" s="624"/>
      <c r="Q57" s="624"/>
    </row>
    <row r="58" spans="1:17">
      <c r="J58" s="969"/>
      <c r="K58" s="754"/>
      <c r="L58" s="754"/>
      <c r="M58" s="624"/>
      <c r="N58" s="624"/>
      <c r="O58" s="624"/>
      <c r="P58" s="624"/>
      <c r="Q58" s="624"/>
    </row>
    <row r="59" spans="1:17">
      <c r="J59" s="969"/>
      <c r="K59" s="754"/>
      <c r="L59" s="784"/>
      <c r="M59" s="624"/>
      <c r="N59" s="624"/>
      <c r="O59" s="624"/>
      <c r="P59" s="624"/>
      <c r="Q59" s="624"/>
    </row>
    <row r="60" spans="1:17" ht="13.5" customHeight="1">
      <c r="K60" s="630"/>
      <c r="L60" s="630"/>
      <c r="M60" s="624"/>
      <c r="N60" s="624"/>
      <c r="O60" s="624"/>
      <c r="P60" s="624"/>
      <c r="Q60" s="624"/>
    </row>
    <row r="61" spans="1:17" s="624" customFormat="1" ht="13.5" customHeight="1">
      <c r="A61"/>
      <c r="B61" s="172"/>
      <c r="C61" s="51"/>
      <c r="D61" s="51"/>
      <c r="E61" s="51"/>
      <c r="F61" s="51"/>
      <c r="G61" s="51"/>
      <c r="H61" s="51"/>
      <c r="I61" s="51"/>
      <c r="J61" s="141"/>
      <c r="K61" s="630"/>
      <c r="L61" s="630"/>
    </row>
    <row r="62" spans="1:17" ht="13.5" customHeight="1">
      <c r="K62" s="630"/>
      <c r="L62" s="630"/>
      <c r="M62" s="624"/>
      <c r="N62" s="624"/>
      <c r="O62" s="624"/>
      <c r="P62" s="624"/>
      <c r="Q62" s="624"/>
    </row>
    <row r="63" spans="1:17" ht="13.5" customHeight="1">
      <c r="J63" s="969"/>
      <c r="K63" s="754"/>
      <c r="L63" s="754"/>
      <c r="M63" s="624"/>
      <c r="N63" s="624"/>
      <c r="O63" s="624"/>
      <c r="P63" s="624"/>
      <c r="Q63" s="624"/>
    </row>
    <row r="64" spans="1:17">
      <c r="J64" s="969"/>
      <c r="K64" s="754"/>
      <c r="L64" s="754"/>
      <c r="M64" s="624"/>
      <c r="N64" s="624"/>
      <c r="O64" s="624"/>
      <c r="P64" s="624"/>
      <c r="Q64" s="624"/>
    </row>
    <row r="65" spans="1:18">
      <c r="J65" s="969"/>
      <c r="K65" s="754"/>
      <c r="L65" s="1589"/>
      <c r="M65" s="1589"/>
      <c r="N65" s="1589"/>
      <c r="O65" s="1589"/>
      <c r="P65" s="1589"/>
      <c r="Q65" s="1589"/>
      <c r="R65" s="1589"/>
    </row>
    <row r="66" spans="1:18" s="624" customFormat="1" ht="13.5" customHeight="1">
      <c r="A66"/>
      <c r="B66" s="172"/>
      <c r="C66" s="51"/>
      <c r="D66" s="51"/>
      <c r="E66" s="51"/>
      <c r="F66" s="51"/>
      <c r="G66" s="51"/>
      <c r="H66" s="51"/>
      <c r="I66" s="51"/>
      <c r="J66" s="969"/>
      <c r="K66" s="754"/>
      <c r="L66" s="754"/>
    </row>
    <row r="67" spans="1:18" s="624" customFormat="1" ht="13.5" customHeight="1">
      <c r="A67"/>
      <c r="B67" s="172"/>
      <c r="C67" s="51"/>
      <c r="D67" s="51"/>
      <c r="E67" s="51"/>
      <c r="F67" s="51"/>
      <c r="G67" s="51"/>
      <c r="H67" s="51"/>
      <c r="I67" s="51"/>
      <c r="J67" s="969"/>
      <c r="K67" s="754"/>
      <c r="L67" s="754"/>
    </row>
    <row r="68" spans="1:18" ht="13.5" customHeight="1">
      <c r="K68" s="630"/>
      <c r="L68" s="630"/>
      <c r="M68" s="624"/>
      <c r="N68" s="624"/>
      <c r="O68" s="624"/>
      <c r="P68" s="624"/>
      <c r="Q68" s="624"/>
    </row>
    <row r="69" spans="1:18" ht="13.5" customHeight="1">
      <c r="J69" s="969"/>
      <c r="K69" s="754"/>
      <c r="L69" s="754"/>
      <c r="M69" s="624"/>
      <c r="N69" s="624"/>
      <c r="O69" s="624"/>
      <c r="P69" s="624"/>
      <c r="Q69" s="624"/>
    </row>
    <row r="70" spans="1:18">
      <c r="J70" s="969"/>
      <c r="K70" s="754"/>
      <c r="L70" s="754"/>
      <c r="M70" s="624"/>
      <c r="N70" s="624"/>
      <c r="O70" s="624"/>
      <c r="P70" s="624"/>
      <c r="Q70" s="624"/>
    </row>
    <row r="71" spans="1:18">
      <c r="J71" s="969"/>
      <c r="K71" s="754"/>
      <c r="L71" s="754"/>
      <c r="M71" s="624"/>
      <c r="N71" s="624"/>
      <c r="O71" s="624"/>
      <c r="P71" s="624"/>
      <c r="Q71" s="624"/>
    </row>
    <row r="72" spans="1:18">
      <c r="J72" s="969"/>
      <c r="K72" s="754"/>
      <c r="L72" s="754"/>
      <c r="M72" s="624"/>
      <c r="N72" s="624"/>
      <c r="O72" s="624"/>
      <c r="P72" s="624"/>
      <c r="Q72" s="624"/>
    </row>
    <row r="73" spans="1:18">
      <c r="J73" s="969"/>
      <c r="K73" s="754"/>
      <c r="L73" s="754"/>
      <c r="M73" s="624"/>
      <c r="N73" s="624"/>
      <c r="O73" s="624"/>
      <c r="P73" s="624"/>
      <c r="Q73" s="624"/>
    </row>
    <row r="74" spans="1:18" ht="13.5" customHeight="1">
      <c r="K74" s="630"/>
      <c r="L74" s="630"/>
      <c r="M74" s="624"/>
      <c r="N74" s="624"/>
      <c r="O74" s="624"/>
      <c r="P74" s="624"/>
      <c r="Q74" s="624"/>
    </row>
    <row r="75" spans="1:18" s="624" customFormat="1" ht="13.5" customHeight="1">
      <c r="A75"/>
      <c r="B75" s="172"/>
      <c r="C75" s="51"/>
      <c r="D75" s="51"/>
      <c r="E75" s="51"/>
      <c r="F75" s="51"/>
      <c r="G75" s="51"/>
      <c r="H75" s="51"/>
      <c r="I75" s="51"/>
      <c r="J75" s="141"/>
      <c r="K75" s="630"/>
      <c r="L75" s="630"/>
    </row>
    <row r="76" spans="1:18" ht="13.5" customHeight="1">
      <c r="K76" s="630"/>
      <c r="L76" s="630"/>
      <c r="M76" s="624"/>
      <c r="N76" s="624"/>
      <c r="O76" s="624"/>
      <c r="P76" s="624"/>
      <c r="Q76" s="624"/>
    </row>
    <row r="77" spans="1:18" ht="13.5" customHeight="1">
      <c r="K77" s="630"/>
      <c r="L77" s="630"/>
      <c r="M77" s="624"/>
      <c r="N77" s="624"/>
      <c r="O77" s="624"/>
      <c r="P77" s="624"/>
      <c r="Q77" s="624"/>
    </row>
    <row r="78" spans="1:18">
      <c r="K78" s="630"/>
      <c r="L78" s="630"/>
      <c r="M78" s="624"/>
      <c r="N78" s="624"/>
      <c r="O78" s="624"/>
      <c r="P78" s="624"/>
      <c r="Q78" s="624"/>
    </row>
    <row r="79" spans="1:18">
      <c r="K79" s="630"/>
      <c r="L79" s="630"/>
      <c r="M79" s="624"/>
      <c r="N79" s="624"/>
      <c r="O79" s="624"/>
      <c r="P79" s="624"/>
      <c r="Q79" s="624"/>
    </row>
  </sheetData>
  <mergeCells count="21">
    <mergeCell ref="E10:G10"/>
    <mergeCell ref="A8:G8"/>
    <mergeCell ref="A7:G7"/>
    <mergeCell ref="A6:G6"/>
    <mergeCell ref="A5:G5"/>
    <mergeCell ref="L5:R5"/>
    <mergeCell ref="L65:R65"/>
    <mergeCell ref="A1:R1"/>
    <mergeCell ref="A2:R2"/>
    <mergeCell ref="A3:R3"/>
    <mergeCell ref="L4:R4"/>
    <mergeCell ref="A25:D25"/>
    <mergeCell ref="A26:D26"/>
    <mergeCell ref="A27:D27"/>
    <mergeCell ref="A28:E28"/>
    <mergeCell ref="A24:I24"/>
    <mergeCell ref="A20:C20"/>
    <mergeCell ref="A4:G4"/>
    <mergeCell ref="A18:D18"/>
    <mergeCell ref="A9:G9"/>
    <mergeCell ref="B10:D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X99"/>
  <sheetViews>
    <sheetView zoomScaleNormal="100" workbookViewId="0">
      <selection activeCell="A6" sqref="A6"/>
    </sheetView>
  </sheetViews>
  <sheetFormatPr defaultRowHeight="12.75"/>
  <cols>
    <col min="1" max="1" width="97.85546875" style="3" customWidth="1"/>
    <col min="2" max="2" width="65" customWidth="1"/>
    <col min="3" max="3" width="11.28515625" customWidth="1"/>
    <col min="4" max="4" width="9.28515625" style="2" customWidth="1"/>
    <col min="5" max="7" width="11.7109375" customWidth="1"/>
    <col min="8" max="8" width="12.42578125" bestFit="1" customWidth="1"/>
    <col min="9" max="10" width="11.7109375" customWidth="1"/>
    <col min="11" max="11" width="14" bestFit="1" customWidth="1"/>
    <col min="12" max="12" width="11.7109375" style="2" customWidth="1"/>
  </cols>
  <sheetData>
    <row r="1" spans="1:24" ht="35.25" customHeight="1">
      <c r="A1" s="1004"/>
      <c r="B1" s="1004"/>
      <c r="C1" s="519"/>
      <c r="D1" s="519"/>
      <c r="E1" s="519"/>
      <c r="F1" s="519"/>
      <c r="G1" s="519"/>
      <c r="H1" s="519"/>
      <c r="I1" s="519"/>
      <c r="J1" s="519"/>
      <c r="K1" s="519"/>
      <c r="L1" s="519"/>
      <c r="M1" s="519"/>
      <c r="N1" s="519"/>
      <c r="O1" s="519"/>
      <c r="P1" s="519"/>
      <c r="Q1" s="519"/>
    </row>
    <row r="2" spans="1:24" s="28" customFormat="1" ht="49.5" customHeight="1">
      <c r="A2" s="1005" t="str">
        <f>Cover!B8</f>
        <v>GMO Evaluation, Measurement, and Verification Report – Appendix Databook</v>
      </c>
      <c r="B2"/>
      <c r="C2" s="31"/>
      <c r="D2" s="31"/>
      <c r="E2" s="31"/>
      <c r="F2" s="31"/>
      <c r="G2" s="518"/>
      <c r="H2" s="518"/>
      <c r="I2" s="519"/>
      <c r="J2" s="519"/>
      <c r="K2" s="519"/>
      <c r="L2" s="519"/>
      <c r="M2" s="519"/>
      <c r="N2" s="519"/>
      <c r="O2" s="519"/>
      <c r="P2" s="519"/>
      <c r="Q2" s="519"/>
    </row>
    <row r="3" spans="1:24" s="32" customFormat="1">
      <c r="A3" s="149" t="s">
        <v>1139</v>
      </c>
      <c r="B3"/>
      <c r="C3" s="517"/>
      <c r="D3" s="517"/>
      <c r="E3" s="517"/>
      <c r="F3" s="517"/>
      <c r="H3" s="517"/>
      <c r="I3" s="517"/>
      <c r="J3" s="517"/>
      <c r="K3" s="517"/>
      <c r="L3" s="517"/>
      <c r="M3" s="517"/>
      <c r="N3" s="517"/>
      <c r="O3" s="517"/>
      <c r="P3" s="517"/>
      <c r="Q3" s="517"/>
      <c r="R3" s="517"/>
      <c r="S3" s="517"/>
      <c r="T3" s="517"/>
      <c r="U3" s="517"/>
      <c r="V3" s="517"/>
    </row>
    <row r="4" spans="1:24" s="73" customFormat="1" ht="13.5" customHeight="1">
      <c r="A4" s="1009" t="s">
        <v>1140</v>
      </c>
      <c r="C4" s="525"/>
      <c r="D4" s="525"/>
      <c r="E4" s="525"/>
      <c r="F4" s="525"/>
      <c r="G4" s="525"/>
      <c r="H4" s="525"/>
      <c r="I4" s="525"/>
      <c r="J4" s="523"/>
      <c r="K4" s="523"/>
      <c r="L4" s="523"/>
      <c r="M4" s="523"/>
      <c r="N4" s="412"/>
      <c r="O4" s="412"/>
      <c r="P4" s="412"/>
      <c r="Q4" s="412"/>
      <c r="R4" s="412"/>
      <c r="S4" s="412"/>
      <c r="T4" s="412"/>
      <c r="U4" s="412"/>
      <c r="V4" s="412"/>
      <c r="W4" s="412"/>
      <c r="X4" s="412"/>
    </row>
    <row r="5" spans="1:24" s="12" customFormat="1" ht="13.5" customHeight="1">
      <c r="A5" s="1010" t="s">
        <v>1134</v>
      </c>
      <c r="B5" s="412"/>
      <c r="C5" s="380"/>
      <c r="D5" s="6"/>
      <c r="E5" s="7"/>
      <c r="F5" s="7"/>
      <c r="G5" s="4"/>
      <c r="H5" s="4"/>
      <c r="I5" s="4"/>
      <c r="J5" s="4"/>
      <c r="K5" s="4"/>
      <c r="L5" s="14"/>
      <c r="M5" s="4"/>
      <c r="N5" s="378"/>
      <c r="O5" s="4"/>
      <c r="P5" s="380"/>
      <c r="Q5" s="380"/>
      <c r="R5" s="380"/>
      <c r="S5" s="380"/>
      <c r="T5" s="380"/>
      <c r="U5" s="380"/>
      <c r="V5" s="380"/>
      <c r="W5" s="380"/>
      <c r="X5" s="380"/>
    </row>
    <row r="6" spans="1:24" s="12" customFormat="1" ht="13.5" customHeight="1">
      <c r="A6" s="1010" t="s">
        <v>1135</v>
      </c>
      <c r="B6" s="412"/>
      <c r="C6" s="380"/>
      <c r="D6" s="6"/>
      <c r="E6" s="380"/>
      <c r="F6" s="380"/>
      <c r="G6" s="380"/>
      <c r="H6" s="380"/>
      <c r="I6" s="380"/>
      <c r="J6" s="380"/>
      <c r="K6" s="380"/>
      <c r="L6" s="6"/>
      <c r="M6" s="380"/>
      <c r="N6" s="380"/>
      <c r="O6" s="380"/>
      <c r="P6" s="380"/>
      <c r="Q6" s="380"/>
      <c r="R6" s="380"/>
      <c r="S6" s="380"/>
      <c r="T6" s="380"/>
      <c r="U6" s="380"/>
      <c r="V6" s="380"/>
      <c r="W6" s="380"/>
      <c r="X6" s="380"/>
    </row>
    <row r="7" spans="1:24" s="12" customFormat="1" ht="13.5" customHeight="1">
      <c r="A7" s="1010" t="s">
        <v>18</v>
      </c>
      <c r="B7" s="412"/>
      <c r="C7" s="380"/>
      <c r="D7" s="6"/>
      <c r="E7" s="62"/>
      <c r="F7" s="62"/>
      <c r="G7" s="63"/>
      <c r="H7" s="63"/>
      <c r="I7" s="63"/>
      <c r="J7" s="63"/>
      <c r="K7" s="63"/>
      <c r="L7" s="64"/>
      <c r="M7" s="65"/>
      <c r="N7" s="66"/>
      <c r="O7" s="380"/>
      <c r="P7" s="380"/>
      <c r="Q7" s="380"/>
      <c r="R7" s="380"/>
      <c r="S7" s="380"/>
      <c r="T7" s="380"/>
      <c r="U7" s="380"/>
      <c r="V7" s="380"/>
      <c r="W7" s="380"/>
      <c r="X7" s="380"/>
    </row>
    <row r="8" spans="1:24" s="12" customFormat="1" ht="13.5" customHeight="1">
      <c r="A8" s="1010" t="s">
        <v>19</v>
      </c>
      <c r="B8" s="412"/>
      <c r="C8" s="380"/>
      <c r="D8" s="6"/>
      <c r="E8" s="62"/>
      <c r="F8" s="62"/>
      <c r="G8" s="63"/>
      <c r="H8" s="63"/>
      <c r="I8" s="63"/>
      <c r="J8" s="63"/>
      <c r="K8" s="63"/>
      <c r="L8" s="64"/>
      <c r="M8" s="65"/>
      <c r="N8" s="66"/>
      <c r="O8" s="380"/>
      <c r="P8" s="380"/>
      <c r="Q8" s="380"/>
      <c r="R8" s="380"/>
      <c r="S8" s="380"/>
      <c r="T8" s="380"/>
      <c r="U8" s="380"/>
      <c r="V8" s="380"/>
      <c r="W8" s="380"/>
      <c r="X8" s="380"/>
    </row>
    <row r="9" spans="1:24" s="12" customFormat="1" ht="13.5" customHeight="1">
      <c r="A9" s="1010" t="s">
        <v>1141</v>
      </c>
      <c r="B9" s="412"/>
      <c r="C9" s="380"/>
      <c r="D9" s="6"/>
      <c r="E9" s="62"/>
      <c r="F9" s="62"/>
      <c r="G9" s="62"/>
      <c r="H9" s="62"/>
      <c r="I9" s="62"/>
      <c r="J9" s="62"/>
      <c r="K9" s="62"/>
      <c r="L9" s="64"/>
      <c r="M9" s="380"/>
      <c r="N9" s="380"/>
      <c r="O9" s="380"/>
      <c r="P9" s="380"/>
      <c r="Q9" s="380"/>
      <c r="R9" s="380"/>
      <c r="S9" s="380"/>
      <c r="T9" s="380"/>
      <c r="U9" s="380"/>
      <c r="V9" s="380"/>
      <c r="W9" s="380"/>
      <c r="X9" s="380"/>
    </row>
    <row r="10" spans="1:24" s="12" customFormat="1" ht="13.5" customHeight="1">
      <c r="A10" s="1010" t="s">
        <v>22</v>
      </c>
      <c r="B10" s="412"/>
      <c r="C10" s="380"/>
      <c r="D10" s="6"/>
      <c r="E10" s="62"/>
      <c r="F10" s="62"/>
      <c r="G10" s="62"/>
      <c r="H10" s="62"/>
      <c r="I10" s="62"/>
      <c r="J10" s="62"/>
      <c r="K10" s="62"/>
      <c r="L10" s="64"/>
      <c r="M10" s="380"/>
      <c r="N10" s="380"/>
      <c r="O10" s="380"/>
      <c r="P10" s="380"/>
      <c r="Q10" s="380"/>
      <c r="R10" s="380"/>
      <c r="S10" s="380"/>
      <c r="T10" s="380"/>
      <c r="U10" s="380"/>
      <c r="V10" s="380"/>
      <c r="W10" s="380"/>
      <c r="X10" s="380"/>
    </row>
    <row r="11" spans="1:24" s="12" customFormat="1" ht="13.5" customHeight="1">
      <c r="A11" s="1011" t="s">
        <v>53</v>
      </c>
      <c r="B11" s="412"/>
      <c r="C11" s="380"/>
      <c r="D11" s="6"/>
      <c r="E11" s="380"/>
      <c r="F11" s="380"/>
      <c r="G11" s="380"/>
      <c r="H11" s="380"/>
      <c r="I11" s="380"/>
      <c r="J11" s="380"/>
      <c r="K11" s="380"/>
      <c r="L11" s="6"/>
      <c r="M11" s="380"/>
      <c r="N11" s="380"/>
      <c r="O11" s="380"/>
      <c r="P11" s="380"/>
      <c r="Q11" s="380"/>
      <c r="R11" s="380"/>
      <c r="S11" s="380"/>
      <c r="T11" s="380"/>
      <c r="U11" s="380"/>
      <c r="V11" s="380"/>
      <c r="W11" s="380"/>
      <c r="X11" s="380"/>
    </row>
    <row r="12" spans="1:24" s="12" customFormat="1" ht="13.5" customHeight="1">
      <c r="A12" s="1011" t="s">
        <v>24</v>
      </c>
      <c r="B12" s="412"/>
      <c r="C12" s="380"/>
      <c r="D12" s="6"/>
      <c r="E12" s="62"/>
      <c r="F12" s="62"/>
      <c r="G12" s="63"/>
      <c r="H12" s="63"/>
      <c r="I12" s="63"/>
      <c r="J12" s="63"/>
      <c r="K12" s="63"/>
      <c r="L12" s="64"/>
      <c r="M12" s="65"/>
      <c r="N12" s="66"/>
      <c r="O12" s="380"/>
      <c r="P12" s="380"/>
      <c r="Q12" s="380"/>
      <c r="R12" s="380"/>
      <c r="S12" s="380"/>
      <c r="T12" s="380"/>
      <c r="U12" s="380"/>
      <c r="V12" s="380"/>
      <c r="W12" s="380"/>
      <c r="X12" s="380"/>
    </row>
    <row r="13" spans="1:24" s="12" customFormat="1" ht="13.5" customHeight="1">
      <c r="A13" s="1011" t="s">
        <v>75</v>
      </c>
      <c r="B13" s="412"/>
      <c r="C13" s="380"/>
      <c r="D13" s="6"/>
      <c r="E13" s="62"/>
      <c r="F13" s="62"/>
      <c r="G13" s="63"/>
      <c r="H13" s="63"/>
      <c r="I13" s="63"/>
      <c r="J13" s="63"/>
      <c r="K13" s="63"/>
      <c r="L13" s="64"/>
      <c r="M13" s="380"/>
      <c r="N13" s="380"/>
      <c r="O13" s="380"/>
      <c r="P13" s="380"/>
      <c r="Q13" s="380"/>
      <c r="R13" s="380"/>
      <c r="S13" s="380"/>
      <c r="T13" s="380"/>
      <c r="U13" s="380"/>
      <c r="V13" s="380"/>
      <c r="W13" s="380"/>
      <c r="X13" s="380"/>
    </row>
    <row r="14" spans="1:24" s="12" customFormat="1" ht="13.5" customHeight="1">
      <c r="A14" s="1011" t="s">
        <v>27</v>
      </c>
      <c r="B14" s="412"/>
      <c r="C14" s="380"/>
      <c r="D14" s="6"/>
      <c r="E14" s="62"/>
      <c r="F14" s="62"/>
      <c r="G14" s="63"/>
      <c r="H14" s="63"/>
      <c r="I14" s="63"/>
      <c r="J14" s="63"/>
      <c r="K14" s="63"/>
      <c r="L14" s="64"/>
      <c r="M14" s="380"/>
      <c r="N14" s="380"/>
      <c r="O14" s="380"/>
      <c r="P14" s="380"/>
      <c r="Q14" s="380"/>
      <c r="R14" s="380"/>
      <c r="S14" s="380"/>
      <c r="T14" s="380"/>
      <c r="U14" s="380"/>
      <c r="V14" s="380"/>
      <c r="W14" s="380"/>
      <c r="X14" s="380"/>
    </row>
    <row r="15" spans="1:24" s="12" customFormat="1" ht="13.5" customHeight="1">
      <c r="A15" s="1011" t="s">
        <v>1142</v>
      </c>
      <c r="B15" s="412"/>
      <c r="C15" s="380"/>
      <c r="D15" s="6"/>
      <c r="E15" s="62"/>
      <c r="F15" s="62"/>
      <c r="G15" s="63"/>
      <c r="H15" s="63"/>
      <c r="I15" s="63"/>
      <c r="J15" s="63"/>
      <c r="K15" s="63"/>
      <c r="L15" s="64"/>
      <c r="M15" s="65"/>
      <c r="N15" s="66"/>
      <c r="O15" s="380"/>
      <c r="P15" s="380"/>
      <c r="Q15" s="380"/>
      <c r="R15" s="380"/>
      <c r="S15" s="380"/>
      <c r="T15" s="380"/>
      <c r="U15" s="380"/>
      <c r="V15" s="380"/>
      <c r="W15" s="380"/>
      <c r="X15" s="380"/>
    </row>
    <row r="16" spans="1:24" s="12" customFormat="1" ht="13.5" customHeight="1">
      <c r="A16" s="1011" t="s">
        <v>1143</v>
      </c>
      <c r="B16" s="412"/>
      <c r="C16" s="380"/>
      <c r="D16" s="6"/>
      <c r="E16" s="62"/>
      <c r="F16" s="62"/>
      <c r="G16" s="63"/>
      <c r="H16" s="63"/>
      <c r="I16" s="63"/>
      <c r="J16" s="63"/>
      <c r="K16" s="63"/>
      <c r="L16" s="64"/>
      <c r="M16" s="65"/>
      <c r="N16" s="66"/>
    </row>
    <row r="17" spans="1:21" s="12" customFormat="1" ht="13.5" customHeight="1">
      <c r="A17" s="1011" t="s">
        <v>1144</v>
      </c>
      <c r="B17" s="412"/>
      <c r="C17" s="380"/>
      <c r="D17" s="6"/>
      <c r="E17" s="62"/>
      <c r="F17" s="62"/>
      <c r="G17" s="63"/>
      <c r="H17" s="63"/>
      <c r="I17" s="63"/>
      <c r="J17" s="63"/>
      <c r="K17" s="63"/>
      <c r="L17" s="64"/>
      <c r="M17" s="65"/>
      <c r="N17" s="66"/>
    </row>
    <row r="18" spans="1:21" s="12" customFormat="1" ht="13.5" customHeight="1">
      <c r="A18" s="1011" t="s">
        <v>33</v>
      </c>
      <c r="B18" s="412"/>
      <c r="C18" s="380"/>
      <c r="D18" s="6"/>
      <c r="E18" s="62"/>
      <c r="F18" s="62"/>
      <c r="G18" s="62"/>
      <c r="H18" s="62"/>
      <c r="I18" s="62"/>
      <c r="J18" s="62"/>
      <c r="K18" s="62"/>
      <c r="L18" s="64"/>
      <c r="M18" s="380"/>
      <c r="N18" s="380"/>
    </row>
    <row r="19" spans="1:21" s="12" customFormat="1" ht="13.5" customHeight="1">
      <c r="A19" s="1008"/>
      <c r="B19" s="412"/>
      <c r="C19" s="380"/>
      <c r="D19" s="6"/>
      <c r="E19" s="380"/>
      <c r="F19" s="380"/>
      <c r="G19" s="380"/>
      <c r="H19" s="380"/>
      <c r="I19" s="380"/>
      <c r="J19" s="380"/>
      <c r="K19" s="380"/>
      <c r="L19" s="6"/>
      <c r="M19" s="380"/>
      <c r="N19" s="380"/>
    </row>
    <row r="20" spans="1:21" s="12" customFormat="1" ht="13.5" customHeight="1">
      <c r="A20" s="1006"/>
      <c r="B20" s="412"/>
      <c r="C20" s="380"/>
      <c r="D20" s="6"/>
      <c r="E20" s="62"/>
      <c r="F20" s="62"/>
      <c r="G20" s="63"/>
      <c r="H20" s="63"/>
      <c r="I20" s="63"/>
      <c r="J20" s="63"/>
      <c r="K20" s="63"/>
      <c r="L20" s="64"/>
      <c r="M20" s="65"/>
      <c r="N20" s="66"/>
    </row>
    <row r="21" spans="1:21" s="12" customFormat="1" ht="13.5" customHeight="1">
      <c r="A21" s="1008"/>
      <c r="B21" s="412"/>
      <c r="C21" s="380"/>
      <c r="D21" s="6"/>
      <c r="E21" s="62"/>
      <c r="F21" s="62"/>
      <c r="G21" s="63"/>
      <c r="H21" s="63"/>
      <c r="I21" s="63"/>
      <c r="J21" s="63"/>
      <c r="K21" s="63"/>
      <c r="L21" s="64"/>
      <c r="M21" s="65"/>
      <c r="N21" s="66"/>
    </row>
    <row r="22" spans="1:21" s="12" customFormat="1" ht="13.5" customHeight="1">
      <c r="A22" s="1006"/>
      <c r="B22" s="412"/>
      <c r="C22" s="380"/>
      <c r="D22" s="6"/>
      <c r="E22" s="62"/>
      <c r="F22" s="62"/>
      <c r="G22" s="63"/>
      <c r="H22" s="63"/>
      <c r="I22" s="63"/>
      <c r="J22" s="63"/>
      <c r="K22" s="63"/>
      <c r="L22" s="64"/>
      <c r="M22" s="380"/>
      <c r="N22" s="66"/>
    </row>
    <row r="23" spans="1:21" s="12" customFormat="1" ht="13.5" customHeight="1">
      <c r="A23" s="1008"/>
      <c r="B23" s="412"/>
      <c r="C23" s="380"/>
      <c r="D23" s="6"/>
      <c r="E23" s="62"/>
      <c r="F23" s="62"/>
      <c r="G23" s="63"/>
      <c r="H23" s="63"/>
      <c r="I23" s="63"/>
      <c r="J23" s="63"/>
      <c r="K23" s="63"/>
      <c r="L23" s="64"/>
      <c r="M23" s="380"/>
      <c r="N23" s="66"/>
    </row>
    <row r="24" spans="1:21" s="12" customFormat="1" ht="13.5" customHeight="1">
      <c r="A24" s="1006"/>
      <c r="B24" s="412"/>
      <c r="C24" s="380"/>
      <c r="D24" s="6"/>
      <c r="E24" s="63"/>
      <c r="F24" s="63"/>
      <c r="G24" s="63"/>
      <c r="H24" s="63"/>
      <c r="I24" s="63"/>
      <c r="J24" s="63"/>
      <c r="K24" s="63"/>
      <c r="L24" s="64"/>
      <c r="M24" s="380"/>
      <c r="N24" s="66"/>
    </row>
    <row r="25" spans="1:21" s="12" customFormat="1" ht="13.5" customHeight="1">
      <c r="A25" s="1008"/>
      <c r="B25" s="412"/>
      <c r="C25" s="380"/>
      <c r="D25" s="6"/>
      <c r="E25" s="380"/>
      <c r="F25" s="380"/>
      <c r="G25" s="380"/>
      <c r="H25" s="380"/>
      <c r="I25" s="380"/>
      <c r="J25" s="380"/>
      <c r="K25" s="380"/>
      <c r="L25" s="6"/>
      <c r="M25" s="380"/>
      <c r="N25" s="380"/>
    </row>
    <row r="26" spans="1:21" s="12" customFormat="1" ht="13.5" customHeight="1">
      <c r="A26" s="1007"/>
      <c r="B26" s="412"/>
      <c r="C26" s="380"/>
      <c r="D26" s="6"/>
      <c r="E26" s="62"/>
      <c r="F26" s="62"/>
      <c r="G26" s="63"/>
      <c r="H26" s="63"/>
      <c r="I26" s="63"/>
      <c r="J26" s="63"/>
      <c r="K26" s="63"/>
      <c r="L26" s="64"/>
      <c r="M26" s="380"/>
      <c r="N26" s="380"/>
    </row>
    <row r="27" spans="1:21" s="12" customFormat="1" ht="13.5" customHeight="1">
      <c r="A27" s="1007"/>
      <c r="B27" s="412"/>
      <c r="C27" s="380"/>
      <c r="D27" s="6"/>
      <c r="E27" s="63"/>
      <c r="F27" s="63"/>
      <c r="G27" s="63"/>
      <c r="H27" s="63"/>
      <c r="I27" s="63"/>
      <c r="J27" s="63"/>
      <c r="K27" s="63"/>
      <c r="L27" s="64"/>
      <c r="M27" s="380"/>
      <c r="N27" s="380"/>
    </row>
    <row r="28" spans="1:21" s="9" customFormat="1" ht="13.5" customHeight="1">
      <c r="A28" s="1007"/>
      <c r="B28" s="412"/>
      <c r="C28" s="378"/>
      <c r="D28" s="517"/>
      <c r="E28" s="13"/>
      <c r="F28" s="13"/>
      <c r="G28" s="13"/>
      <c r="H28" s="13"/>
      <c r="I28" s="13"/>
      <c r="J28" s="13"/>
      <c r="K28" s="13"/>
      <c r="L28" s="18"/>
      <c r="M28" s="378"/>
      <c r="N28" s="378"/>
    </row>
    <row r="29" spans="1:21" s="12" customFormat="1" ht="13.5" customHeight="1">
      <c r="A29" s="61"/>
      <c r="B29" s="412"/>
      <c r="C29" s="380"/>
      <c r="D29" s="6"/>
      <c r="E29" s="62"/>
      <c r="F29" s="66"/>
      <c r="G29" s="66"/>
      <c r="H29" s="66"/>
      <c r="I29" s="66"/>
      <c r="J29" s="66"/>
      <c r="K29" s="66"/>
      <c r="L29" s="6"/>
      <c r="M29" s="380"/>
      <c r="N29" s="380"/>
    </row>
    <row r="30" spans="1:21" s="12" customFormat="1" ht="13.5" customHeight="1">
      <c r="A30" s="61"/>
      <c r="B30" s="412"/>
      <c r="C30" s="380"/>
      <c r="D30" s="6"/>
      <c r="E30" s="380"/>
      <c r="F30" s="380"/>
      <c r="G30" s="380"/>
      <c r="H30" s="380"/>
      <c r="I30" s="380"/>
      <c r="J30" s="380"/>
      <c r="K30" s="380"/>
      <c r="L30" s="6"/>
      <c r="M30" s="380"/>
      <c r="N30" s="380"/>
    </row>
    <row r="31" spans="1:21" s="12" customFormat="1" ht="13.5" customHeight="1">
      <c r="A31" s="61"/>
      <c r="B31" s="412"/>
      <c r="C31" s="526"/>
      <c r="D31" s="526"/>
      <c r="E31" s="526"/>
      <c r="F31" s="526"/>
      <c r="G31" s="526"/>
      <c r="H31" s="526"/>
      <c r="I31" s="526"/>
      <c r="J31" s="526"/>
      <c r="K31" s="526"/>
      <c r="L31" s="526"/>
      <c r="M31" s="526"/>
      <c r="N31" s="380"/>
    </row>
    <row r="32" spans="1:21" s="12" customFormat="1" ht="13.5" customHeight="1">
      <c r="A32" s="61"/>
      <c r="B32" s="412"/>
      <c r="C32" s="526"/>
      <c r="D32" s="526"/>
      <c r="E32" s="526"/>
      <c r="F32" s="526"/>
      <c r="G32" s="526"/>
      <c r="H32" s="526"/>
      <c r="I32" s="526"/>
      <c r="J32" s="526"/>
      <c r="K32" s="526"/>
      <c r="L32" s="526"/>
      <c r="M32" s="526"/>
      <c r="N32" s="380"/>
      <c r="O32" s="380"/>
      <c r="P32" s="380"/>
      <c r="Q32" s="1"/>
      <c r="R32" s="1"/>
      <c r="S32" s="1"/>
      <c r="T32" s="1"/>
      <c r="U32" s="1"/>
    </row>
    <row r="33" spans="1:21" s="12" customFormat="1" ht="13.5" customHeight="1">
      <c r="A33" s="61"/>
      <c r="B33" s="412"/>
      <c r="C33" s="380"/>
      <c r="D33" s="6"/>
      <c r="E33" s="7"/>
      <c r="F33" s="7"/>
      <c r="G33" s="4"/>
      <c r="H33" s="4"/>
      <c r="I33" s="4"/>
      <c r="J33" s="4"/>
      <c r="K33" s="4"/>
      <c r="L33" s="14"/>
      <c r="M33" s="378"/>
      <c r="N33" s="380"/>
      <c r="O33" s="380"/>
      <c r="P33" s="380"/>
      <c r="Q33" s="1"/>
      <c r="R33" s="1"/>
      <c r="S33" s="1"/>
      <c r="T33" s="1"/>
      <c r="U33" s="1"/>
    </row>
    <row r="34" spans="1:21" s="12" customFormat="1" ht="13.5" customHeight="1">
      <c r="A34" s="61"/>
      <c r="B34" s="412"/>
      <c r="C34" s="380"/>
      <c r="D34" s="6"/>
      <c r="E34" s="380"/>
      <c r="F34" s="380"/>
      <c r="G34" s="380"/>
      <c r="H34" s="380"/>
      <c r="I34" s="380"/>
      <c r="J34" s="380"/>
      <c r="K34" s="380"/>
      <c r="L34" s="6"/>
      <c r="M34" s="380"/>
      <c r="N34" s="380"/>
      <c r="O34" s="380"/>
      <c r="P34" s="380"/>
      <c r="Q34" s="1"/>
      <c r="R34" s="1"/>
      <c r="S34" s="1"/>
      <c r="T34" s="1"/>
      <c r="U34" s="1"/>
    </row>
    <row r="35" spans="1:21" s="12" customFormat="1" ht="13.5" customHeight="1">
      <c r="A35" s="61"/>
      <c r="B35" s="412"/>
      <c r="C35" s="380"/>
      <c r="D35" s="6"/>
      <c r="E35" s="67"/>
      <c r="F35" s="67"/>
      <c r="G35" s="67"/>
      <c r="H35" s="67"/>
      <c r="I35" s="67"/>
      <c r="J35" s="67"/>
      <c r="K35" s="67"/>
      <c r="L35" s="68"/>
      <c r="M35" s="380"/>
      <c r="N35" s="380"/>
      <c r="O35" s="380"/>
      <c r="P35" s="380"/>
      <c r="Q35" s="1"/>
      <c r="R35" s="1"/>
      <c r="S35" s="1"/>
      <c r="T35" s="1"/>
      <c r="U35" s="1"/>
    </row>
    <row r="36" spans="1:21" s="12" customFormat="1" ht="13.5" customHeight="1">
      <c r="A36" s="61"/>
      <c r="B36" s="412"/>
      <c r="C36" s="380"/>
      <c r="D36" s="6"/>
      <c r="E36" s="62"/>
      <c r="F36" s="62"/>
      <c r="G36" s="62"/>
      <c r="H36" s="62"/>
      <c r="I36" s="62"/>
      <c r="J36" s="62"/>
      <c r="K36" s="62"/>
      <c r="L36" s="68"/>
      <c r="M36" s="380"/>
      <c r="N36" s="380"/>
      <c r="O36" s="380"/>
      <c r="P36" s="380"/>
      <c r="Q36" s="1"/>
      <c r="R36" s="1"/>
      <c r="S36" s="1"/>
      <c r="T36" s="1"/>
      <c r="U36" s="1"/>
    </row>
    <row r="37" spans="1:21" s="12" customFormat="1" ht="13.5" customHeight="1">
      <c r="A37" s="61"/>
      <c r="B37" s="412"/>
      <c r="C37" s="380"/>
      <c r="D37" s="6"/>
      <c r="E37" s="62"/>
      <c r="F37" s="62"/>
      <c r="G37" s="62"/>
      <c r="H37" s="62"/>
      <c r="I37" s="62"/>
      <c r="J37" s="62"/>
      <c r="K37" s="62"/>
      <c r="L37" s="68"/>
      <c r="M37" s="380"/>
      <c r="N37" s="380"/>
      <c r="O37" s="380"/>
      <c r="P37" s="380"/>
      <c r="Q37" s="1"/>
      <c r="R37" s="1"/>
      <c r="S37" s="1"/>
      <c r="T37" s="1"/>
      <c r="U37" s="1"/>
    </row>
    <row r="38" spans="1:21" s="12" customFormat="1" ht="13.5" customHeight="1">
      <c r="A38" s="61"/>
      <c r="B38" s="412"/>
      <c r="C38" s="380"/>
      <c r="D38" s="6"/>
      <c r="E38" s="62"/>
      <c r="F38" s="62"/>
      <c r="G38" s="62"/>
      <c r="H38" s="62"/>
      <c r="I38" s="62"/>
      <c r="J38" s="62"/>
      <c r="K38" s="62"/>
      <c r="L38" s="64"/>
      <c r="M38" s="380"/>
      <c r="N38" s="380"/>
      <c r="O38" s="380"/>
      <c r="P38" s="380"/>
      <c r="Q38" s="1"/>
      <c r="R38" s="1"/>
      <c r="S38" s="1"/>
      <c r="T38" s="1"/>
      <c r="U38" s="1"/>
    </row>
    <row r="39" spans="1:21" s="12" customFormat="1" ht="13.5" customHeight="1">
      <c r="A39" s="61"/>
      <c r="B39" s="412"/>
      <c r="C39" s="380"/>
      <c r="D39" s="6"/>
      <c r="E39" s="380"/>
      <c r="F39" s="380"/>
      <c r="G39" s="380"/>
      <c r="H39" s="380"/>
      <c r="I39" s="380"/>
      <c r="J39" s="380"/>
      <c r="K39" s="380"/>
      <c r="L39" s="6"/>
      <c r="M39" s="380"/>
      <c r="N39" s="380"/>
      <c r="O39" s="380"/>
      <c r="P39" s="380"/>
      <c r="Q39" s="1"/>
      <c r="R39" s="1"/>
      <c r="S39" s="1"/>
      <c r="T39" s="1"/>
      <c r="U39" s="1"/>
    </row>
    <row r="40" spans="1:21" s="12" customFormat="1" ht="13.5" customHeight="1">
      <c r="A40" s="61"/>
      <c r="B40" s="412"/>
      <c r="C40" s="380"/>
      <c r="D40" s="6"/>
      <c r="E40" s="67"/>
      <c r="F40" s="67"/>
      <c r="G40" s="67"/>
      <c r="H40" s="67"/>
      <c r="I40" s="67"/>
      <c r="J40" s="67"/>
      <c r="K40" s="67"/>
      <c r="L40" s="68"/>
      <c r="M40" s="380"/>
      <c r="N40" s="380"/>
      <c r="O40" s="380"/>
      <c r="P40" s="380"/>
      <c r="Q40" s="1"/>
      <c r="R40" s="1"/>
      <c r="S40" s="1"/>
      <c r="T40" s="1"/>
      <c r="U40" s="1"/>
    </row>
    <row r="41" spans="1:21" s="5" customFormat="1" ht="13.5" customHeight="1">
      <c r="A41" s="58"/>
      <c r="B41" s="412"/>
      <c r="D41" s="6"/>
      <c r="E41" s="10"/>
      <c r="F41" s="10"/>
      <c r="G41" s="10"/>
      <c r="H41" s="10"/>
      <c r="I41" s="10"/>
      <c r="J41" s="10"/>
      <c r="K41" s="10"/>
      <c r="L41" s="19"/>
      <c r="Q41"/>
      <c r="R41"/>
      <c r="S41"/>
      <c r="T41"/>
      <c r="U41"/>
    </row>
    <row r="42" spans="1:21" s="5" customFormat="1" ht="13.5" customHeight="1">
      <c r="A42" s="58"/>
      <c r="B42" s="412"/>
      <c r="D42" s="6"/>
      <c r="E42" s="10"/>
      <c r="F42" s="10"/>
      <c r="G42" s="10"/>
      <c r="H42" s="10"/>
      <c r="I42" s="10"/>
      <c r="J42" s="10"/>
      <c r="K42" s="10"/>
      <c r="L42" s="19"/>
      <c r="Q42"/>
      <c r="R42"/>
      <c r="S42"/>
      <c r="T42"/>
      <c r="U42"/>
    </row>
    <row r="43" spans="1:21" s="5" customFormat="1" ht="13.5" customHeight="1">
      <c r="A43" s="58"/>
      <c r="B43" s="412"/>
      <c r="D43" s="6"/>
      <c r="E43" s="10"/>
      <c r="F43" s="10"/>
      <c r="G43" s="10"/>
      <c r="H43" s="10"/>
      <c r="I43" s="10"/>
      <c r="J43" s="10"/>
      <c r="K43" s="10"/>
      <c r="L43" s="19"/>
      <c r="Q43"/>
      <c r="R43"/>
      <c r="S43"/>
      <c r="T43"/>
      <c r="U43"/>
    </row>
    <row r="44" spans="1:21" s="5" customFormat="1" ht="13.5" customHeight="1">
      <c r="A44" s="58"/>
      <c r="B44" s="412"/>
      <c r="D44" s="6"/>
      <c r="E44" s="10"/>
      <c r="F44" s="10"/>
      <c r="G44" s="10"/>
      <c r="H44" s="10"/>
      <c r="I44" s="10"/>
      <c r="J44" s="10"/>
      <c r="K44" s="10"/>
      <c r="L44" s="19"/>
      <c r="Q44"/>
      <c r="R44"/>
      <c r="S44"/>
      <c r="T44"/>
      <c r="U44"/>
    </row>
    <row r="45" spans="1:21" s="5" customFormat="1" ht="13.5" customHeight="1">
      <c r="A45" s="58"/>
      <c r="B45" s="412"/>
      <c r="D45" s="6"/>
      <c r="E45" s="10"/>
      <c r="F45" s="10"/>
      <c r="G45" s="10"/>
      <c r="H45" s="10"/>
      <c r="I45" s="10"/>
      <c r="J45" s="10"/>
      <c r="K45" s="10"/>
      <c r="L45" s="19"/>
      <c r="Q45"/>
      <c r="R45"/>
      <c r="S45"/>
      <c r="T45"/>
      <c r="U45"/>
    </row>
    <row r="46" spans="1:21" s="5" customFormat="1" ht="13.5" customHeight="1">
      <c r="A46" s="58"/>
      <c r="B46" s="412"/>
      <c r="D46" s="6"/>
      <c r="E46" s="10"/>
      <c r="F46" s="10"/>
      <c r="G46" s="10"/>
      <c r="H46" s="10"/>
      <c r="I46" s="10"/>
      <c r="J46" s="10"/>
      <c r="K46" s="10"/>
      <c r="L46" s="64"/>
      <c r="Q46"/>
      <c r="R46"/>
      <c r="S46"/>
      <c r="T46"/>
      <c r="U46"/>
    </row>
    <row r="47" spans="1:21" s="5" customFormat="1" ht="13.5" customHeight="1">
      <c r="A47" s="58"/>
      <c r="B47" s="412"/>
      <c r="D47" s="8"/>
      <c r="L47" s="21"/>
      <c r="Q47"/>
      <c r="R47"/>
      <c r="S47"/>
      <c r="T47"/>
      <c r="U47"/>
    </row>
    <row r="48" spans="1:21" s="5" customFormat="1" ht="13.5" customHeight="1">
      <c r="A48" s="58"/>
      <c r="B48" s="412"/>
      <c r="D48" s="6"/>
      <c r="E48" s="67"/>
      <c r="F48" s="67"/>
      <c r="G48" s="67"/>
      <c r="H48" s="67"/>
      <c r="I48" s="67"/>
      <c r="J48" s="67"/>
      <c r="K48" s="67"/>
      <c r="L48" s="19"/>
      <c r="Q48"/>
      <c r="R48"/>
      <c r="S48"/>
      <c r="T48"/>
      <c r="U48"/>
    </row>
    <row r="49" spans="1:21" s="5" customFormat="1" ht="13.5" customHeight="1">
      <c r="A49" s="58"/>
      <c r="B49" s="412"/>
      <c r="D49" s="6"/>
      <c r="E49" s="10"/>
      <c r="F49" s="10"/>
      <c r="G49" s="10"/>
      <c r="H49" s="10"/>
      <c r="I49" s="10"/>
      <c r="J49" s="10"/>
      <c r="K49" s="10"/>
      <c r="L49" s="19"/>
      <c r="Q49"/>
      <c r="R49"/>
      <c r="S49"/>
      <c r="T49"/>
      <c r="U49"/>
    </row>
    <row r="50" spans="1:21" s="5" customFormat="1" ht="13.5" customHeight="1">
      <c r="A50" s="58"/>
      <c r="B50" s="412"/>
      <c r="D50" s="6"/>
      <c r="E50" s="10"/>
      <c r="F50" s="10"/>
      <c r="G50" s="10"/>
      <c r="H50" s="10"/>
      <c r="I50" s="10"/>
      <c r="J50" s="10"/>
      <c r="K50" s="10"/>
      <c r="L50" s="19"/>
      <c r="Q50"/>
      <c r="R50"/>
      <c r="S50"/>
      <c r="T50"/>
      <c r="U50"/>
    </row>
    <row r="51" spans="1:21" s="5" customFormat="1" ht="13.5" customHeight="1">
      <c r="A51" s="58"/>
      <c r="B51" s="412"/>
      <c r="D51" s="6"/>
      <c r="E51" s="10"/>
      <c r="F51" s="10"/>
      <c r="G51" s="10"/>
      <c r="H51" s="10"/>
      <c r="I51" s="10"/>
      <c r="J51" s="10"/>
      <c r="K51" s="10"/>
      <c r="L51" s="19"/>
      <c r="Q51"/>
      <c r="R51"/>
      <c r="S51"/>
      <c r="T51"/>
      <c r="U51"/>
    </row>
    <row r="52" spans="1:21" s="5" customFormat="1" ht="13.5" customHeight="1">
      <c r="A52" s="58"/>
      <c r="B52" s="412"/>
      <c r="D52" s="6"/>
      <c r="E52" s="10"/>
      <c r="F52" s="10"/>
      <c r="G52" s="10"/>
      <c r="H52" s="10"/>
      <c r="I52" s="10"/>
      <c r="J52" s="10"/>
      <c r="K52" s="10"/>
      <c r="L52" s="19"/>
      <c r="Q52"/>
      <c r="R52"/>
      <c r="S52"/>
      <c r="T52"/>
      <c r="U52"/>
    </row>
    <row r="53" spans="1:21" s="5" customFormat="1" ht="13.5" customHeight="1">
      <c r="A53" s="58"/>
      <c r="B53" s="412"/>
      <c r="D53" s="6"/>
      <c r="E53" s="10"/>
      <c r="F53" s="10"/>
      <c r="G53" s="10"/>
      <c r="H53" s="10"/>
      <c r="I53" s="10"/>
      <c r="J53" s="10"/>
      <c r="K53" s="10"/>
      <c r="L53" s="64"/>
      <c r="Q53"/>
      <c r="R53"/>
      <c r="S53"/>
      <c r="T53"/>
      <c r="U53"/>
    </row>
    <row r="54" spans="1:21" s="5" customFormat="1" ht="13.5" customHeight="1">
      <c r="A54" s="58"/>
      <c r="B54" s="412"/>
      <c r="D54" s="8"/>
      <c r="L54" s="21"/>
      <c r="Q54"/>
      <c r="R54"/>
      <c r="S54"/>
      <c r="T54"/>
      <c r="U54"/>
    </row>
    <row r="55" spans="1:21" s="5" customFormat="1" ht="13.5" customHeight="1">
      <c r="A55" s="58"/>
      <c r="B55" s="412"/>
      <c r="D55" s="6"/>
      <c r="E55" s="67"/>
      <c r="F55" s="67"/>
      <c r="G55" s="67"/>
      <c r="H55" s="67"/>
      <c r="I55" s="67"/>
      <c r="J55" s="67"/>
      <c r="K55" s="67"/>
      <c r="L55" s="19"/>
      <c r="Q55"/>
      <c r="R55"/>
      <c r="S55"/>
      <c r="T55"/>
      <c r="U55"/>
    </row>
    <row r="56" spans="1:21" s="5" customFormat="1" ht="13.5" customHeight="1">
      <c r="A56" s="58"/>
      <c r="B56" s="412"/>
      <c r="D56" s="6"/>
      <c r="E56" s="10"/>
      <c r="F56" s="10"/>
      <c r="G56" s="10"/>
      <c r="H56" s="10"/>
      <c r="I56" s="10"/>
      <c r="J56" s="10"/>
      <c r="K56" s="10"/>
      <c r="L56" s="19"/>
      <c r="Q56"/>
      <c r="R56"/>
      <c r="S56"/>
      <c r="T56"/>
      <c r="U56"/>
    </row>
    <row r="57" spans="1:21" s="5" customFormat="1" ht="13.5" customHeight="1">
      <c r="A57" s="58"/>
      <c r="B57" s="412"/>
      <c r="D57" s="6"/>
      <c r="E57" s="10"/>
      <c r="F57" s="10"/>
      <c r="G57" s="10"/>
      <c r="H57" s="10"/>
      <c r="I57" s="10"/>
      <c r="J57" s="10"/>
      <c r="K57" s="10"/>
      <c r="L57" s="64"/>
      <c r="Q57"/>
      <c r="R57"/>
      <c r="S57"/>
      <c r="T57"/>
      <c r="U57"/>
    </row>
    <row r="58" spans="1:21" s="9" customFormat="1" ht="13.5" customHeight="1">
      <c r="A58" s="58"/>
      <c r="B58" s="412"/>
      <c r="C58" s="378"/>
      <c r="D58" s="517"/>
      <c r="E58" s="13"/>
      <c r="F58" s="13"/>
      <c r="G58" s="13"/>
      <c r="H58" s="13"/>
      <c r="I58" s="13"/>
      <c r="J58" s="13"/>
      <c r="K58" s="13"/>
      <c r="L58" s="18"/>
      <c r="M58" s="378"/>
      <c r="N58" s="378"/>
      <c r="O58" s="378"/>
      <c r="P58" s="378"/>
      <c r="Q58"/>
      <c r="R58"/>
      <c r="S58"/>
      <c r="T58"/>
      <c r="U58"/>
    </row>
    <row r="59" spans="1:21" s="5" customFormat="1" ht="13.5" customHeight="1">
      <c r="A59" s="58"/>
      <c r="B59" s="412"/>
      <c r="D59" s="8"/>
      <c r="L59" s="8"/>
    </row>
    <row r="60" spans="1:21" s="5" customFormat="1" ht="13.5" customHeight="1">
      <c r="A60" s="58"/>
      <c r="B60" s="412"/>
      <c r="D60" s="8"/>
      <c r="L60" s="8"/>
    </row>
    <row r="61" spans="1:21" s="5" customFormat="1" ht="13.5" customHeight="1">
      <c r="A61" s="58"/>
      <c r="B61" s="412"/>
      <c r="C61" s="526"/>
      <c r="D61" s="526"/>
      <c r="E61" s="526"/>
      <c r="F61" s="526"/>
      <c r="G61" s="526"/>
      <c r="H61" s="526"/>
      <c r="I61" s="526"/>
      <c r="J61" s="526"/>
      <c r="K61" s="526"/>
      <c r="L61" s="526"/>
    </row>
    <row r="62" spans="1:21" s="5" customFormat="1" ht="13.5" customHeight="1">
      <c r="A62" s="58"/>
      <c r="B62" s="412"/>
      <c r="D62" s="8"/>
      <c r="E62" s="7"/>
      <c r="F62" s="7"/>
      <c r="G62" s="4"/>
      <c r="H62" s="4"/>
      <c r="I62" s="4"/>
      <c r="J62" s="4"/>
      <c r="K62" s="4"/>
      <c r="L62" s="14"/>
    </row>
    <row r="63" spans="1:21" s="5" customFormat="1" ht="13.5" customHeight="1">
      <c r="A63" s="58"/>
      <c r="B63" s="412"/>
      <c r="D63" s="8"/>
      <c r="L63" s="8"/>
    </row>
    <row r="64" spans="1:21" s="5" customFormat="1" ht="13.5" customHeight="1">
      <c r="A64" s="58"/>
      <c r="B64" s="412"/>
      <c r="D64" s="6"/>
      <c r="E64" s="67"/>
      <c r="F64" s="67"/>
      <c r="G64" s="67"/>
      <c r="H64" s="67"/>
      <c r="I64" s="67"/>
      <c r="J64" s="67"/>
      <c r="K64" s="67"/>
      <c r="L64" s="64"/>
    </row>
    <row r="65" spans="1:12" s="5" customFormat="1" ht="13.5" customHeight="1">
      <c r="A65" s="58"/>
      <c r="B65" s="412"/>
      <c r="D65" s="6"/>
      <c r="E65" s="63"/>
      <c r="F65" s="63"/>
      <c r="G65" s="63"/>
      <c r="H65" s="63"/>
      <c r="I65" s="63"/>
      <c r="J65" s="63"/>
      <c r="K65" s="63"/>
      <c r="L65" s="64"/>
    </row>
    <row r="66" spans="1:12" s="5" customFormat="1" ht="13.5" customHeight="1">
      <c r="A66" s="58"/>
      <c r="B66" s="412"/>
      <c r="D66" s="6"/>
      <c r="E66" s="17"/>
      <c r="F66" s="17"/>
      <c r="G66" s="17"/>
      <c r="H66" s="17"/>
      <c r="I66" s="17"/>
      <c r="J66" s="17"/>
      <c r="K66" s="17"/>
      <c r="L66" s="64"/>
    </row>
    <row r="67" spans="1:12" s="5" customFormat="1" ht="13.5" customHeight="1">
      <c r="A67" s="58"/>
      <c r="B67" s="412"/>
      <c r="D67" s="6"/>
      <c r="E67" s="10"/>
      <c r="F67" s="10"/>
      <c r="G67" s="10"/>
      <c r="H67" s="10"/>
      <c r="I67" s="10"/>
      <c r="J67" s="10"/>
      <c r="K67" s="10"/>
      <c r="L67" s="64"/>
    </row>
    <row r="68" spans="1:12" s="5" customFormat="1" ht="13.5" customHeight="1">
      <c r="A68" s="58"/>
      <c r="B68" s="412"/>
      <c r="D68" s="8"/>
      <c r="L68" s="8"/>
    </row>
    <row r="69" spans="1:12" s="5" customFormat="1" ht="13.5" customHeight="1">
      <c r="A69" s="58"/>
      <c r="B69" s="412"/>
      <c r="D69" s="6"/>
      <c r="E69" s="67"/>
      <c r="F69" s="67"/>
      <c r="G69" s="67"/>
      <c r="H69" s="67"/>
      <c r="I69" s="67"/>
      <c r="J69" s="67"/>
      <c r="K69" s="67"/>
      <c r="L69" s="64"/>
    </row>
    <row r="70" spans="1:12" s="5" customFormat="1" ht="13.5" customHeight="1">
      <c r="A70" s="58"/>
      <c r="B70" s="412"/>
      <c r="D70" s="6"/>
      <c r="E70" s="63"/>
      <c r="F70" s="63"/>
      <c r="G70" s="63"/>
      <c r="H70" s="63"/>
      <c r="I70" s="63"/>
      <c r="J70" s="63"/>
      <c r="K70" s="63"/>
      <c r="L70" s="64"/>
    </row>
    <row r="71" spans="1:12" s="5" customFormat="1" ht="13.5" customHeight="1">
      <c r="A71" s="58"/>
      <c r="B71" s="412"/>
      <c r="D71" s="6"/>
      <c r="E71" s="63"/>
      <c r="F71" s="63"/>
      <c r="G71" s="63"/>
      <c r="H71" s="63"/>
      <c r="I71" s="63"/>
      <c r="J71" s="63"/>
      <c r="K71" s="63"/>
      <c r="L71" s="64"/>
    </row>
    <row r="72" spans="1:12" s="5" customFormat="1" ht="13.5" customHeight="1">
      <c r="A72" s="58"/>
      <c r="B72" s="412"/>
      <c r="D72" s="6"/>
      <c r="E72" s="63"/>
      <c r="F72" s="63"/>
      <c r="G72" s="63"/>
      <c r="H72" s="63"/>
      <c r="I72" s="63"/>
      <c r="J72" s="63"/>
      <c r="K72" s="63"/>
      <c r="L72" s="64"/>
    </row>
    <row r="73" spans="1:12" s="5" customFormat="1" ht="13.5" customHeight="1">
      <c r="A73" s="58"/>
      <c r="B73" s="412"/>
      <c r="D73" s="6"/>
      <c r="E73" s="63"/>
      <c r="F73" s="63"/>
      <c r="G73" s="63"/>
      <c r="H73" s="63"/>
      <c r="I73" s="63"/>
      <c r="J73" s="63"/>
      <c r="K73" s="63"/>
      <c r="L73" s="64"/>
    </row>
    <row r="74" spans="1:12" s="5" customFormat="1" ht="13.5" customHeight="1">
      <c r="A74" s="58"/>
      <c r="B74" s="412"/>
      <c r="D74" s="6"/>
      <c r="E74" s="17"/>
      <c r="F74" s="17"/>
      <c r="G74" s="17"/>
      <c r="H74" s="17"/>
      <c r="I74" s="17"/>
      <c r="J74" s="17"/>
      <c r="K74" s="17"/>
      <c r="L74" s="64"/>
    </row>
    <row r="75" spans="1:12" s="5" customFormat="1" ht="13.5" customHeight="1">
      <c r="A75" s="58"/>
      <c r="B75" s="412"/>
      <c r="D75" s="6"/>
      <c r="E75" s="10"/>
      <c r="F75" s="10"/>
      <c r="G75" s="10"/>
      <c r="H75" s="10"/>
      <c r="I75" s="10"/>
      <c r="J75" s="10"/>
      <c r="K75" s="10"/>
      <c r="L75" s="64"/>
    </row>
    <row r="76" spans="1:12" s="5" customFormat="1" ht="13.5" customHeight="1">
      <c r="A76" s="58"/>
      <c r="B76" s="412"/>
      <c r="D76" s="8"/>
      <c r="L76" s="8"/>
    </row>
    <row r="77" spans="1:12" s="5" customFormat="1" ht="13.5" customHeight="1">
      <c r="A77" s="58"/>
      <c r="B77" s="412"/>
      <c r="D77" s="6"/>
      <c r="E77" s="67"/>
      <c r="F77" s="67"/>
      <c r="G77" s="67"/>
      <c r="H77" s="67"/>
      <c r="I77" s="67"/>
      <c r="J77" s="67"/>
      <c r="K77" s="67"/>
      <c r="L77" s="64"/>
    </row>
    <row r="78" spans="1:12" s="5" customFormat="1" ht="13.5" customHeight="1">
      <c r="A78" s="58"/>
      <c r="B78" s="412"/>
      <c r="D78" s="6"/>
      <c r="E78" s="63"/>
      <c r="F78" s="63"/>
      <c r="G78" s="63"/>
      <c r="H78" s="63"/>
      <c r="I78" s="63"/>
      <c r="J78" s="63"/>
      <c r="K78" s="63"/>
      <c r="L78" s="64"/>
    </row>
    <row r="79" spans="1:12" s="5" customFormat="1" ht="13.5" customHeight="1">
      <c r="A79" s="58"/>
      <c r="B79" s="412"/>
      <c r="D79" s="6"/>
      <c r="E79" s="63"/>
      <c r="F79" s="63"/>
      <c r="G79" s="63"/>
      <c r="H79" s="63"/>
      <c r="I79" s="63"/>
      <c r="J79" s="63"/>
      <c r="K79" s="63"/>
      <c r="L79" s="64"/>
    </row>
    <row r="80" spans="1:12" s="5" customFormat="1" ht="13.5" customHeight="1">
      <c r="A80" s="58"/>
      <c r="B80" s="412"/>
      <c r="D80" s="6"/>
      <c r="E80" s="63"/>
      <c r="F80" s="63"/>
      <c r="G80" s="63"/>
      <c r="H80" s="63"/>
      <c r="I80" s="63"/>
      <c r="J80" s="63"/>
      <c r="K80" s="63"/>
      <c r="L80" s="64"/>
    </row>
    <row r="81" spans="1:12" s="5" customFormat="1" ht="13.5" customHeight="1">
      <c r="A81" s="58"/>
      <c r="B81" s="412"/>
      <c r="D81" s="6"/>
      <c r="E81" s="17"/>
      <c r="F81" s="17"/>
      <c r="G81" s="17"/>
      <c r="H81" s="17"/>
      <c r="I81" s="17"/>
      <c r="J81" s="17"/>
      <c r="K81" s="17"/>
      <c r="L81" s="64"/>
    </row>
    <row r="82" spans="1:12" s="5" customFormat="1" ht="13.5" customHeight="1">
      <c r="A82" s="58"/>
      <c r="B82" s="412"/>
      <c r="D82" s="6"/>
      <c r="E82" s="10"/>
      <c r="F82" s="10"/>
      <c r="G82" s="10"/>
      <c r="H82" s="10"/>
      <c r="I82" s="10"/>
      <c r="J82" s="10"/>
      <c r="K82" s="10"/>
      <c r="L82" s="64"/>
    </row>
    <row r="83" spans="1:12" s="5" customFormat="1" ht="13.5" customHeight="1">
      <c r="A83" s="58"/>
      <c r="B83" s="412"/>
      <c r="D83" s="8"/>
      <c r="L83" s="8"/>
    </row>
    <row r="84" spans="1:12" s="5" customFormat="1" ht="13.5" customHeight="1">
      <c r="A84" s="58"/>
      <c r="B84" s="412"/>
      <c r="D84" s="6"/>
      <c r="E84" s="67"/>
      <c r="F84" s="67"/>
      <c r="G84" s="67"/>
      <c r="H84" s="67"/>
      <c r="I84" s="67"/>
      <c r="J84" s="67"/>
      <c r="K84" s="67"/>
      <c r="L84" s="64"/>
    </row>
    <row r="85" spans="1:12" s="5" customFormat="1" ht="13.5" customHeight="1">
      <c r="A85" s="58"/>
      <c r="B85" s="412"/>
      <c r="D85" s="6"/>
      <c r="E85" s="17"/>
      <c r="F85" s="17"/>
      <c r="G85" s="17"/>
      <c r="H85" s="17"/>
      <c r="I85" s="17"/>
      <c r="J85" s="17"/>
      <c r="K85" s="17"/>
      <c r="L85" s="64"/>
    </row>
    <row r="86" spans="1:12" s="5" customFormat="1" ht="13.5" customHeight="1">
      <c r="A86" s="58"/>
      <c r="B86" s="412"/>
      <c r="D86" s="6"/>
      <c r="E86" s="10"/>
      <c r="F86" s="10"/>
      <c r="G86" s="10"/>
      <c r="H86" s="10"/>
      <c r="I86" s="10"/>
      <c r="J86" s="10"/>
      <c r="K86" s="10"/>
      <c r="L86" s="64"/>
    </row>
    <row r="87" spans="1:12" s="9" customFormat="1" ht="13.5" customHeight="1">
      <c r="A87" s="58"/>
      <c r="B87" s="412"/>
      <c r="C87" s="378"/>
      <c r="D87" s="517"/>
      <c r="E87" s="22"/>
      <c r="F87" s="22"/>
      <c r="G87" s="22"/>
      <c r="H87" s="22"/>
      <c r="I87" s="22"/>
      <c r="J87" s="22"/>
      <c r="K87" s="22"/>
      <c r="L87" s="18"/>
    </row>
    <row r="88" spans="1:12" s="5" customFormat="1" ht="13.5" customHeight="1">
      <c r="A88" s="58"/>
      <c r="B88" s="412"/>
      <c r="D88" s="8"/>
      <c r="L88" s="8"/>
    </row>
    <row r="89" spans="1:12" s="5" customFormat="1" ht="13.5" customHeight="1">
      <c r="A89" s="58"/>
      <c r="B89" s="412"/>
      <c r="D89" s="8"/>
      <c r="L89" s="8"/>
    </row>
    <row r="90" spans="1:12" s="5" customFormat="1" ht="13.5" customHeight="1">
      <c r="A90" s="58"/>
      <c r="B90" s="412"/>
      <c r="D90" s="8"/>
      <c r="L90" s="8"/>
    </row>
    <row r="91" spans="1:12" s="5" customFormat="1" ht="13.5" customHeight="1">
      <c r="A91" s="58"/>
      <c r="B91" s="412"/>
      <c r="D91" s="8"/>
      <c r="L91" s="8"/>
    </row>
    <row r="92" spans="1:12" s="5" customFormat="1" ht="13.5" customHeight="1">
      <c r="A92" s="58"/>
      <c r="B92" s="412"/>
      <c r="D92" s="8"/>
      <c r="L92" s="8"/>
    </row>
    <row r="93" spans="1:12" s="5" customFormat="1" ht="13.5" customHeight="1">
      <c r="A93" s="58"/>
      <c r="B93" s="412"/>
      <c r="D93" s="8"/>
      <c r="L93" s="8"/>
    </row>
    <row r="94" spans="1:12" s="5" customFormat="1" ht="13.5" customHeight="1">
      <c r="A94" s="58"/>
      <c r="B94" s="412"/>
      <c r="D94" s="8"/>
      <c r="L94" s="8"/>
    </row>
    <row r="95" spans="1:12" s="5" customFormat="1" ht="13.5" customHeight="1">
      <c r="A95" s="58"/>
      <c r="B95" s="412"/>
      <c r="D95" s="8"/>
      <c r="L95" s="8"/>
    </row>
    <row r="96" spans="1:12" s="5" customFormat="1" ht="13.5" customHeight="1">
      <c r="A96" s="58"/>
      <c r="B96" s="412"/>
      <c r="D96" s="8"/>
      <c r="L96" s="8"/>
    </row>
    <row r="97" spans="1:12" s="5" customFormat="1" ht="13.5" customHeight="1">
      <c r="A97" s="58"/>
      <c r="B97" s="412"/>
      <c r="D97" s="8"/>
      <c r="L97" s="8"/>
    </row>
    <row r="98" spans="1:12" s="5" customFormat="1" ht="13.5" customHeight="1">
      <c r="A98" s="58"/>
      <c r="B98" s="412"/>
      <c r="D98" s="8"/>
      <c r="E98" s="411"/>
      <c r="F98" s="411"/>
      <c r="G98" s="411"/>
      <c r="H98" s="411"/>
      <c r="I98" s="411"/>
      <c r="J98" s="411"/>
      <c r="K98" s="411"/>
      <c r="L98" s="68"/>
    </row>
    <row r="99" spans="1:12" s="5" customFormat="1">
      <c r="A99" s="58"/>
      <c r="B99" s="412"/>
      <c r="D99" s="8"/>
      <c r="L99" s="8"/>
    </row>
  </sheetData>
  <phoneticPr fontId="12" type="noConversion"/>
  <hyperlinks>
    <hyperlink ref="A4" location="'Overall Results'!A4" display="Overall Results"/>
    <hyperlink ref="A5" location="'Business EER - Custom'!A4" display="Business EER - Custom"/>
    <hyperlink ref="A6" location="'Business EER - Standard'!A4" display="Business EER - Standard"/>
    <hyperlink ref="A7" location="'Block Bidding'!A4" display="Block Bidding"/>
    <hyperlink ref="A8" location="'Small Bus. Lighting'!A4" display="Small Bus. Lighting"/>
    <hyperlink ref="A9" location="'Business EER - SEM'!A4" display="Business EER - SEM"/>
    <hyperlink ref="A10" location="'Income-Eligible Multi-Family'!A4" display="Income-Eligible Multi-Family"/>
    <hyperlink ref="A11" location="'Income-Eligible Weatherization'!A4" display="Income-Eligible Weatherization"/>
    <hyperlink ref="A12" location="'Whole House Efficiency'!A4" display="Whole House Efficiency"/>
    <hyperlink ref="A13" location="'Home Lighting Rebate'!A4" display="Home Ligting Rebate"/>
    <hyperlink ref="A14" location="HER!A4" display="Home Energy Rebate"/>
    <hyperlink ref="A15" location="OEA!A4" display="OEA: Energy Analyzer"/>
    <hyperlink ref="A16" location="'Res Programmable Thermostat'!A4" display="Res Programmable Thermostat"/>
    <hyperlink ref="A17" location="'Bus Programmable Thermostat'!A4" display="Bus Programmable Thermostat"/>
    <hyperlink ref="A18" location="'Demand Response Incentive'!A4" display="Demand Response Incentive"/>
  </hyperlinks>
  <pageMargins left="0.7" right="0.7" top="0.75" bottom="0.75" header="0.3" footer="0.3"/>
  <pageSetup scale="84" orientation="landscape" verticalDpi="200" r:id="rId1"/>
  <headerFooter alignWithMargins="0"/>
  <rowBreaks count="1" manualBreakCount="1">
    <brk id="5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72"/>
  <sheetViews>
    <sheetView topLeftCell="A10" zoomScale="85" zoomScaleNormal="85" zoomScaleSheetLayoutView="100" workbookViewId="0">
      <selection activeCell="I16" sqref="I16"/>
    </sheetView>
  </sheetViews>
  <sheetFormatPr defaultRowHeight="12.75"/>
  <cols>
    <col min="1" max="1" width="25.7109375" customWidth="1"/>
    <col min="2" max="2" width="37.140625" style="59" customWidth="1"/>
    <col min="3" max="3" width="15.7109375" style="51" customWidth="1"/>
    <col min="4" max="4" width="17.28515625" style="51" customWidth="1"/>
    <col min="5" max="5" width="17.7109375" style="51" customWidth="1"/>
    <col min="6" max="6" width="14.7109375" style="51" customWidth="1"/>
    <col min="7" max="7" width="17.42578125" style="51" customWidth="1"/>
    <col min="8" max="8" width="15.28515625" style="51" customWidth="1"/>
    <col min="9" max="9" width="15.28515625" style="630" customWidth="1"/>
    <col min="10" max="10" width="15.28515625" style="51" customWidth="1"/>
    <col min="11" max="11" width="0.5703125" style="1314" customWidth="1"/>
    <col min="12" max="12" width="11.7109375" style="51" customWidth="1"/>
    <col min="13" max="13" width="12.7109375" style="51" customWidth="1"/>
    <col min="14" max="17" width="12.7109375" customWidth="1"/>
    <col min="18" max="18" width="5.7109375" customWidth="1"/>
    <col min="21" max="21" width="11.28515625" bestFit="1" customWidth="1"/>
  </cols>
  <sheetData>
    <row r="1" spans="1:28">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c r="S1" s="1442"/>
      <c r="T1" s="1442"/>
    </row>
    <row r="2" spans="1:28" ht="35.25" customHeight="1">
      <c r="A2" s="1444"/>
      <c r="B2" s="1444"/>
      <c r="C2" s="1444"/>
      <c r="D2" s="1444"/>
      <c r="E2" s="1444"/>
      <c r="F2" s="1444"/>
      <c r="G2" s="1444"/>
      <c r="H2" s="1444"/>
      <c r="I2" s="1444"/>
      <c r="J2" s="1444"/>
      <c r="K2" s="1444"/>
      <c r="L2" s="1444"/>
      <c r="M2" s="1444"/>
      <c r="N2" s="1444"/>
      <c r="O2" s="1444"/>
      <c r="P2" s="1444"/>
      <c r="Q2" s="1444"/>
      <c r="R2" s="1444"/>
      <c r="S2" s="1444"/>
      <c r="T2" s="1444"/>
    </row>
    <row r="3" spans="1:28" ht="5.25" customHeight="1">
      <c r="A3" s="1443"/>
      <c r="B3" s="1443"/>
      <c r="C3" s="1443"/>
      <c r="D3" s="1443"/>
      <c r="E3" s="1443"/>
      <c r="F3" s="1443"/>
      <c r="G3" s="1443"/>
      <c r="H3" s="1443"/>
      <c r="I3" s="1443"/>
      <c r="J3" s="1443"/>
      <c r="K3" s="1443"/>
      <c r="L3" s="1443"/>
      <c r="M3" s="1443"/>
      <c r="N3" s="1443"/>
      <c r="O3" s="1443"/>
      <c r="P3" s="1443"/>
      <c r="Q3" s="1443"/>
      <c r="R3" s="1443"/>
      <c r="S3" s="1443"/>
      <c r="T3" s="1443"/>
    </row>
    <row r="4" spans="1:28" s="28" customFormat="1" ht="30" customHeight="1">
      <c r="A4" s="1441" t="s">
        <v>1092</v>
      </c>
      <c r="B4" s="1441"/>
      <c r="C4" s="1441"/>
      <c r="D4" s="1441"/>
      <c r="E4" s="1441"/>
      <c r="F4" s="1441"/>
      <c r="G4" s="1441"/>
      <c r="H4" s="1441"/>
      <c r="I4" s="1350"/>
      <c r="J4" s="531"/>
      <c r="K4" s="1303"/>
      <c r="L4" s="531"/>
      <c r="M4" s="1441" t="s">
        <v>7</v>
      </c>
      <c r="N4" s="1441"/>
      <c r="O4" s="1441"/>
      <c r="P4" s="1441"/>
      <c r="Q4" s="1441"/>
      <c r="R4" s="1441"/>
      <c r="S4" s="1441"/>
      <c r="T4" s="1441"/>
    </row>
    <row r="5" spans="1:28" s="28" customFormat="1" ht="13.5" customHeight="1">
      <c r="A5" s="1448"/>
      <c r="B5" s="1448"/>
      <c r="C5" s="1448"/>
      <c r="D5" s="1448"/>
      <c r="E5" s="1448"/>
      <c r="F5" s="1448"/>
      <c r="G5" s="1448"/>
      <c r="H5" s="1448"/>
      <c r="I5" s="1352"/>
      <c r="J5" s="7"/>
      <c r="K5" s="1303"/>
      <c r="L5" s="531"/>
      <c r="M5" s="1450"/>
      <c r="N5" s="1450"/>
      <c r="O5" s="1450"/>
      <c r="P5" s="1450"/>
      <c r="Q5" s="1450"/>
      <c r="R5" s="1450"/>
      <c r="S5" s="1450"/>
      <c r="T5" s="1450"/>
    </row>
    <row r="6" spans="1:28" s="628" customFormat="1" ht="13.5" customHeight="1">
      <c r="A6" s="1447" t="s">
        <v>1091</v>
      </c>
      <c r="B6" s="1447"/>
      <c r="C6" s="1447"/>
      <c r="D6" s="1447"/>
      <c r="E6" s="1447"/>
      <c r="F6" s="1447"/>
      <c r="G6" s="1447"/>
      <c r="H6" s="1447"/>
      <c r="I6" s="1351"/>
      <c r="J6" s="757"/>
      <c r="K6" s="1303"/>
      <c r="L6" s="806"/>
      <c r="M6" s="1450"/>
      <c r="N6" s="1450"/>
      <c r="O6" s="1450"/>
      <c r="P6" s="1450"/>
      <c r="Q6" s="1450"/>
      <c r="R6" s="1450"/>
      <c r="S6" s="1450"/>
      <c r="T6" s="1450"/>
    </row>
    <row r="7" spans="1:28" s="628" customFormat="1" ht="13.5" customHeight="1">
      <c r="A7" s="1448"/>
      <c r="B7" s="1448"/>
      <c r="C7" s="1448"/>
      <c r="D7" s="1448"/>
      <c r="E7" s="1448"/>
      <c r="F7" s="1448"/>
      <c r="G7" s="1448"/>
      <c r="H7" s="1448"/>
      <c r="I7" s="1352"/>
      <c r="J7" s="757"/>
      <c r="K7" s="1303"/>
      <c r="L7" s="806"/>
      <c r="M7" s="1450"/>
      <c r="N7" s="1450"/>
      <c r="O7" s="1450"/>
      <c r="P7" s="1450"/>
      <c r="Q7" s="1450"/>
      <c r="R7" s="1450"/>
      <c r="S7" s="1450"/>
      <c r="T7" s="1450"/>
    </row>
    <row r="8" spans="1:28" s="28" customFormat="1" ht="13.5" customHeight="1">
      <c r="A8" s="1449" t="s">
        <v>8</v>
      </c>
      <c r="B8" s="1449"/>
      <c r="C8" s="1449"/>
      <c r="D8" s="1449"/>
      <c r="E8" s="1449"/>
      <c r="F8" s="1449"/>
      <c r="G8" s="1449"/>
      <c r="H8" s="1449"/>
      <c r="I8" s="1353"/>
      <c r="J8" s="1012"/>
      <c r="K8" s="1303"/>
      <c r="L8" s="531"/>
      <c r="M8" s="1449" t="s">
        <v>1128</v>
      </c>
      <c r="N8" s="1449"/>
      <c r="O8" s="1449"/>
      <c r="P8" s="1449"/>
      <c r="Q8" s="1449"/>
      <c r="R8" s="1449"/>
      <c r="S8" s="1449"/>
      <c r="T8" s="1449"/>
      <c r="U8" s="1449" t="s">
        <v>1127</v>
      </c>
      <c r="V8" s="1449"/>
      <c r="W8" s="1449"/>
      <c r="X8" s="1449"/>
      <c r="Y8" s="1449"/>
      <c r="Z8" s="1449"/>
      <c r="AA8" s="1449"/>
      <c r="AB8" s="1449"/>
    </row>
    <row r="9" spans="1:28" s="5" customFormat="1" ht="13.5" thickBot="1">
      <c r="A9" s="1445" t="s">
        <v>9</v>
      </c>
      <c r="B9" s="1445" t="s">
        <v>10</v>
      </c>
      <c r="C9" s="828"/>
      <c r="D9" s="828" t="s">
        <v>11</v>
      </c>
      <c r="E9" s="829"/>
      <c r="F9" s="828"/>
      <c r="G9" s="828" t="s">
        <v>12</v>
      </c>
      <c r="H9" s="828"/>
      <c r="I9" s="624"/>
      <c r="J9" s="1013"/>
      <c r="K9" s="1304"/>
      <c r="L9" s="526"/>
      <c r="M9" s="526"/>
      <c r="N9" s="526"/>
      <c r="O9" s="526"/>
      <c r="P9" s="526"/>
      <c r="Q9" s="526"/>
      <c r="R9" s="526"/>
      <c r="W9" s="380"/>
      <c r="X9" s="15"/>
    </row>
    <row r="10" spans="1:28" s="5" customFormat="1" ht="39.75" thickTop="1" thickBot="1">
      <c r="A10" s="1446"/>
      <c r="B10" s="1446"/>
      <c r="C10" s="909" t="s">
        <v>171</v>
      </c>
      <c r="D10" s="909" t="s">
        <v>172</v>
      </c>
      <c r="E10" s="1333" t="s">
        <v>1133</v>
      </c>
      <c r="F10" s="1334" t="s">
        <v>1310</v>
      </c>
      <c r="G10" s="909" t="s">
        <v>172</v>
      </c>
      <c r="H10" s="909" t="s">
        <v>16</v>
      </c>
      <c r="I10" s="624"/>
      <c r="J10" s="1014"/>
      <c r="K10" s="1305"/>
      <c r="L10" s="45"/>
      <c r="W10" s="380"/>
      <c r="X10" s="15"/>
    </row>
    <row r="11" spans="1:28" s="5" customFormat="1" ht="14.25" thickTop="1" thickBot="1">
      <c r="A11" s="1434" t="s">
        <v>17</v>
      </c>
      <c r="B11" s="644" t="s">
        <v>1135</v>
      </c>
      <c r="C11" s="819">
        <f>'Business EER - Standard'!B12</f>
        <v>48659656.093099996</v>
      </c>
      <c r="D11" s="819">
        <f>'Business EER - Standard'!C12</f>
        <v>29859639.52</v>
      </c>
      <c r="E11" s="822">
        <f>'Business EER - Standard'!D12</f>
        <v>0.61364263370192906</v>
      </c>
      <c r="F11" s="819">
        <f>'MEEIA Targets'!E3</f>
        <v>38710762.008495964</v>
      </c>
      <c r="G11" s="819">
        <f>'Business EER - Standard'!F12</f>
        <v>28665253.939199999</v>
      </c>
      <c r="H11" s="821">
        <f t="shared" ref="H11:H19" si="0">G11/F11</f>
        <v>0.74049831240492636</v>
      </c>
      <c r="I11" s="624"/>
      <c r="J11" s="1015" t="s">
        <v>1134</v>
      </c>
      <c r="K11" s="1306"/>
      <c r="L11" s="976">
        <f>D12/$D$26</f>
        <v>9.5087547462126554E-3</v>
      </c>
      <c r="M11" s="53"/>
      <c r="U11" s="29">
        <f>G12/$G$26</f>
        <v>1.0834979744830215E-2</v>
      </c>
      <c r="W11" s="380"/>
      <c r="X11" s="15"/>
    </row>
    <row r="12" spans="1:28" s="5" customFormat="1" ht="13.5" thickBot="1">
      <c r="A12" s="1432"/>
      <c r="B12" s="644" t="s">
        <v>1134</v>
      </c>
      <c r="C12" s="819">
        <f>'Business EER - Custom'!B12</f>
        <v>664528.19999999995</v>
      </c>
      <c r="D12" s="819">
        <f>'Business EER - Custom'!C12</f>
        <v>658738.66</v>
      </c>
      <c r="E12" s="822">
        <f>D12/C12</f>
        <v>0.99128774369545203</v>
      </c>
      <c r="F12" s="819">
        <f>'MEEIA Targets'!E4</f>
        <v>30079932.355800048</v>
      </c>
      <c r="G12" s="819">
        <f>'Business EER - Custom'!F12</f>
        <v>704850.36620000005</v>
      </c>
      <c r="H12" s="821">
        <f>G12/F12</f>
        <v>2.3432578167486801E-2</v>
      </c>
      <c r="I12" s="624"/>
      <c r="J12" s="1015" t="s">
        <v>1135</v>
      </c>
      <c r="K12" s="1307"/>
      <c r="L12" s="974">
        <f>D11/$D$26</f>
        <v>0.43101764970952056</v>
      </c>
      <c r="M12" s="53"/>
      <c r="U12" s="29">
        <f>G11/$G$26</f>
        <v>0.44064309349243908</v>
      </c>
      <c r="W12" s="380"/>
      <c r="X12" s="15"/>
    </row>
    <row r="13" spans="1:28" s="5" customFormat="1" ht="13.5" thickBot="1">
      <c r="A13" s="1432"/>
      <c r="B13" s="1228" t="s">
        <v>18</v>
      </c>
      <c r="C13" s="819">
        <f>'Block Bidding'!B12</f>
        <v>436323.69</v>
      </c>
      <c r="D13" s="819">
        <f>'Block Bidding'!C12</f>
        <v>467489.66</v>
      </c>
      <c r="E13" s="822">
        <f t="shared" ref="E13:E19" si="1">D13/C13</f>
        <v>1.0714285534209704</v>
      </c>
      <c r="F13" s="819">
        <f>'Block Bidding'!E12</f>
        <v>17603947.083100002</v>
      </c>
      <c r="G13" s="819">
        <f>'Block Bidding'!F12</f>
        <v>467489.66</v>
      </c>
      <c r="H13" s="821">
        <f t="shared" si="0"/>
        <v>2.655595689950668E-2</v>
      </c>
      <c r="I13" s="624"/>
      <c r="J13" s="1016" t="s">
        <v>18</v>
      </c>
      <c r="K13" s="1307"/>
      <c r="L13" s="974">
        <f>D13/$D$26</f>
        <v>6.7481154413046602E-3</v>
      </c>
      <c r="M13" s="53"/>
      <c r="U13" s="29">
        <f>G13/$G$26</f>
        <v>7.1862642624779607E-3</v>
      </c>
      <c r="W13" s="380"/>
      <c r="X13" s="15"/>
    </row>
    <row r="14" spans="1:28" s="5" customFormat="1" ht="13.5" thickBot="1">
      <c r="A14" s="1432"/>
      <c r="B14" s="1228" t="s">
        <v>20</v>
      </c>
      <c r="C14" s="819">
        <f>'Business EER - SEM'!B9</f>
        <v>0</v>
      </c>
      <c r="D14" s="819">
        <f>'Business EER - SEM'!C9</f>
        <v>0</v>
      </c>
      <c r="E14" s="1042" t="s">
        <v>414</v>
      </c>
      <c r="F14" s="819">
        <f>'MEEIA Targets'!E5</f>
        <v>12127507.8408</v>
      </c>
      <c r="G14" s="819">
        <v>0</v>
      </c>
      <c r="H14" s="821">
        <f>'Business EER - SEM'!G9</f>
        <v>0</v>
      </c>
      <c r="I14" s="624"/>
      <c r="J14" s="1016" t="s">
        <v>19</v>
      </c>
      <c r="K14" s="1307"/>
      <c r="L14" s="974">
        <f>D15/$D$26</f>
        <v>1.8873806530919961E-2</v>
      </c>
      <c r="M14" s="53"/>
      <c r="U14" s="29">
        <f>G15/$G$26</f>
        <v>1.7526559191737488E-2</v>
      </c>
      <c r="W14" s="380"/>
      <c r="X14" s="15"/>
    </row>
    <row r="15" spans="1:28" s="5" customFormat="1" ht="13.5" thickBot="1">
      <c r="A15" s="1433"/>
      <c r="B15" s="1228" t="s">
        <v>19</v>
      </c>
      <c r="C15" s="819">
        <f>'Small Bus. Lighting'!B12</f>
        <v>1689659.2575000001</v>
      </c>
      <c r="D15" s="819">
        <f>'Small Bus. Lighting'!C12</f>
        <v>1307522</v>
      </c>
      <c r="E15" s="822">
        <f t="shared" si="1"/>
        <v>0.7738376801098904</v>
      </c>
      <c r="F15" s="819">
        <f>'Small Bus. Lighting'!E12</f>
        <v>3569963.4051999673</v>
      </c>
      <c r="G15" s="819">
        <f>'Small Bus. Lighting'!F12</f>
        <v>1140159.1839999999</v>
      </c>
      <c r="H15" s="821">
        <f t="shared" si="0"/>
        <v>0.31937559425378348</v>
      </c>
      <c r="I15" s="624"/>
      <c r="J15" s="1016" t="s">
        <v>24</v>
      </c>
      <c r="K15" s="1305"/>
      <c r="L15" s="974">
        <f>D17/$D$26</f>
        <v>7.9922214663938729E-2</v>
      </c>
      <c r="M15" s="45"/>
      <c r="U15" s="29">
        <f>G17/$G$26</f>
        <v>6.8089191421006667E-2</v>
      </c>
      <c r="W15" s="380"/>
    </row>
    <row r="16" spans="1:28" s="5" customFormat="1" ht="13.5" thickBot="1">
      <c r="A16" s="1434" t="s">
        <v>21</v>
      </c>
      <c r="B16" s="1228" t="s">
        <v>23</v>
      </c>
      <c r="C16" s="819">
        <f>'Income-Eligible Weatherization'!B12</f>
        <v>304971.8199</v>
      </c>
      <c r="D16" s="819">
        <f>'Income-Eligible Weatherization'!C12</f>
        <v>309811.7</v>
      </c>
      <c r="E16" s="822">
        <f>D16/C16</f>
        <v>1.0158699256265284</v>
      </c>
      <c r="F16" s="819">
        <f>'Income-Eligible Weatherization'!E12</f>
        <v>143458.20000000001</v>
      </c>
      <c r="G16" s="819">
        <f>'Income-Eligible Weatherization'!F12</f>
        <v>309811.7</v>
      </c>
      <c r="H16" s="821">
        <f>G16/F16</f>
        <v>2.1595956173993538</v>
      </c>
      <c r="I16" s="624"/>
      <c r="J16" s="1016" t="s">
        <v>1121</v>
      </c>
      <c r="K16" s="1308"/>
      <c r="L16" s="974">
        <f>D16/$D$26</f>
        <v>4.4720670755944575E-3</v>
      </c>
      <c r="M16" s="36"/>
      <c r="U16" s="29">
        <f>G16/$G$26</f>
        <v>4.762434206154513E-3</v>
      </c>
    </row>
    <row r="17" spans="1:28" s="5" customFormat="1" ht="13.5" thickBot="1">
      <c r="A17" s="1432"/>
      <c r="B17" s="1228" t="s">
        <v>24</v>
      </c>
      <c r="C17" s="819">
        <f>'Whole House Efficiency'!B12</f>
        <v>4917213.6805999996</v>
      </c>
      <c r="D17" s="819">
        <f>'Whole House Efficiency'!C12</f>
        <v>5536776.7911907742</v>
      </c>
      <c r="E17" s="822">
        <f t="shared" si="1"/>
        <v>1.1259988177929203</v>
      </c>
      <c r="F17" s="819">
        <f>'Whole House Efficiency'!E12</f>
        <v>19717746.234600089</v>
      </c>
      <c r="G17" s="819">
        <f>'Whole House Efficiency'!F12</f>
        <v>4429421.4329526192</v>
      </c>
      <c r="H17" s="821">
        <f t="shared" si="0"/>
        <v>0.22464136520734848</v>
      </c>
      <c r="I17" s="624"/>
      <c r="J17" s="1016" t="s">
        <v>1120</v>
      </c>
      <c r="K17" s="1305"/>
      <c r="L17" s="974">
        <f>D18/$D$26</f>
        <v>2.5698572876568994E-2</v>
      </c>
      <c r="M17" s="37"/>
      <c r="U17" s="29">
        <f>G18/$G$26</f>
        <v>2.7367157166455998E-2</v>
      </c>
    </row>
    <row r="18" spans="1:28" s="5" customFormat="1" ht="13.5" thickBot="1">
      <c r="A18" s="1432"/>
      <c r="B18" s="1275" t="s">
        <v>1339</v>
      </c>
      <c r="C18" s="819">
        <f>'Income-Eligible Multi-Family'!B12</f>
        <v>2309218.7511999998</v>
      </c>
      <c r="D18" s="819">
        <f>'Income-Eligible Multi-Family'!C12</f>
        <v>1780321.8099999998</v>
      </c>
      <c r="E18" s="822">
        <f t="shared" si="1"/>
        <v>0.77096282414770989</v>
      </c>
      <c r="F18" s="819">
        <f>'Income-Eligible Multi-Family'!E12</f>
        <v>10014278.224600077</v>
      </c>
      <c r="G18" s="819">
        <f>'Income-Eligible Multi-Family'!F12</f>
        <v>1780321.8099999998</v>
      </c>
      <c r="H18" s="821">
        <f t="shared" si="0"/>
        <v>0.17777834508598322</v>
      </c>
      <c r="I18" s="624"/>
      <c r="J18" s="1016" t="s">
        <v>25</v>
      </c>
      <c r="K18" s="1305"/>
      <c r="L18" s="974">
        <f>D19/$D$26</f>
        <v>0.16063523093507015</v>
      </c>
      <c r="M18" s="45"/>
      <c r="U18" s="29">
        <f>G19/$G$26</f>
        <v>0.14338236413711336</v>
      </c>
      <c r="W18" s="380"/>
    </row>
    <row r="19" spans="1:28" s="5" customFormat="1" ht="13.5" thickBot="1">
      <c r="A19" s="1432"/>
      <c r="B19" s="1228" t="s">
        <v>25</v>
      </c>
      <c r="C19" s="819">
        <f>'Home Lighting Rebate'!B12</f>
        <v>12708826.762399999</v>
      </c>
      <c r="D19" s="819">
        <f>'Home Lighting Rebate'!C12</f>
        <v>11128338</v>
      </c>
      <c r="E19" s="822">
        <f t="shared" si="1"/>
        <v>0.87563849976490415</v>
      </c>
      <c r="F19" s="819">
        <f>'Home Lighting Rebate'!E12</f>
        <v>25288144.799999941</v>
      </c>
      <c r="G19" s="819">
        <f>'Home Lighting Rebate'!F12</f>
        <v>9327485.0759999994</v>
      </c>
      <c r="H19" s="821">
        <f t="shared" si="0"/>
        <v>0.36884813614322631</v>
      </c>
      <c r="I19" s="624"/>
      <c r="J19" s="1016" t="s">
        <v>1124</v>
      </c>
      <c r="K19" s="1306"/>
      <c r="L19" s="974">
        <f>D14/$D$26</f>
        <v>0</v>
      </c>
      <c r="M19" s="53"/>
      <c r="U19" s="29">
        <f>G14/$G$26</f>
        <v>0</v>
      </c>
      <c r="W19" s="380"/>
      <c r="X19" s="15"/>
    </row>
    <row r="20" spans="1:28" s="5" customFormat="1" ht="13.5" customHeight="1" thickBot="1">
      <c r="A20" s="1432" t="s">
        <v>28</v>
      </c>
      <c r="B20" s="1228" t="s">
        <v>27</v>
      </c>
      <c r="C20" s="819">
        <f>HER!B12</f>
        <v>16454246.1139</v>
      </c>
      <c r="D20" s="819">
        <f>HER!C12</f>
        <v>16307486</v>
      </c>
      <c r="E20" s="822">
        <f>D20/C20</f>
        <v>0.99108071479640614</v>
      </c>
      <c r="F20" s="819">
        <f>HER!E12</f>
        <v>21070771.90000008</v>
      </c>
      <c r="G20" s="819">
        <f>HER!F12</f>
        <v>16307486</v>
      </c>
      <c r="H20" s="821">
        <f>G20/F20</f>
        <v>0.77393870890890037</v>
      </c>
      <c r="I20" s="624"/>
      <c r="J20" s="1016" t="s">
        <v>27</v>
      </c>
      <c r="K20" s="1305"/>
      <c r="L20" s="974">
        <f>D20/$D$26</f>
        <v>0.23539514881561138</v>
      </c>
      <c r="M20" s="45"/>
      <c r="U20" s="29">
        <f>G20/$G$26</f>
        <v>0.25067913556132915</v>
      </c>
      <c r="W20" s="380"/>
    </row>
    <row r="21" spans="1:28" s="5" customFormat="1" ht="13.5" thickBot="1">
      <c r="A21" s="1432"/>
      <c r="B21" s="1275" t="s">
        <v>1337</v>
      </c>
      <c r="C21" s="1435" t="s">
        <v>29</v>
      </c>
      <c r="D21" s="1435"/>
      <c r="E21" s="1435"/>
      <c r="F21" s="1435"/>
      <c r="G21" s="1435"/>
      <c r="H21" s="1435"/>
      <c r="I21" s="624"/>
      <c r="J21" s="1016" t="s">
        <v>1122</v>
      </c>
      <c r="K21" s="1305"/>
      <c r="L21" s="974">
        <f>D24/$D$26</f>
        <v>2.738074839935984E-2</v>
      </c>
      <c r="U21" s="29">
        <f>G24/$G$26</f>
        <v>2.9158554771875424E-2</v>
      </c>
      <c r="W21" s="380"/>
    </row>
    <row r="22" spans="1:28" s="5" customFormat="1" ht="13.5" customHeight="1" thickBot="1">
      <c r="A22" s="1433"/>
      <c r="B22" s="1275" t="s">
        <v>1338</v>
      </c>
      <c r="C22" s="1436"/>
      <c r="D22" s="1436"/>
      <c r="E22" s="1436"/>
      <c r="F22" s="1436"/>
      <c r="G22" s="1436"/>
      <c r="H22" s="1436"/>
      <c r="I22" s="624"/>
      <c r="J22" s="1016" t="s">
        <v>1123</v>
      </c>
      <c r="K22" s="1307"/>
      <c r="L22" s="974">
        <f>D23/$D$26</f>
        <v>3.4769080589869164E-4</v>
      </c>
      <c r="M22" s="53"/>
      <c r="U22" s="977">
        <f>G23/$G$26</f>
        <v>3.7026604458012324E-4</v>
      </c>
      <c r="W22" s="380"/>
    </row>
    <row r="23" spans="1:28" s="5" customFormat="1" ht="13.5" thickBot="1">
      <c r="A23" s="1434" t="s">
        <v>30</v>
      </c>
      <c r="B23" s="1228" t="s">
        <v>32</v>
      </c>
      <c r="C23" s="823">
        <f>'Bus Programmable Thermostat'!B12</f>
        <v>26796</v>
      </c>
      <c r="D23" s="823">
        <f>'Bus Programmable Thermostat'!C12</f>
        <v>24087</v>
      </c>
      <c r="E23" s="822">
        <f>D23/C23</f>
        <v>0.89890282131661448</v>
      </c>
      <c r="F23" s="823">
        <f>'Bus Programmable Thermostat'!E12</f>
        <v>79002</v>
      </c>
      <c r="G23" s="823">
        <f>'Bus Programmable Thermostat'!F12</f>
        <v>24087</v>
      </c>
      <c r="H23" s="821">
        <f>G23/F23</f>
        <v>0.30489101541733121</v>
      </c>
      <c r="I23" s="624"/>
      <c r="J23" s="1016"/>
      <c r="K23" s="1306"/>
      <c r="L23" s="975"/>
      <c r="M23" s="53"/>
      <c r="W23" s="380"/>
    </row>
    <row r="24" spans="1:28" s="5" customFormat="1" ht="13.5" thickBot="1">
      <c r="A24" s="1432"/>
      <c r="B24" s="1228" t="s">
        <v>31</v>
      </c>
      <c r="C24" s="823">
        <f>'Res Programmable Thermostat'!B12</f>
        <v>2180178</v>
      </c>
      <c r="D24" s="823">
        <f>'Res Programmable Thermostat'!C12</f>
        <v>1896858</v>
      </c>
      <c r="E24" s="822">
        <f>D24/C24</f>
        <v>0.87004730806383701</v>
      </c>
      <c r="F24" s="823">
        <f>'Res Programmable Thermostat'!E12</f>
        <v>6144138.0000000019</v>
      </c>
      <c r="G24" s="823">
        <f>'Res Programmable Thermostat'!F12</f>
        <v>1896858</v>
      </c>
      <c r="H24" s="821">
        <f>G24/F24</f>
        <v>0.30872646415168398</v>
      </c>
      <c r="I24" s="624"/>
      <c r="J24" s="1017"/>
      <c r="K24" s="1305"/>
      <c r="M24" s="37"/>
    </row>
    <row r="25" spans="1:28" s="5" customFormat="1" ht="13.5" thickBot="1">
      <c r="A25" s="1433"/>
      <c r="B25" s="1228" t="s">
        <v>33</v>
      </c>
      <c r="C25" s="1440" t="s">
        <v>1117</v>
      </c>
      <c r="D25" s="1440"/>
      <c r="E25" s="1440"/>
      <c r="F25" s="1440"/>
      <c r="G25" s="1440"/>
      <c r="H25" s="1440"/>
      <c r="I25" s="624"/>
      <c r="J25" s="1017"/>
      <c r="K25" s="1305"/>
      <c r="M25" s="37"/>
      <c r="U25" s="15"/>
    </row>
    <row r="26" spans="1:28" s="5" customFormat="1" ht="13.5" customHeight="1" thickBot="1">
      <c r="A26" s="1235" t="s">
        <v>34</v>
      </c>
      <c r="B26" s="1235"/>
      <c r="C26" s="1216">
        <f>SUM(C11:C20, C23:C25)</f>
        <v>90351618.368599996</v>
      </c>
      <c r="D26" s="1222">
        <f>SUM(D11:D20, D23:D24)</f>
        <v>69277069.141190767</v>
      </c>
      <c r="E26" s="1219">
        <f>D26/C26</f>
        <v>0.76674962100365329</v>
      </c>
      <c r="F26" s="1220">
        <f>SUM(F11:F20, F23:F25)</f>
        <v>184549652.05259621</v>
      </c>
      <c r="G26" s="1216">
        <f>SUM(G11:G20, G23:G25)</f>
        <v>65053224.168352619</v>
      </c>
      <c r="H26" s="1221">
        <f>G26/F26</f>
        <v>0.35249713800496685</v>
      </c>
      <c r="I26" s="624"/>
      <c r="J26" s="1016"/>
      <c r="K26" s="1308"/>
      <c r="L26" s="975"/>
      <c r="M26" s="522"/>
      <c r="N26" s="522"/>
      <c r="O26" s="522"/>
      <c r="P26" s="522"/>
      <c r="Q26" s="522"/>
      <c r="R26" s="522"/>
    </row>
    <row r="27" spans="1:28" s="5" customFormat="1">
      <c r="A27" s="628" t="s">
        <v>1146</v>
      </c>
      <c r="B27"/>
      <c r="C27"/>
      <c r="D27" s="159"/>
      <c r="E27" s="159"/>
      <c r="F27" s="1"/>
      <c r="G27"/>
      <c r="H27"/>
      <c r="I27" s="624"/>
      <c r="J27" s="1017"/>
      <c r="K27" s="1308"/>
      <c r="L27" s="975">
        <f>SUM(L11:L26)</f>
        <v>1</v>
      </c>
      <c r="M27" s="36"/>
    </row>
    <row r="28" spans="1:28" s="5" customFormat="1">
      <c r="A28" s="150"/>
      <c r="B28"/>
      <c r="C28"/>
      <c r="D28"/>
      <c r="E28"/>
      <c r="F28" s="973"/>
      <c r="G28"/>
      <c r="H28"/>
      <c r="I28" s="624"/>
      <c r="J28" s="1018"/>
      <c r="K28" s="1309"/>
      <c r="L28" s="46"/>
      <c r="M28" s="47"/>
      <c r="Q28" s="19"/>
      <c r="R28" s="29"/>
      <c r="S28" s="30"/>
      <c r="T28" s="20"/>
    </row>
    <row r="29" spans="1:28" s="5" customFormat="1">
      <c r="A29" s="150"/>
      <c r="B29"/>
      <c r="C29"/>
      <c r="D29"/>
      <c r="E29"/>
      <c r="F29" s="973"/>
      <c r="G29"/>
      <c r="H29"/>
      <c r="I29" s="624"/>
      <c r="J29" s="1018"/>
      <c r="K29" s="1308"/>
      <c r="L29" s="36"/>
      <c r="M29" s="48"/>
      <c r="Q29" s="21"/>
    </row>
    <row r="30" spans="1:28" s="5" customFormat="1">
      <c r="A30" s="1234" t="s">
        <v>35</v>
      </c>
      <c r="B30" s="1234"/>
      <c r="C30" s="1234"/>
      <c r="D30" s="1234"/>
      <c r="E30" s="1234"/>
      <c r="F30" s="1234"/>
      <c r="G30" s="1234"/>
      <c r="H30" s="1234"/>
      <c r="I30" s="1353"/>
      <c r="J30" s="1018"/>
      <c r="K30" s="1308"/>
      <c r="L30" s="36"/>
      <c r="M30" s="48"/>
      <c r="Q30" s="21"/>
    </row>
    <row r="31" spans="1:28" s="5" customFormat="1" ht="13.5" thickBot="1">
      <c r="A31" s="1445" t="s">
        <v>9</v>
      </c>
      <c r="B31" s="1445" t="s">
        <v>10</v>
      </c>
      <c r="C31" s="151"/>
      <c r="D31" s="151" t="s">
        <v>11</v>
      </c>
      <c r="E31" s="164"/>
      <c r="F31" s="151"/>
      <c r="G31" s="151" t="s">
        <v>12</v>
      </c>
      <c r="H31" s="151"/>
      <c r="I31" s="175"/>
      <c r="J31" s="1019"/>
      <c r="K31" s="1309"/>
      <c r="L31" s="46"/>
      <c r="M31" s="47"/>
      <c r="O31" s="380"/>
      <c r="Q31" s="19"/>
      <c r="R31" s="29"/>
      <c r="S31" s="30"/>
      <c r="T31" s="20"/>
    </row>
    <row r="32" spans="1:28" s="5" customFormat="1" ht="39.75" thickTop="1" thickBot="1">
      <c r="A32" s="1446"/>
      <c r="B32" s="1446"/>
      <c r="C32" s="909" t="s">
        <v>173</v>
      </c>
      <c r="D32" s="909" t="s">
        <v>174</v>
      </c>
      <c r="E32" s="1333" t="s">
        <v>1133</v>
      </c>
      <c r="F32" s="1334" t="s">
        <v>1311</v>
      </c>
      <c r="G32" s="909" t="s">
        <v>174</v>
      </c>
      <c r="H32" s="909" t="s">
        <v>16</v>
      </c>
      <c r="I32" s="175"/>
      <c r="J32" s="1020"/>
      <c r="K32" s="1308"/>
      <c r="L32" s="36"/>
      <c r="M32" s="1449" t="s">
        <v>1125</v>
      </c>
      <c r="N32" s="1449"/>
      <c r="O32" s="1449"/>
      <c r="P32" s="1449"/>
      <c r="Q32" s="1449"/>
      <c r="R32" s="1449"/>
      <c r="S32" s="1449"/>
      <c r="T32" s="1449"/>
      <c r="U32" s="1449" t="s">
        <v>1129</v>
      </c>
      <c r="V32" s="1449"/>
      <c r="W32" s="1449"/>
      <c r="X32" s="1449"/>
      <c r="Y32" s="1449"/>
      <c r="Z32" s="1449"/>
      <c r="AA32" s="1449"/>
      <c r="AB32" s="1449"/>
    </row>
    <row r="33" spans="1:21" s="5" customFormat="1" ht="14.25" thickTop="1" thickBot="1">
      <c r="A33" s="1432" t="s">
        <v>17</v>
      </c>
      <c r="B33" s="1228" t="s">
        <v>1135</v>
      </c>
      <c r="C33" s="819">
        <f>'Business EER - Standard'!B13</f>
        <v>8428.8484000000008</v>
      </c>
      <c r="D33" s="819">
        <f>'Business EER - Standard'!C13</f>
        <v>4360.1000000000004</v>
      </c>
      <c r="E33" s="822">
        <f>'Business EER - Standard'!D13</f>
        <v>0.51728300155451845</v>
      </c>
      <c r="F33" s="819">
        <f>'Business EER - Standard'!E13</f>
        <v>6384.64</v>
      </c>
      <c r="G33" s="819">
        <f>'Business EER - Standard'!F13</f>
        <v>4185.6959999999999</v>
      </c>
      <c r="H33" s="821">
        <f>'Business EER - Standard'!G13</f>
        <v>0.65558841218925412</v>
      </c>
      <c r="I33" s="175"/>
      <c r="J33" s="1021"/>
      <c r="K33" s="1308"/>
      <c r="L33" s="36"/>
      <c r="M33" s="36"/>
    </row>
    <row r="34" spans="1:21" s="5" customFormat="1" ht="13.5" thickBot="1">
      <c r="A34" s="1432"/>
      <c r="B34" s="1228" t="s">
        <v>1134</v>
      </c>
      <c r="C34" s="825">
        <f>'Business EER - Custom'!B13</f>
        <v>92.32</v>
      </c>
      <c r="D34" s="825">
        <f>'Business EER - Custom'!C13</f>
        <v>92.32</v>
      </c>
      <c r="E34" s="820">
        <f>'Business EER - Custom'!D13</f>
        <v>1</v>
      </c>
      <c r="F34" s="825">
        <f>'Business EER - Custom'!E13</f>
        <v>7758.0861000000004</v>
      </c>
      <c r="G34" s="825">
        <f>'Business EER - Custom'!F13</f>
        <v>98.782399999999996</v>
      </c>
      <c r="H34" s="821">
        <f>'Business EER - Custom'!G13</f>
        <v>1.2732831103795044E-2</v>
      </c>
      <c r="I34" s="175"/>
      <c r="J34" s="1016" t="s">
        <v>1118</v>
      </c>
      <c r="K34" s="1306"/>
      <c r="L34" s="974">
        <f>D34/$D$48</f>
        <v>3.5607458078842883E-3</v>
      </c>
      <c r="M34" s="47"/>
      <c r="Q34" s="19"/>
      <c r="R34" s="29"/>
      <c r="S34" s="30"/>
      <c r="T34" s="20"/>
      <c r="U34" s="30">
        <f>G34/$G$48</f>
        <v>3.9619150052790575E-3</v>
      </c>
    </row>
    <row r="35" spans="1:21" s="5" customFormat="1" ht="13.5" thickBot="1">
      <c r="A35" s="1432"/>
      <c r="B35" s="1228" t="s">
        <v>18</v>
      </c>
      <c r="C35" s="819">
        <f>'Block Bidding'!B13</f>
        <v>55.35</v>
      </c>
      <c r="D35" s="819">
        <f>'Block Bidding'!C13</f>
        <v>55.15</v>
      </c>
      <c r="E35" s="820">
        <f>'Block Bidding'!D13</f>
        <v>0.99638663053297194</v>
      </c>
      <c r="F35" s="819">
        <f>'Block Bidding'!E13</f>
        <v>3052</v>
      </c>
      <c r="G35" s="819">
        <f>'Block Bidding'!F13</f>
        <v>55.15</v>
      </c>
      <c r="H35" s="821">
        <f>'Block Bidding'!G13</f>
        <v>1.8070117955439054E-2</v>
      </c>
      <c r="I35" s="175"/>
      <c r="J35" s="1016" t="s">
        <v>1119</v>
      </c>
      <c r="K35" s="1307"/>
      <c r="L35" s="976">
        <f>D33/$D$48</f>
        <v>0.16816732882318336</v>
      </c>
      <c r="M35" s="47"/>
      <c r="Q35" s="19"/>
      <c r="R35" s="29"/>
      <c r="S35" s="30"/>
      <c r="T35" s="20"/>
      <c r="U35" s="30">
        <f>G33/$G$48</f>
        <v>0.16787779796741656</v>
      </c>
    </row>
    <row r="36" spans="1:21" s="5" customFormat="1" ht="13.5" thickBot="1">
      <c r="A36" s="1432"/>
      <c r="B36" s="1228" t="s">
        <v>20</v>
      </c>
      <c r="C36" s="819">
        <f>'Business EER - SEM'!B10</f>
        <v>0</v>
      </c>
      <c r="D36" s="819">
        <f>'Business EER - SEM'!C10</f>
        <v>0</v>
      </c>
      <c r="E36" s="1043" t="s">
        <v>414</v>
      </c>
      <c r="F36" s="819">
        <f>'MEEIA Targets'!K5</f>
        <v>2841.7464</v>
      </c>
      <c r="G36" s="819">
        <v>0</v>
      </c>
      <c r="H36" s="821">
        <f>'Business EER - SEM'!G10</f>
        <v>0</v>
      </c>
      <c r="I36" s="175"/>
      <c r="J36" s="1016" t="s">
        <v>18</v>
      </c>
      <c r="K36" s="1307"/>
      <c r="L36" s="974">
        <f>D35/$D$48</f>
        <v>2.1271136406501136E-3</v>
      </c>
      <c r="M36" s="39"/>
      <c r="Q36" s="21"/>
      <c r="U36" s="30">
        <f>G35/$G$48</f>
        <v>2.2119285676511203E-3</v>
      </c>
    </row>
    <row r="37" spans="1:21" s="5" customFormat="1" ht="13.5" thickBot="1">
      <c r="A37" s="1432"/>
      <c r="B37" s="1228" t="s">
        <v>19</v>
      </c>
      <c r="C37" s="819">
        <f>'Small Bus. Lighting'!B13</f>
        <v>275.6635</v>
      </c>
      <c r="D37" s="819">
        <f>'Small Bus. Lighting'!C13</f>
        <v>189</v>
      </c>
      <c r="E37" s="820">
        <f>'Small Bus. Lighting'!D13</f>
        <v>0.68561851677860874</v>
      </c>
      <c r="F37" s="819">
        <f>'Small Bus. Lighting'!E13</f>
        <v>592.38099999999997</v>
      </c>
      <c r="G37" s="819">
        <f>'Small Bus. Lighting'!F13</f>
        <v>164.80799999999999</v>
      </c>
      <c r="H37" s="821">
        <f>'Small Bus. Lighting'!G13</f>
        <v>0.27821283937195823</v>
      </c>
      <c r="I37" s="175"/>
      <c r="J37" s="1016" t="s">
        <v>19</v>
      </c>
      <c r="K37" s="1307"/>
      <c r="L37" s="974">
        <f>D37/$D$48</f>
        <v>7.2896550876313969E-3</v>
      </c>
      <c r="M37" s="48"/>
      <c r="Q37" s="21"/>
      <c r="U37" s="30">
        <f>G37/$G$48</f>
        <v>6.6100366886209577E-3</v>
      </c>
    </row>
    <row r="38" spans="1:21" s="5" customFormat="1" ht="13.5" thickBot="1">
      <c r="A38" s="1432" t="s">
        <v>21</v>
      </c>
      <c r="B38" s="1228" t="s">
        <v>23</v>
      </c>
      <c r="C38" s="819">
        <f>'Income-Eligible Weatherization'!B13</f>
        <v>225.9659</v>
      </c>
      <c r="D38" s="819">
        <f>'Income-Eligible Weatherization'!C13</f>
        <v>128.43</v>
      </c>
      <c r="E38" s="820">
        <f>'Income-Eligible Weatherization'!D13</f>
        <v>0.56836009327071035</v>
      </c>
      <c r="F38" s="819">
        <f>'Income-Eligible Weatherization'!E13</f>
        <v>52.6</v>
      </c>
      <c r="G38" s="819">
        <f>'Income-Eligible Weatherization'!F13</f>
        <v>128.43</v>
      </c>
      <c r="H38" s="821">
        <f>'Income-Eligible Weatherization'!G13</f>
        <v>2.4416349809885931</v>
      </c>
      <c r="I38" s="175"/>
      <c r="J38" s="1016" t="s">
        <v>24</v>
      </c>
      <c r="K38" s="1305"/>
      <c r="L38" s="976">
        <f>D39/$D$48</f>
        <v>0.11421728395046456</v>
      </c>
      <c r="M38" s="47"/>
      <c r="Q38" s="19"/>
      <c r="R38" s="29"/>
      <c r="S38" s="30"/>
      <c r="T38" s="20"/>
      <c r="U38" s="30">
        <f>G39/$G$48</f>
        <v>9.5017198314740675E-2</v>
      </c>
    </row>
    <row r="39" spans="1:21" s="5" customFormat="1" ht="13.5" thickBot="1">
      <c r="A39" s="1432"/>
      <c r="B39" s="1228" t="s">
        <v>24</v>
      </c>
      <c r="C39" s="819">
        <f>'Whole House Efficiency'!B13</f>
        <v>2071.8762000000002</v>
      </c>
      <c r="D39" s="819">
        <f>'Whole House Efficiency'!C13</f>
        <v>2961.3289527600978</v>
      </c>
      <c r="E39" s="820">
        <f>'Whole House Efficiency'!D13</f>
        <v>1.4292982142273256</v>
      </c>
      <c r="F39" s="819">
        <f>'Whole House Efficiency'!E13</f>
        <v>5072.2537000000002</v>
      </c>
      <c r="G39" s="819">
        <f>'Whole House Efficiency'!F13</f>
        <v>2369.0631622080782</v>
      </c>
      <c r="H39" s="821">
        <f>'Whole House Efficiency'!G13</f>
        <v>0.46706322323902649</v>
      </c>
      <c r="I39" s="175"/>
      <c r="J39" s="1016" t="s">
        <v>1121</v>
      </c>
      <c r="K39" s="1308"/>
      <c r="L39" s="974">
        <f>D38/$D$48</f>
        <v>4.9534941952619066E-3</v>
      </c>
      <c r="M39" s="47"/>
      <c r="Q39" s="19"/>
      <c r="R39" s="29"/>
      <c r="S39" s="30"/>
      <c r="T39" s="20"/>
      <c r="U39" s="30">
        <f>G38/$G$48</f>
        <v>5.1510060914493816E-3</v>
      </c>
    </row>
    <row r="40" spans="1:21" s="5" customFormat="1" ht="13.5" thickBot="1">
      <c r="A40" s="1432"/>
      <c r="B40" s="1228" t="s">
        <v>1339</v>
      </c>
      <c r="C40" s="819">
        <f>'Income-Eligible Multi-Family'!B13</f>
        <v>233.6951</v>
      </c>
      <c r="D40" s="819">
        <f>'Income-Eligible Multi-Family'!C13</f>
        <v>189.01</v>
      </c>
      <c r="E40" s="820">
        <f>'Income-Eligible Multi-Family'!D13</f>
        <v>0.80878888774304636</v>
      </c>
      <c r="F40" s="819">
        <f>'Income-Eligible Multi-Family'!E13</f>
        <v>1356.5947632074835</v>
      </c>
      <c r="G40" s="819">
        <f>'Income-Eligible Multi-Family'!F13</f>
        <v>189.01</v>
      </c>
      <c r="H40" s="821">
        <f>'Income-Eligible Multi-Family'!G13</f>
        <v>0.1393267946524514</v>
      </c>
      <c r="I40" s="175"/>
      <c r="J40" s="1016" t="s">
        <v>1120</v>
      </c>
      <c r="K40" s="1305"/>
      <c r="L40" s="974">
        <f>D40/$D$48</f>
        <v>7.2900407836677785E-3</v>
      </c>
      <c r="M40" s="39"/>
      <c r="Q40" s="19"/>
      <c r="R40" s="29"/>
      <c r="S40" s="30"/>
      <c r="T40" s="20"/>
      <c r="U40" s="30">
        <f>G40/$G$48</f>
        <v>7.5807183784540018E-3</v>
      </c>
    </row>
    <row r="41" spans="1:21" s="5" customFormat="1" ht="13.5" thickBot="1">
      <c r="A41" s="1432"/>
      <c r="B41" s="1228" t="s">
        <v>25</v>
      </c>
      <c r="C41" s="819">
        <f>'Home Lighting Rebate'!B13</f>
        <v>1272.8042</v>
      </c>
      <c r="D41" s="819">
        <f>'Home Lighting Rebate'!C13</f>
        <v>1296</v>
      </c>
      <c r="E41" s="820">
        <f>'Home Lighting Rebate'!D13</f>
        <v>1.0188679245283019</v>
      </c>
      <c r="F41" s="819">
        <f>'Home Lighting Rebate'!E13</f>
        <v>2557.9124999999999</v>
      </c>
      <c r="G41" s="819">
        <f>'Home Lighting Rebate'!F13</f>
        <v>1086.24</v>
      </c>
      <c r="H41" s="821">
        <f>'Home Lighting Rebate'!G13</f>
        <v>0.42465877937576052</v>
      </c>
      <c r="I41" s="175"/>
      <c r="J41" s="1016" t="s">
        <v>25</v>
      </c>
      <c r="K41" s="1305"/>
      <c r="L41" s="976">
        <f>D41/$D$48</f>
        <v>4.9986206315186715E-2</v>
      </c>
      <c r="M41" s="47"/>
      <c r="Q41" s="19"/>
      <c r="R41" s="29"/>
      <c r="S41" s="30"/>
      <c r="T41" s="20"/>
      <c r="U41" s="30">
        <f>G41/$G$48</f>
        <v>4.356636967045064E-2</v>
      </c>
    </row>
    <row r="42" spans="1:21" s="5" customFormat="1" ht="13.5" customHeight="1" thickBot="1">
      <c r="A42" s="1432" t="s">
        <v>28</v>
      </c>
      <c r="B42" s="1228" t="s">
        <v>27</v>
      </c>
      <c r="C42" s="819">
        <f>HER!B13</f>
        <v>2251.6089999999999</v>
      </c>
      <c r="D42" s="819">
        <f>HER!C13</f>
        <v>2232</v>
      </c>
      <c r="E42" s="820">
        <f>HER!D13</f>
        <v>0.99129111670809633</v>
      </c>
      <c r="F42" s="819">
        <f>HER!E13</f>
        <v>4215</v>
      </c>
      <c r="G42" s="819">
        <f>HER!F13</f>
        <v>2232</v>
      </c>
      <c r="H42" s="821">
        <f>HER!G13</f>
        <v>0.52953736654804273</v>
      </c>
      <c r="I42" s="175"/>
      <c r="J42" s="1016" t="s">
        <v>1124</v>
      </c>
      <c r="K42" s="1306"/>
      <c r="L42" s="974">
        <f>D36/$D$48</f>
        <v>0</v>
      </c>
      <c r="M42" s="47"/>
      <c r="Q42" s="19"/>
      <c r="R42" s="29"/>
      <c r="S42" s="30"/>
      <c r="T42" s="20"/>
      <c r="U42" s="30">
        <f>G36/$G$48</f>
        <v>0</v>
      </c>
    </row>
    <row r="43" spans="1:21" s="5" customFormat="1" ht="13.5" customHeight="1" thickBot="1">
      <c r="A43" s="1432"/>
      <c r="B43" s="1275" t="s">
        <v>1337</v>
      </c>
      <c r="C43" s="1435" t="s">
        <v>29</v>
      </c>
      <c r="D43" s="1435"/>
      <c r="E43" s="1435"/>
      <c r="F43" s="1435"/>
      <c r="G43" s="1435"/>
      <c r="H43" s="1435"/>
      <c r="I43" s="175"/>
      <c r="J43" s="1016" t="s">
        <v>27</v>
      </c>
      <c r="K43" s="1305"/>
      <c r="L43" s="976">
        <f>D42/$D$48</f>
        <v>8.6087355320599343E-2</v>
      </c>
      <c r="M43" s="47"/>
      <c r="Q43" s="19"/>
      <c r="R43" s="29"/>
      <c r="S43" s="30"/>
      <c r="T43" s="20"/>
      <c r="U43" s="30">
        <f>G42/$G$48</f>
        <v>8.9519937679008163E-2</v>
      </c>
    </row>
    <row r="44" spans="1:21" s="5" customFormat="1" ht="13.5" thickBot="1">
      <c r="A44" s="1433"/>
      <c r="B44" s="1275" t="s">
        <v>1338</v>
      </c>
      <c r="C44" s="1436"/>
      <c r="D44" s="1436"/>
      <c r="E44" s="1436"/>
      <c r="F44" s="1436"/>
      <c r="G44" s="1436"/>
      <c r="H44" s="1436"/>
      <c r="I44" s="175"/>
      <c r="J44" s="1016" t="s">
        <v>1122</v>
      </c>
      <c r="K44" s="1305"/>
      <c r="L44" s="976">
        <f>D46/$D$48</f>
        <v>0.17271622787627988</v>
      </c>
      <c r="M44" s="39"/>
      <c r="Q44" s="19"/>
      <c r="R44" s="29"/>
      <c r="S44" s="30"/>
      <c r="T44" s="20"/>
      <c r="U44" s="30">
        <f>G46/$G$48</f>
        <v>0.17960298464341654</v>
      </c>
    </row>
    <row r="45" spans="1:21" s="9" customFormat="1" ht="13.5" customHeight="1" thickBot="1">
      <c r="A45" s="1434" t="s">
        <v>30</v>
      </c>
      <c r="B45" s="1228" t="s">
        <v>32</v>
      </c>
      <c r="C45" s="819">
        <f>'Bus Programmable Thermostat'!B13</f>
        <v>73.08</v>
      </c>
      <c r="D45" s="819">
        <f>'Bus Programmable Thermostat'!C13</f>
        <v>63</v>
      </c>
      <c r="E45" s="822">
        <f>'Bus Programmable Thermostat'!D13</f>
        <v>0.86206896551724144</v>
      </c>
      <c r="F45" s="819">
        <f>'Bus Programmable Thermostat'!E13</f>
        <v>215.46000000000004</v>
      </c>
      <c r="G45" s="819">
        <f>'Bus Programmable Thermostat'!F13</f>
        <v>63</v>
      </c>
      <c r="H45" s="821">
        <f>'Bus Programmable Thermostat'!G13</f>
        <v>0.29239766081871338</v>
      </c>
      <c r="I45" s="175"/>
      <c r="J45" s="1016" t="s">
        <v>1123</v>
      </c>
      <c r="K45" s="1307"/>
      <c r="L45" s="974">
        <f>D45/$D$48</f>
        <v>2.4298850292104653E-3</v>
      </c>
      <c r="M45" s="43"/>
      <c r="N45" s="378"/>
      <c r="O45" s="378"/>
      <c r="P45" s="378"/>
      <c r="Q45" s="378"/>
      <c r="R45" s="378"/>
      <c r="S45" s="378"/>
      <c r="T45" s="378"/>
      <c r="U45" s="30">
        <f>G45/$G$48</f>
        <v>2.5267724344881339E-3</v>
      </c>
    </row>
    <row r="46" spans="1:21" s="5" customFormat="1" ht="13.5" thickBot="1">
      <c r="A46" s="1432"/>
      <c r="B46" s="1228" t="s">
        <v>31</v>
      </c>
      <c r="C46" s="819">
        <f>'Res Programmable Thermostat'!B13</f>
        <v>5961.06</v>
      </c>
      <c r="D46" s="819">
        <f>'Res Programmable Thermostat'!C13</f>
        <v>4478.04</v>
      </c>
      <c r="E46" s="820">
        <f>'Res Programmable Thermostat'!D13</f>
        <v>0.7512153878672585</v>
      </c>
      <c r="F46" s="819">
        <f>'Res Programmable Thermostat'!E13</f>
        <v>16756.740000000002</v>
      </c>
      <c r="G46" s="819">
        <f>'Res Programmable Thermostat'!F13</f>
        <v>4478.04</v>
      </c>
      <c r="H46" s="821">
        <f>'Res Programmable Thermostat'!G13</f>
        <v>0.2672381382058801</v>
      </c>
      <c r="I46" s="175"/>
      <c r="J46" s="1016" t="s">
        <v>1126</v>
      </c>
      <c r="K46" s="1308"/>
      <c r="L46" s="976">
        <f>D47/$D$48</f>
        <v>0.38117466316998022</v>
      </c>
      <c r="M46" s="36"/>
      <c r="U46" s="30">
        <f>G47/$G$48</f>
        <v>0.39637333455902468</v>
      </c>
    </row>
    <row r="47" spans="1:21" s="5" customFormat="1" ht="13.5" thickBot="1">
      <c r="A47" s="1433"/>
      <c r="B47" s="1228" t="s">
        <v>33</v>
      </c>
      <c r="C47" s="819">
        <f>'Demand Response Incentive'!B13</f>
        <v>20664</v>
      </c>
      <c r="D47" s="819">
        <f>'Demand Response Incentive'!C13</f>
        <v>9882.7736666666679</v>
      </c>
      <c r="E47" s="822">
        <f>'Demand Response Incentive'!D13</f>
        <v>0.47826043683055885</v>
      </c>
      <c r="F47" s="819">
        <f>'Demand Response Incentive'!E13</f>
        <v>55000.000000000007</v>
      </c>
      <c r="G47" s="819">
        <f>'Demand Response Incentive'!F13</f>
        <v>9882.7736666666679</v>
      </c>
      <c r="H47" s="821">
        <f>'Demand Response Incentive'!G13</f>
        <v>0.17968679393939394</v>
      </c>
      <c r="I47" s="175"/>
      <c r="J47" s="144"/>
      <c r="K47" s="1308"/>
      <c r="L47" s="91">
        <f>SUM(L34:L46)</f>
        <v>1</v>
      </c>
      <c r="M47" s="36"/>
    </row>
    <row r="48" spans="1:21" s="5" customFormat="1" ht="13.5" thickBot="1">
      <c r="A48" s="1235" t="s">
        <v>34</v>
      </c>
      <c r="B48" s="1235"/>
      <c r="C48" s="1216">
        <f>SUM(C33:C42,C45:C47)</f>
        <v>41606.272300000004</v>
      </c>
      <c r="D48" s="1235">
        <f>SUM(D33:D42,D45:D47)</f>
        <v>25927.152619426764</v>
      </c>
      <c r="E48" s="1219">
        <f>D48/C48</f>
        <v>0.62315490396448614</v>
      </c>
      <c r="F48" s="1220">
        <f>SUM(F33:F42,F45:F47)</f>
        <v>105855.41446320747</v>
      </c>
      <c r="G48" s="1235">
        <f>SUM(G33:G42,G45:G47)</f>
        <v>24932.993228874748</v>
      </c>
      <c r="H48" s="1221">
        <f>G48/F48</f>
        <v>0.23553819476603904</v>
      </c>
      <c r="I48" s="175"/>
      <c r="J48" s="1022"/>
      <c r="K48" s="1310"/>
      <c r="L48" s="44"/>
      <c r="M48" s="44"/>
      <c r="U48" s="978"/>
    </row>
    <row r="49" spans="1:13" s="5" customFormat="1">
      <c r="A49" s="628" t="s">
        <v>1146</v>
      </c>
      <c r="B49" s="625"/>
      <c r="C49" s="625"/>
      <c r="D49" s="625"/>
      <c r="E49" s="826"/>
      <c r="F49" s="625"/>
      <c r="G49" s="625"/>
      <c r="H49" s="625"/>
      <c r="I49" s="625"/>
      <c r="J49" s="1022"/>
      <c r="K49" s="1305"/>
      <c r="L49" s="7"/>
      <c r="M49" s="45"/>
    </row>
    <row r="50" spans="1:13" s="5" customFormat="1">
      <c r="A50" s="6"/>
      <c r="B50" s="6"/>
      <c r="C50" s="100"/>
      <c r="D50" s="100"/>
      <c r="E50" s="101"/>
      <c r="F50" s="102"/>
      <c r="G50" s="102"/>
      <c r="H50" s="101"/>
      <c r="I50" s="101"/>
      <c r="J50" s="1023"/>
      <c r="K50" s="1308"/>
      <c r="L50" s="36"/>
      <c r="M50" s="36"/>
    </row>
    <row r="51" spans="1:13" s="5" customFormat="1">
      <c r="A51" s="6"/>
      <c r="B51" s="6"/>
      <c r="C51" s="100"/>
      <c r="D51" s="100"/>
      <c r="E51" s="101"/>
      <c r="F51" s="102"/>
      <c r="G51" s="102"/>
      <c r="H51" s="101"/>
      <c r="I51" s="101"/>
      <c r="J51" s="106"/>
      <c r="K51" s="1311"/>
      <c r="L51" s="38"/>
      <c r="M51" s="39"/>
    </row>
    <row r="52" spans="1:13" s="5" customFormat="1">
      <c r="B52" s="8"/>
      <c r="C52" s="115"/>
      <c r="D52" s="98"/>
      <c r="E52" s="176"/>
      <c r="F52" s="116"/>
      <c r="G52" s="176"/>
      <c r="H52" s="146"/>
      <c r="I52" s="146"/>
      <c r="J52" s="101"/>
      <c r="K52" s="1312"/>
      <c r="L52" s="41"/>
      <c r="M52" s="39"/>
    </row>
    <row r="53" spans="1:13" s="5" customFormat="1">
      <c r="A53" s="1234" t="s">
        <v>36</v>
      </c>
      <c r="B53" s="1234"/>
      <c r="C53" s="1234"/>
      <c r="D53" s="1234"/>
      <c r="E53" s="1234"/>
      <c r="F53" s="176"/>
      <c r="G53" s="176"/>
      <c r="H53" s="113"/>
      <c r="I53" s="1355"/>
      <c r="J53" s="101"/>
      <c r="K53" s="1308"/>
      <c r="L53" s="36"/>
      <c r="M53" s="36"/>
    </row>
    <row r="54" spans="1:13" s="113" customFormat="1" ht="26.25" thickBot="1">
      <c r="A54" s="151" t="s">
        <v>37</v>
      </c>
      <c r="B54" s="151" t="s">
        <v>38</v>
      </c>
      <c r="C54" s="151" t="s">
        <v>39</v>
      </c>
      <c r="D54" s="151" t="s">
        <v>40</v>
      </c>
      <c r="E54" s="151" t="s">
        <v>41</v>
      </c>
      <c r="F54" s="176"/>
      <c r="G54" s="116"/>
      <c r="H54" s="175"/>
      <c r="I54" s="175"/>
      <c r="J54" s="175"/>
      <c r="K54" s="1313"/>
      <c r="L54" s="176"/>
      <c r="M54" s="176"/>
    </row>
    <row r="55" spans="1:13" s="113" customFormat="1" ht="14.25" thickTop="1" thickBot="1">
      <c r="A55" s="1268" t="s">
        <v>1135</v>
      </c>
      <c r="B55" s="827">
        <f>'Business EER - Standard'!A20</f>
        <v>0.05</v>
      </c>
      <c r="C55" s="1003">
        <f>'Business EER - Standard'!B20</f>
        <v>2E-3</v>
      </c>
      <c r="D55" s="1003">
        <f>'Business EER - Standard'!C20</f>
        <v>4.0000000000000001E-3</v>
      </c>
      <c r="E55" s="1163">
        <f>'Business EER - Standard'!D20</f>
        <v>0.96</v>
      </c>
      <c r="F55" s="36"/>
      <c r="G55" s="36"/>
      <c r="H55" s="36"/>
      <c r="I55" s="629"/>
      <c r="J55" s="176"/>
      <c r="K55" s="1313"/>
      <c r="L55" s="176"/>
      <c r="M55" s="176"/>
    </row>
    <row r="56" spans="1:13" s="113" customFormat="1" ht="13.5" thickBot="1">
      <c r="A56" s="1268" t="s">
        <v>1134</v>
      </c>
      <c r="B56" s="827">
        <f>'Business EER - Custom'!A20</f>
        <v>0.11</v>
      </c>
      <c r="C56" s="827">
        <f>'Business EER - Custom'!B20</f>
        <v>0.04</v>
      </c>
      <c r="D56" s="827">
        <f>'Business EER - Custom'!C20</f>
        <v>0.14000000000000001</v>
      </c>
      <c r="E56" s="1163">
        <f>'Business EER - Custom'!D20</f>
        <v>1.07</v>
      </c>
      <c r="F56" s="36"/>
      <c r="G56" s="36"/>
      <c r="H56" s="36"/>
      <c r="I56" s="629"/>
      <c r="J56" s="175"/>
      <c r="K56" s="1313"/>
      <c r="L56" s="176"/>
      <c r="M56" s="176"/>
    </row>
    <row r="57" spans="1:13" s="113" customFormat="1" ht="13.5" thickBot="1">
      <c r="A57" s="1268" t="s">
        <v>18</v>
      </c>
      <c r="B57" s="1437" t="str">
        <f>'Block Bidding'!A19</f>
        <v>Deemed 1.0 pending future research</v>
      </c>
      <c r="C57" s="1437"/>
      <c r="D57" s="1437"/>
      <c r="E57" s="1163">
        <f>'Block Bidding'!D19</f>
        <v>1</v>
      </c>
      <c r="F57" s="36"/>
      <c r="G57" s="36"/>
      <c r="H57" s="36"/>
      <c r="I57" s="629"/>
      <c r="J57" s="36"/>
      <c r="K57" s="1313"/>
      <c r="L57" s="176"/>
      <c r="M57" s="176"/>
    </row>
    <row r="58" spans="1:13" s="113" customFormat="1" ht="26.25" thickBot="1">
      <c r="A58" s="1269" t="s">
        <v>20</v>
      </c>
      <c r="B58" s="1440" t="s">
        <v>1403</v>
      </c>
      <c r="C58" s="1440"/>
      <c r="D58" s="1440"/>
      <c r="E58" s="1440"/>
      <c r="F58" s="36"/>
      <c r="G58" s="1316"/>
      <c r="H58" s="36"/>
      <c r="I58" s="629"/>
      <c r="J58" s="36"/>
      <c r="K58" s="1313"/>
      <c r="L58" s="176"/>
      <c r="M58" s="176"/>
    </row>
    <row r="59" spans="1:13" s="113" customFormat="1" ht="13.5" thickBot="1">
      <c r="A59" s="1268" t="s">
        <v>19</v>
      </c>
      <c r="B59" s="827">
        <f>'Small Bus. Lighting'!A20</f>
        <v>0.14000000000000001</v>
      </c>
      <c r="C59" s="1003">
        <f>'Small Bus. Lighting'!B20</f>
        <v>2E-3</v>
      </c>
      <c r="D59" s="827">
        <f>'Small Bus. Lighting'!C20</f>
        <v>0.01</v>
      </c>
      <c r="E59" s="1163">
        <f>'Small Bus. Lighting'!D20</f>
        <v>0.872</v>
      </c>
      <c r="F59" s="36"/>
      <c r="G59" s="36"/>
      <c r="H59" s="36"/>
      <c r="I59" s="629"/>
      <c r="J59" s="36"/>
      <c r="K59" s="1313"/>
      <c r="L59" s="176"/>
      <c r="M59" s="176"/>
    </row>
    <row r="60" spans="1:13" s="5" customFormat="1" ht="26.25" thickBot="1">
      <c r="A60" s="1269" t="s">
        <v>23</v>
      </c>
      <c r="B60" s="1437" t="str">
        <f>'Income-Eligible Weatherization'!A19</f>
        <v>Deemed 1.0</v>
      </c>
      <c r="C60" s="1437"/>
      <c r="D60" s="1437"/>
      <c r="E60" s="1163">
        <f>'Income-Eligible Weatherization'!D19</f>
        <v>1</v>
      </c>
      <c r="F60" s="36"/>
      <c r="G60" s="36"/>
      <c r="H60" s="36"/>
      <c r="I60" s="629"/>
      <c r="J60" s="36"/>
      <c r="K60" s="1308"/>
      <c r="L60" s="36"/>
      <c r="M60" s="36"/>
    </row>
    <row r="61" spans="1:13" s="5" customFormat="1" ht="13.5" thickBot="1">
      <c r="A61" s="1269" t="s">
        <v>24</v>
      </c>
      <c r="B61" s="827">
        <f>'Whole House Efficiency'!A19</f>
        <v>0.35</v>
      </c>
      <c r="C61" s="827">
        <f>'Whole House Efficiency'!B19</f>
        <v>0.01</v>
      </c>
      <c r="D61" s="827">
        <f>'Whole House Efficiency'!C19</f>
        <v>0.14000000000000001</v>
      </c>
      <c r="E61" s="1163">
        <f>'Whole House Efficiency'!D19</f>
        <v>0.8</v>
      </c>
      <c r="F61" s="36"/>
      <c r="G61" s="36"/>
      <c r="H61" s="36"/>
      <c r="I61" s="629"/>
      <c r="J61" s="36"/>
      <c r="K61" s="1308"/>
      <c r="L61" s="36"/>
      <c r="M61" s="36"/>
    </row>
    <row r="62" spans="1:13" s="5" customFormat="1" ht="13.5" thickBot="1">
      <c r="A62" s="1269" t="s">
        <v>1339</v>
      </c>
      <c r="B62" s="1437" t="s">
        <v>1173</v>
      </c>
      <c r="C62" s="1437"/>
      <c r="D62" s="1437"/>
      <c r="E62" s="1163">
        <f>'Income-Eligible Multi-Family'!D19</f>
        <v>1</v>
      </c>
      <c r="F62" s="36"/>
      <c r="G62" s="36"/>
      <c r="H62" s="36"/>
      <c r="I62" s="629"/>
      <c r="J62" s="36"/>
      <c r="K62" s="1308"/>
      <c r="L62" s="36"/>
      <c r="M62" s="36"/>
    </row>
    <row r="63" spans="1:13" s="5" customFormat="1" ht="13.5" thickBot="1">
      <c r="A63" s="1269" t="s">
        <v>25</v>
      </c>
      <c r="B63" s="827">
        <f>'Home Lighting Rebate'!B24</f>
        <v>0.16</v>
      </c>
      <c r="C63" s="827" t="str">
        <f>'Home Lighting Rebate'!C24</f>
        <v>N/A</v>
      </c>
      <c r="D63" s="827" t="str">
        <f>'Home Lighting Rebate'!D24</f>
        <v>N/A</v>
      </c>
      <c r="E63" s="1163">
        <f>'Home Lighting Rebate'!E24</f>
        <v>0.84</v>
      </c>
      <c r="F63" s="36"/>
      <c r="G63" s="36"/>
      <c r="H63" s="36"/>
      <c r="I63" s="629"/>
      <c r="J63" s="36"/>
      <c r="K63" s="1308"/>
      <c r="L63" s="36"/>
      <c r="M63" s="36"/>
    </row>
    <row r="64" spans="1:13" s="5" customFormat="1" ht="13.5" thickBot="1">
      <c r="A64" s="1269" t="s">
        <v>27</v>
      </c>
      <c r="B64" s="1437" t="s">
        <v>1404</v>
      </c>
      <c r="C64" s="1437"/>
      <c r="D64" s="1437"/>
      <c r="E64" s="1437"/>
      <c r="F64" s="526"/>
      <c r="G64" s="526"/>
      <c r="H64" s="526"/>
      <c r="I64" s="1354"/>
      <c r="J64" s="36"/>
      <c r="K64" s="1308"/>
      <c r="L64" s="36"/>
      <c r="M64" s="36"/>
    </row>
    <row r="65" spans="1:13" s="5" customFormat="1" ht="13.5" thickBot="1">
      <c r="A65" s="1268" t="s">
        <v>1337</v>
      </c>
      <c r="B65" s="1437" t="s">
        <v>1403</v>
      </c>
      <c r="C65" s="1437"/>
      <c r="D65" s="1437"/>
      <c r="E65" s="1437"/>
      <c r="F65" s="144"/>
      <c r="G65" s="144"/>
      <c r="H65" s="144"/>
      <c r="I65" s="144"/>
      <c r="J65" s="36"/>
      <c r="K65" s="1308"/>
      <c r="L65" s="36"/>
      <c r="M65" s="36"/>
    </row>
    <row r="66" spans="1:13" s="5" customFormat="1" ht="26.25" thickBot="1">
      <c r="A66" s="1268" t="s">
        <v>1338</v>
      </c>
      <c r="B66" s="1437" t="s">
        <v>1403</v>
      </c>
      <c r="C66" s="1437"/>
      <c r="D66" s="1437"/>
      <c r="E66" s="1437"/>
      <c r="F66" s="36"/>
      <c r="G66" s="36"/>
      <c r="H66" s="91"/>
      <c r="I66" s="91"/>
      <c r="J66" s="378"/>
      <c r="K66" s="1308"/>
      <c r="L66" s="36"/>
      <c r="M66" s="36"/>
    </row>
    <row r="67" spans="1:13" s="5" customFormat="1" ht="26.25" thickBot="1">
      <c r="A67" s="1269" t="s">
        <v>32</v>
      </c>
      <c r="B67" s="1423" t="s">
        <v>1404</v>
      </c>
      <c r="C67" s="1423"/>
      <c r="D67" s="1423"/>
      <c r="E67" s="1423"/>
      <c r="F67" s="44"/>
      <c r="G67" s="36"/>
      <c r="H67" s="146"/>
      <c r="I67" s="146"/>
      <c r="J67" s="144"/>
      <c r="K67" s="1308"/>
      <c r="L67" s="36"/>
      <c r="M67" s="36"/>
    </row>
    <row r="68" spans="1:13" s="5" customFormat="1" ht="26.25" thickBot="1">
      <c r="A68" s="1269" t="s">
        <v>31</v>
      </c>
      <c r="B68" s="1424"/>
      <c r="C68" s="1424"/>
      <c r="D68" s="1424"/>
      <c r="E68" s="1424"/>
      <c r="F68" s="36"/>
      <c r="G68" s="36"/>
      <c r="H68" s="146"/>
      <c r="I68" s="146"/>
      <c r="J68" s="91"/>
      <c r="K68" s="1308"/>
      <c r="L68" s="36"/>
      <c r="M68" s="36"/>
    </row>
    <row r="69" spans="1:13" s="5" customFormat="1" ht="13.5" thickBot="1">
      <c r="A69" s="1270" t="s">
        <v>33</v>
      </c>
      <c r="B69" s="1425"/>
      <c r="C69" s="1425"/>
      <c r="D69" s="1425"/>
      <c r="E69" s="1425"/>
      <c r="F69" s="176"/>
      <c r="G69" s="116"/>
      <c r="H69" s="175"/>
      <c r="I69" s="175"/>
      <c r="J69" s="175"/>
      <c r="K69" s="1308"/>
      <c r="L69" s="36"/>
      <c r="M69" s="36"/>
    </row>
    <row r="70" spans="1:13" s="5" customFormat="1">
      <c r="A70" s="168"/>
      <c r="B70" s="169"/>
      <c r="C70" s="170"/>
      <c r="D70" s="170"/>
      <c r="E70" s="170"/>
      <c r="F70" s="36"/>
      <c r="G70" s="36"/>
      <c r="H70" s="36"/>
      <c r="I70" s="629"/>
      <c r="J70" s="175"/>
      <c r="K70" s="1308"/>
      <c r="L70" s="36"/>
      <c r="M70" s="36"/>
    </row>
    <row r="71" spans="1:13" s="5" customFormat="1">
      <c r="B71" s="8"/>
      <c r="C71" s="36"/>
      <c r="D71" s="36"/>
      <c r="E71" s="36"/>
      <c r="F71" s="36"/>
      <c r="G71" s="36"/>
      <c r="H71" s="36"/>
      <c r="I71" s="629"/>
      <c r="J71" s="175"/>
      <c r="K71" s="1308"/>
      <c r="L71" s="36"/>
      <c r="M71" s="36"/>
    </row>
    <row r="72" spans="1:13" s="5" customFormat="1">
      <c r="A72" s="526"/>
      <c r="B72" s="526"/>
      <c r="C72" s="526"/>
      <c r="D72" s="526"/>
      <c r="E72" s="526"/>
      <c r="F72" s="36"/>
      <c r="G72" s="36"/>
      <c r="H72" s="36"/>
      <c r="I72" s="629"/>
      <c r="J72" s="36"/>
      <c r="K72" s="1308"/>
      <c r="L72" s="36"/>
      <c r="M72" s="36"/>
    </row>
    <row r="73" spans="1:13" s="5" customFormat="1">
      <c r="A73" s="1234" t="s">
        <v>1136</v>
      </c>
      <c r="B73" s="1234"/>
      <c r="C73" s="1234"/>
      <c r="D73" s="1234"/>
      <c r="E73" s="1234"/>
      <c r="F73" s="1234"/>
      <c r="G73" s="1234"/>
      <c r="H73" s="1234"/>
      <c r="I73" s="1353"/>
      <c r="J73" s="36"/>
      <c r="K73" s="1308"/>
      <c r="L73" s="36"/>
      <c r="M73" s="36"/>
    </row>
    <row r="74" spans="1:13" s="5" customFormat="1" ht="26.25" thickBot="1">
      <c r="A74" s="1227" t="s">
        <v>9</v>
      </c>
      <c r="B74" s="1227" t="s">
        <v>10</v>
      </c>
      <c r="C74" s="153" t="s">
        <v>43</v>
      </c>
      <c r="D74" s="154" t="s">
        <v>43</v>
      </c>
      <c r="E74" s="153" t="s">
        <v>44</v>
      </c>
      <c r="F74" s="153" t="s">
        <v>45</v>
      </c>
      <c r="G74" s="153" t="s">
        <v>46</v>
      </c>
      <c r="H74" s="153" t="s">
        <v>47</v>
      </c>
      <c r="I74" s="629"/>
      <c r="J74" s="36"/>
      <c r="K74" s="1308"/>
      <c r="L74" s="36"/>
      <c r="M74" s="36"/>
    </row>
    <row r="75" spans="1:13" s="5" customFormat="1" ht="13.5" thickBot="1">
      <c r="A75" s="155"/>
      <c r="B75" s="156"/>
      <c r="C75" s="151" t="s">
        <v>48</v>
      </c>
      <c r="D75" s="1428" t="s">
        <v>49</v>
      </c>
      <c r="E75" s="1429"/>
      <c r="F75" s="1429"/>
      <c r="G75" s="1429"/>
      <c r="H75" s="1429"/>
      <c r="I75" s="629"/>
      <c r="J75" s="629"/>
      <c r="K75" s="1308"/>
      <c r="L75" s="36"/>
      <c r="M75" s="36"/>
    </row>
    <row r="76" spans="1:13" s="627" customFormat="1" ht="14.25" thickTop="1" thickBot="1">
      <c r="A76" s="1426" t="s">
        <v>17</v>
      </c>
      <c r="B76" s="1228" t="s">
        <v>1135</v>
      </c>
      <c r="C76" s="1239">
        <v>2.4908999999999999</v>
      </c>
      <c r="D76" s="1240">
        <v>1.3706413797342489</v>
      </c>
      <c r="E76" s="1349">
        <v>1.5781413069404835</v>
      </c>
      <c r="F76" s="1349">
        <v>2.2866038262731632</v>
      </c>
      <c r="G76" s="1349">
        <v>1.8550370506469074</v>
      </c>
      <c r="H76" s="1349">
        <v>0.68869554334637972</v>
      </c>
      <c r="I76" s="629"/>
      <c r="J76" s="629"/>
      <c r="K76" s="1308"/>
      <c r="L76" s="629"/>
      <c r="M76" s="629"/>
    </row>
    <row r="77" spans="1:13" s="627" customFormat="1" ht="13.5" thickBot="1">
      <c r="A77" s="1422"/>
      <c r="B77" s="1228" t="s">
        <v>1134</v>
      </c>
      <c r="C77" s="1239">
        <v>0.31830000000000003</v>
      </c>
      <c r="D77" s="1240">
        <v>0.37808901610478285</v>
      </c>
      <c r="E77" s="1349">
        <v>0.47486264760371061</v>
      </c>
      <c r="F77" s="1349">
        <v>0.48606318037564838</v>
      </c>
      <c r="G77" s="1349">
        <v>1.2955082571966634</v>
      </c>
      <c r="H77" s="1349">
        <v>0.32889066629699554</v>
      </c>
      <c r="I77" s="629"/>
      <c r="J77" s="629"/>
      <c r="K77" s="1308"/>
      <c r="L77" s="629"/>
      <c r="M77" s="629"/>
    </row>
    <row r="78" spans="1:13" s="627" customFormat="1" ht="13.5" thickBot="1">
      <c r="A78" s="1422"/>
      <c r="B78" s="1228" t="s">
        <v>18</v>
      </c>
      <c r="C78" s="1239">
        <v>0.44</v>
      </c>
      <c r="D78" s="1240">
        <v>0.58563005022220804</v>
      </c>
      <c r="E78" s="1349">
        <v>0.70797667194478198</v>
      </c>
      <c r="F78" s="1349">
        <v>0.63951693034935619</v>
      </c>
      <c r="G78" s="1349">
        <v>3.5474092696479502</v>
      </c>
      <c r="H78" s="1349">
        <v>0.38223319699687058</v>
      </c>
      <c r="I78" s="629"/>
      <c r="J78" s="629"/>
      <c r="K78" s="1308"/>
      <c r="L78" s="629"/>
      <c r="M78" s="629"/>
    </row>
    <row r="79" spans="1:13" s="627" customFormat="1" ht="13.5" thickBot="1">
      <c r="A79" s="1422"/>
      <c r="B79" s="1228" t="s">
        <v>20</v>
      </c>
      <c r="C79" s="1239" t="s">
        <v>407</v>
      </c>
      <c r="D79" s="1240" t="s">
        <v>407</v>
      </c>
      <c r="E79" s="1349" t="s">
        <v>407</v>
      </c>
      <c r="F79" s="1349" t="s">
        <v>407</v>
      </c>
      <c r="G79" s="1349" t="s">
        <v>407</v>
      </c>
      <c r="H79" s="1349" t="s">
        <v>407</v>
      </c>
      <c r="I79" s="629"/>
      <c r="J79" s="629"/>
      <c r="K79" s="1308"/>
      <c r="L79" s="629"/>
      <c r="M79" s="629"/>
    </row>
    <row r="80" spans="1:13" s="627" customFormat="1" ht="13.5" thickBot="1">
      <c r="A80" s="1422"/>
      <c r="B80" s="1228" t="s">
        <v>168</v>
      </c>
      <c r="C80" s="1239">
        <v>1.2484</v>
      </c>
      <c r="D80" s="1240">
        <v>0.77515925562641619</v>
      </c>
      <c r="E80" s="1349">
        <v>0.88042841081811596</v>
      </c>
      <c r="F80" s="1349">
        <v>0.90604254475476775</v>
      </c>
      <c r="G80" s="1349">
        <v>1.7495062392519587</v>
      </c>
      <c r="H80" s="1349">
        <v>0.46811298031470472</v>
      </c>
      <c r="I80" s="629"/>
      <c r="J80" s="629"/>
      <c r="K80" s="1308"/>
      <c r="L80" s="629"/>
      <c r="M80" s="629"/>
    </row>
    <row r="81" spans="1:13" s="627" customFormat="1" ht="13.5" thickBot="1">
      <c r="A81" s="1422" t="s">
        <v>21</v>
      </c>
      <c r="B81" s="1228" t="s">
        <v>53</v>
      </c>
      <c r="C81" s="1239">
        <v>4.4180000000000001</v>
      </c>
      <c r="D81" s="1240">
        <v>1.1455100226939796</v>
      </c>
      <c r="E81" s="1349">
        <v>1.4462869618055831</v>
      </c>
      <c r="F81" s="1349">
        <v>1.1455100226939796</v>
      </c>
      <c r="G81" s="1349" t="s">
        <v>1305</v>
      </c>
      <c r="H81" s="1349">
        <v>0.58736835734678916</v>
      </c>
      <c r="I81" s="629"/>
      <c r="J81" s="629"/>
      <c r="K81" s="1308"/>
      <c r="L81" s="629"/>
      <c r="M81" s="629"/>
    </row>
    <row r="82" spans="1:13" s="627" customFormat="1" ht="13.5" thickBot="1">
      <c r="A82" s="1422"/>
      <c r="B82" s="1228" t="s">
        <v>24</v>
      </c>
      <c r="C82" s="1239">
        <v>0.7772</v>
      </c>
      <c r="D82" s="1240">
        <v>0.94422339865010307</v>
      </c>
      <c r="E82" s="1239">
        <v>1.1674427380465962</v>
      </c>
      <c r="F82" s="1239">
        <v>1.5967253956630416</v>
      </c>
      <c r="G82" s="1239">
        <v>1.1892048548109158</v>
      </c>
      <c r="H82" s="1349">
        <v>0.70926395653501562</v>
      </c>
      <c r="I82" s="629"/>
      <c r="J82" s="629"/>
      <c r="K82" s="1308"/>
      <c r="L82" s="629"/>
      <c r="M82" s="629"/>
    </row>
    <row r="83" spans="1:13" s="627" customFormat="1" ht="13.5" thickBot="1">
      <c r="A83" s="1422"/>
      <c r="B83" s="1275" t="s">
        <v>1339</v>
      </c>
      <c r="C83" s="1239">
        <v>0.92100000000000004</v>
      </c>
      <c r="D83" s="1240">
        <v>0.9043024501475202</v>
      </c>
      <c r="E83" s="1239">
        <v>1.009289047007403</v>
      </c>
      <c r="F83" s="1239">
        <v>0.9043024501475202</v>
      </c>
      <c r="G83" s="1239" t="s">
        <v>1305</v>
      </c>
      <c r="H83" s="1349">
        <v>0.36445695033320219</v>
      </c>
      <c r="I83" s="629"/>
      <c r="J83" s="629"/>
      <c r="K83" s="1308"/>
      <c r="L83" s="629"/>
      <c r="M83" s="629"/>
    </row>
    <row r="84" spans="1:13" s="627" customFormat="1" ht="13.5" thickBot="1">
      <c r="A84" s="1427"/>
      <c r="B84" s="1228" t="s">
        <v>1306</v>
      </c>
      <c r="C84" s="1239">
        <v>1.4516331310628665</v>
      </c>
      <c r="D84" s="1240">
        <v>1.7273816796687225</v>
      </c>
      <c r="E84" s="1239">
        <v>2.0196784702112911</v>
      </c>
      <c r="F84" s="1239">
        <v>2.1360542587816038</v>
      </c>
      <c r="G84" s="1239">
        <v>4.3875558404815367</v>
      </c>
      <c r="H84" s="1349">
        <v>0.51972538670055479</v>
      </c>
      <c r="I84" s="629"/>
      <c r="J84" s="629"/>
      <c r="K84" s="1308"/>
      <c r="L84" s="629"/>
      <c r="M84" s="629"/>
    </row>
    <row r="85" spans="1:13" s="627" customFormat="1" ht="13.5" thickBot="1">
      <c r="A85" s="1421" t="s">
        <v>28</v>
      </c>
      <c r="B85" s="1271" t="s">
        <v>27</v>
      </c>
      <c r="C85" s="1239">
        <v>0.78779999999999994</v>
      </c>
      <c r="D85" s="1240">
        <v>0.71023960305917266</v>
      </c>
      <c r="E85" s="1239">
        <v>0.71023960305917277</v>
      </c>
      <c r="F85" s="1239">
        <v>0.71023960305917266</v>
      </c>
      <c r="G85" s="1239" t="s">
        <v>1305</v>
      </c>
      <c r="H85" s="1349">
        <v>0.32332938995982419</v>
      </c>
      <c r="I85" s="629"/>
      <c r="J85" s="176"/>
      <c r="K85" s="1308"/>
      <c r="L85" s="629"/>
      <c r="M85" s="629"/>
    </row>
    <row r="86" spans="1:13" s="627" customFormat="1" ht="13.5" thickBot="1">
      <c r="A86" s="1422"/>
      <c r="B86" s="1271" t="s">
        <v>1337</v>
      </c>
      <c r="C86" s="1239" t="s">
        <v>407</v>
      </c>
      <c r="D86" s="1240" t="s">
        <v>407</v>
      </c>
      <c r="E86" s="1239" t="s">
        <v>407</v>
      </c>
      <c r="F86" s="1239" t="s">
        <v>407</v>
      </c>
      <c r="G86" s="1239" t="s">
        <v>407</v>
      </c>
      <c r="H86" s="1349" t="s">
        <v>407</v>
      </c>
      <c r="I86" s="629"/>
      <c r="J86" s="629"/>
      <c r="K86" s="1308"/>
      <c r="L86" s="629"/>
      <c r="M86" s="629"/>
    </row>
    <row r="87" spans="1:13" s="627" customFormat="1" ht="13.5" thickBot="1">
      <c r="A87" s="1422"/>
      <c r="B87" s="1271" t="s">
        <v>1338</v>
      </c>
      <c r="C87" s="1239" t="s">
        <v>407</v>
      </c>
      <c r="D87" s="1240" t="s">
        <v>407</v>
      </c>
      <c r="E87" s="1239" t="s">
        <v>407</v>
      </c>
      <c r="F87" s="1239" t="s">
        <v>407</v>
      </c>
      <c r="G87" s="1239" t="s">
        <v>407</v>
      </c>
      <c r="H87" s="1349" t="s">
        <v>407</v>
      </c>
      <c r="I87" s="629"/>
      <c r="J87" s="629"/>
      <c r="K87" s="1308"/>
      <c r="L87" s="629"/>
      <c r="M87" s="629"/>
    </row>
    <row r="88" spans="1:13" s="627" customFormat="1" ht="13.5" thickBot="1">
      <c r="A88" s="1438" t="s">
        <v>30</v>
      </c>
      <c r="B88" s="1271" t="s">
        <v>32</v>
      </c>
      <c r="C88" s="1239">
        <v>2.4222999999999999</v>
      </c>
      <c r="D88" s="1240">
        <v>2.0556175512978498</v>
      </c>
      <c r="E88" s="1239">
        <v>2.3861386626136802</v>
      </c>
      <c r="F88" s="1239">
        <v>2.8245685366767264</v>
      </c>
      <c r="G88" s="1239">
        <v>0.93490412357523944</v>
      </c>
      <c r="H88" s="1349">
        <v>1.9788437118693363</v>
      </c>
      <c r="I88" s="629"/>
      <c r="J88" s="629"/>
      <c r="K88" s="1308"/>
      <c r="L88" s="629"/>
      <c r="M88" s="629"/>
    </row>
    <row r="89" spans="1:13" s="627" customFormat="1" ht="13.5" thickBot="1">
      <c r="A89" s="1438"/>
      <c r="B89" s="1271" t="s">
        <v>31</v>
      </c>
      <c r="C89" s="1239">
        <v>1.9515</v>
      </c>
      <c r="D89" s="1240">
        <v>1.5396987275198168</v>
      </c>
      <c r="E89" s="1239">
        <v>1.7877008479343459</v>
      </c>
      <c r="F89" s="1239">
        <v>1.8325405692372521</v>
      </c>
      <c r="G89" s="1239">
        <v>1.2935545449482939</v>
      </c>
      <c r="H89" s="1349">
        <v>1.2863042352126355</v>
      </c>
      <c r="I89" s="629"/>
      <c r="J89" s="629"/>
      <c r="K89" s="1308"/>
      <c r="L89" s="629"/>
      <c r="M89" s="629"/>
    </row>
    <row r="90" spans="1:13" s="627" customFormat="1" ht="13.5" thickBot="1">
      <c r="A90" s="1439"/>
      <c r="B90" s="1272" t="s">
        <v>33</v>
      </c>
      <c r="C90" s="1241">
        <v>6.2442000000000002</v>
      </c>
      <c r="D90" s="1242">
        <v>3.0909362388246895</v>
      </c>
      <c r="E90" s="1243">
        <v>3.0909362388246895</v>
      </c>
      <c r="F90" s="1243">
        <v>1.7268853374490853</v>
      </c>
      <c r="G90" s="1243">
        <v>433.33333333333331</v>
      </c>
      <c r="H90" s="1410">
        <v>1.7268853374490853</v>
      </c>
      <c r="I90" s="629"/>
      <c r="J90" s="629"/>
      <c r="K90" s="1308"/>
      <c r="L90" s="629"/>
      <c r="M90" s="629"/>
    </row>
    <row r="91" spans="1:13" s="627" customFormat="1">
      <c r="A91" s="1244" t="s">
        <v>55</v>
      </c>
      <c r="B91" s="147"/>
      <c r="C91" s="1245"/>
      <c r="D91" s="147"/>
      <c r="E91" s="147"/>
      <c r="F91" s="147"/>
      <c r="G91" s="147"/>
      <c r="H91" s="629"/>
      <c r="I91" s="629"/>
      <c r="J91" s="629"/>
      <c r="K91" s="1308"/>
      <c r="L91" s="629"/>
      <c r="M91" s="629"/>
    </row>
    <row r="92" spans="1:13" s="627" customFormat="1" ht="12.75" customHeight="1">
      <c r="A92" s="1246" t="s">
        <v>1307</v>
      </c>
      <c r="B92" s="1246"/>
      <c r="C92" s="1246"/>
      <c r="D92" s="1246"/>
      <c r="E92" s="1246"/>
      <c r="F92" s="1246"/>
      <c r="G92" s="1246"/>
      <c r="H92" s="1246"/>
      <c r="I92" s="1246"/>
      <c r="J92" s="629"/>
      <c r="K92" s="1308"/>
      <c r="L92" s="629"/>
      <c r="M92" s="629"/>
    </row>
    <row r="93" spans="1:13" s="627" customFormat="1">
      <c r="A93" s="1226" t="s">
        <v>56</v>
      </c>
      <c r="B93" s="147"/>
      <c r="C93" s="147"/>
      <c r="D93" s="147"/>
      <c r="E93" s="147"/>
      <c r="F93" s="147"/>
      <c r="G93" s="147"/>
      <c r="H93" s="629"/>
      <c r="I93" s="629"/>
      <c r="J93" s="629"/>
      <c r="K93" s="1308"/>
      <c r="L93" s="629"/>
      <c r="M93" s="629"/>
    </row>
    <row r="94" spans="1:13" s="627" customFormat="1">
      <c r="A94" s="1226"/>
      <c r="B94" s="147"/>
      <c r="C94" s="147"/>
      <c r="D94" s="147"/>
      <c r="E94" s="147"/>
      <c r="F94" s="147"/>
      <c r="G94" s="147"/>
      <c r="H94" s="629"/>
      <c r="I94" s="629"/>
      <c r="J94" s="629"/>
      <c r="K94" s="1308"/>
      <c r="L94" s="629"/>
      <c r="M94" s="629"/>
    </row>
    <row r="95" spans="1:13" s="627" customFormat="1">
      <c r="A95" s="1226"/>
      <c r="B95" s="147"/>
      <c r="C95" s="147"/>
      <c r="D95" s="147"/>
      <c r="E95" s="147"/>
      <c r="F95" s="147"/>
      <c r="G95" s="147"/>
      <c r="H95" s="629"/>
      <c r="I95" s="629"/>
      <c r="J95" s="629"/>
      <c r="K95" s="1308"/>
      <c r="L95" s="629"/>
      <c r="M95" s="629"/>
    </row>
    <row r="96" spans="1:13" s="1229" customFormat="1">
      <c r="A96" s="627"/>
      <c r="B96" s="117"/>
      <c r="C96" s="117"/>
      <c r="D96" s="117"/>
      <c r="E96" s="98"/>
      <c r="F96" s="98"/>
      <c r="G96" s="98"/>
      <c r="H96" s="629"/>
      <c r="I96" s="629"/>
      <c r="J96" s="629"/>
      <c r="K96" s="1313"/>
      <c r="L96" s="176"/>
      <c r="M96" s="176"/>
    </row>
    <row r="97" spans="1:13" s="1229" customFormat="1">
      <c r="A97" s="1234" t="s">
        <v>1308</v>
      </c>
      <c r="B97" s="1234"/>
      <c r="C97" s="1234"/>
      <c r="D97" s="1234"/>
      <c r="E97" s="1234"/>
      <c r="F97" s="1234"/>
      <c r="G97" s="1234"/>
      <c r="H97" s="629"/>
      <c r="I97" s="629"/>
      <c r="J97" s="629"/>
      <c r="K97" s="1313"/>
      <c r="L97" s="176"/>
      <c r="M97" s="176"/>
    </row>
    <row r="98" spans="1:13" s="627" customFormat="1" ht="26.25" thickBot="1">
      <c r="A98" s="1384" t="s">
        <v>9</v>
      </c>
      <c r="B98" s="1384" t="s">
        <v>10</v>
      </c>
      <c r="C98" s="153" t="s">
        <v>43</v>
      </c>
      <c r="D98" s="154" t="s">
        <v>43</v>
      </c>
      <c r="E98" s="153" t="s">
        <v>44</v>
      </c>
      <c r="F98" s="153" t="s">
        <v>45</v>
      </c>
      <c r="G98" s="153" t="s">
        <v>46</v>
      </c>
      <c r="H98" s="153" t="s">
        <v>47</v>
      </c>
      <c r="I98" s="629"/>
      <c r="J98" s="629"/>
      <c r="K98" s="1308"/>
      <c r="L98" s="629"/>
      <c r="M98" s="629"/>
    </row>
    <row r="99" spans="1:13" s="627" customFormat="1" ht="13.5" thickBot="1">
      <c r="A99" s="155"/>
      <c r="B99" s="156"/>
      <c r="C99" s="151" t="s">
        <v>48</v>
      </c>
      <c r="D99" s="1428" t="s">
        <v>49</v>
      </c>
      <c r="E99" s="1429"/>
      <c r="F99" s="1429"/>
      <c r="G99" s="1429"/>
      <c r="H99" s="1429"/>
      <c r="I99" s="629"/>
      <c r="J99" s="629"/>
      <c r="K99" s="1308"/>
      <c r="L99" s="629"/>
      <c r="M99" s="629"/>
    </row>
    <row r="100" spans="1:13" s="627" customFormat="1" ht="14.25" thickTop="1" thickBot="1">
      <c r="A100" s="1426" t="s">
        <v>17</v>
      </c>
      <c r="B100" s="1379" t="s">
        <v>1135</v>
      </c>
      <c r="C100" s="1239">
        <v>2.4908768497389544</v>
      </c>
      <c r="D100" s="1240">
        <v>1.3706413797342489</v>
      </c>
      <c r="E100" s="1349">
        <v>1.5781413069404835</v>
      </c>
      <c r="F100" s="1349">
        <v>2.2866038262731632</v>
      </c>
      <c r="G100" s="1349">
        <v>1.8550370506469074</v>
      </c>
      <c r="H100" s="1349">
        <v>0.68869554334637972</v>
      </c>
      <c r="I100" s="629"/>
      <c r="J100" s="629"/>
      <c r="K100" s="1308"/>
      <c r="L100" s="629"/>
      <c r="M100" s="629"/>
    </row>
    <row r="101" spans="1:13" s="627" customFormat="1" ht="13.5" thickBot="1">
      <c r="A101" s="1422"/>
      <c r="B101" s="1379" t="s">
        <v>1134</v>
      </c>
      <c r="C101" s="1239">
        <v>0.31826230194160909</v>
      </c>
      <c r="D101" s="1240">
        <v>0.37808901610478285</v>
      </c>
      <c r="E101" s="1349">
        <v>0.47486264760371061</v>
      </c>
      <c r="F101" s="1349">
        <v>0.48606318037564838</v>
      </c>
      <c r="G101" s="1349">
        <v>1.2955082571966634</v>
      </c>
      <c r="H101" s="1349">
        <v>0.32889066629699554</v>
      </c>
      <c r="I101" s="629"/>
      <c r="J101" s="629"/>
      <c r="K101" s="1308"/>
      <c r="L101" s="629"/>
      <c r="M101" s="629"/>
    </row>
    <row r="102" spans="1:13" s="627" customFormat="1" ht="13.5" thickBot="1">
      <c r="A102" s="1422"/>
      <c r="B102" s="1379" t="s">
        <v>18</v>
      </c>
      <c r="C102" s="1239">
        <v>0.44</v>
      </c>
      <c r="D102" s="1240">
        <v>0.58563005022220804</v>
      </c>
      <c r="E102" s="1349">
        <v>0.70797667194478198</v>
      </c>
      <c r="F102" s="1349">
        <v>0.63951693034935619</v>
      </c>
      <c r="G102" s="1349">
        <v>3.5474092696479502</v>
      </c>
      <c r="H102" s="1349">
        <v>0.38223319699687058</v>
      </c>
      <c r="I102" s="629"/>
      <c r="J102" s="629"/>
      <c r="K102" s="1308"/>
      <c r="L102" s="629"/>
      <c r="M102" s="629"/>
    </row>
    <row r="103" spans="1:13" s="627" customFormat="1" ht="13.5" thickBot="1">
      <c r="A103" s="1422"/>
      <c r="B103" s="1379" t="s">
        <v>20</v>
      </c>
      <c r="C103" s="1239" t="s">
        <v>407</v>
      </c>
      <c r="D103" s="1240" t="s">
        <v>407</v>
      </c>
      <c r="E103" s="1349" t="s">
        <v>407</v>
      </c>
      <c r="F103" s="1349" t="s">
        <v>407</v>
      </c>
      <c r="G103" s="1349" t="s">
        <v>407</v>
      </c>
      <c r="H103" s="1349" t="s">
        <v>407</v>
      </c>
      <c r="I103" s="629"/>
      <c r="J103" s="629"/>
      <c r="K103" s="1308"/>
      <c r="L103" s="629"/>
      <c r="M103" s="629"/>
    </row>
    <row r="104" spans="1:13" s="627" customFormat="1" ht="13.5" thickBot="1">
      <c r="A104" s="1422"/>
      <c r="B104" s="1379" t="s">
        <v>168</v>
      </c>
      <c r="C104" s="1239">
        <v>1.248356439869263</v>
      </c>
      <c r="D104" s="1240">
        <v>0.77515925562641619</v>
      </c>
      <c r="E104" s="1349">
        <v>0.88042841081811596</v>
      </c>
      <c r="F104" s="1349">
        <v>0.90604254475476775</v>
      </c>
      <c r="G104" s="1349">
        <v>1.7495062392519587</v>
      </c>
      <c r="H104" s="1349">
        <v>0.46811298031470472</v>
      </c>
      <c r="I104" s="629"/>
      <c r="J104" s="629"/>
      <c r="K104" s="1308"/>
      <c r="L104" s="629"/>
      <c r="M104" s="629"/>
    </row>
    <row r="105" spans="1:13" s="627" customFormat="1" ht="13.5" thickBot="1">
      <c r="A105" s="1422" t="s">
        <v>21</v>
      </c>
      <c r="B105" s="1379" t="s">
        <v>53</v>
      </c>
      <c r="C105" s="1239">
        <v>4.4179999414267614</v>
      </c>
      <c r="D105" s="1240">
        <v>1.1455100226939796</v>
      </c>
      <c r="E105" s="1349">
        <v>1.4462869618055831</v>
      </c>
      <c r="F105" s="1349">
        <v>1.1455100226939796</v>
      </c>
      <c r="G105" s="1349" t="s">
        <v>1305</v>
      </c>
      <c r="H105" s="1349">
        <v>0.58736835734678916</v>
      </c>
      <c r="I105" s="629"/>
      <c r="J105" s="629"/>
      <c r="K105" s="1308"/>
      <c r="L105" s="629"/>
      <c r="M105" s="629"/>
    </row>
    <row r="106" spans="1:13" s="627" customFormat="1" ht="13.5" thickBot="1">
      <c r="A106" s="1422"/>
      <c r="B106" s="1379" t="s">
        <v>24</v>
      </c>
      <c r="C106" s="1239">
        <v>0.77720533607511089</v>
      </c>
      <c r="D106" s="1240">
        <v>0.94422339865010307</v>
      </c>
      <c r="E106" s="1239">
        <v>1.1674427380465962</v>
      </c>
      <c r="F106" s="1239">
        <v>1.5967253956630416</v>
      </c>
      <c r="G106" s="1239">
        <v>1.1892048548109158</v>
      </c>
      <c r="H106" s="1349">
        <v>0.70926395653501562</v>
      </c>
      <c r="I106" s="629"/>
      <c r="J106" s="629"/>
      <c r="K106" s="1308"/>
      <c r="L106" s="629"/>
      <c r="M106" s="629"/>
    </row>
    <row r="107" spans="1:13" s="627" customFormat="1" ht="13.5" thickBot="1">
      <c r="A107" s="1422"/>
      <c r="B107" s="1379" t="s">
        <v>1339</v>
      </c>
      <c r="C107" s="1239">
        <v>0.92095148239591906</v>
      </c>
      <c r="D107" s="1240">
        <v>0.9043024501475202</v>
      </c>
      <c r="E107" s="1239">
        <v>1.009289047007403</v>
      </c>
      <c r="F107" s="1239">
        <v>0.9043024501475202</v>
      </c>
      <c r="G107" s="1239" t="s">
        <v>1305</v>
      </c>
      <c r="H107" s="1349">
        <v>0.36445695033320219</v>
      </c>
      <c r="I107" s="629"/>
      <c r="J107" s="629"/>
      <c r="K107" s="1308"/>
      <c r="L107" s="629"/>
      <c r="M107" s="629"/>
    </row>
    <row r="108" spans="1:13" s="627" customFormat="1" ht="13.5" thickBot="1">
      <c r="A108" s="1427"/>
      <c r="B108" s="1379" t="s">
        <v>1306</v>
      </c>
      <c r="C108" s="1239">
        <v>1.4516331310628665</v>
      </c>
      <c r="D108" s="1240">
        <v>1.7273816796687225</v>
      </c>
      <c r="E108" s="1239">
        <v>2.0196784702112911</v>
      </c>
      <c r="F108" s="1239">
        <v>2.1360542587816038</v>
      </c>
      <c r="G108" s="1239">
        <v>4.3875558404815367</v>
      </c>
      <c r="H108" s="1349">
        <v>0.51972538670055479</v>
      </c>
      <c r="I108" s="629"/>
      <c r="J108" s="176"/>
      <c r="K108" s="1308"/>
      <c r="L108" s="629"/>
      <c r="M108" s="629"/>
    </row>
    <row r="109" spans="1:13" s="627" customFormat="1" ht="13.5" thickBot="1">
      <c r="A109" s="1421" t="s">
        <v>28</v>
      </c>
      <c r="B109" s="1379" t="s">
        <v>27</v>
      </c>
      <c r="C109" s="1239">
        <v>0.78780009813978424</v>
      </c>
      <c r="D109" s="1240">
        <v>0.71023960305917266</v>
      </c>
      <c r="E109" s="1239">
        <v>0.71023960305917277</v>
      </c>
      <c r="F109" s="1239">
        <v>0.71023960305917266</v>
      </c>
      <c r="G109" s="1239" t="s">
        <v>1305</v>
      </c>
      <c r="H109" s="1349">
        <v>0.32332938995982419</v>
      </c>
      <c r="I109" s="629"/>
      <c r="J109" s="629"/>
      <c r="K109" s="1308"/>
      <c r="L109" s="629"/>
      <c r="M109" s="629"/>
    </row>
    <row r="110" spans="1:13" s="627" customFormat="1" ht="13.5" thickBot="1">
      <c r="A110" s="1422"/>
      <c r="B110" s="1379" t="s">
        <v>1337</v>
      </c>
      <c r="C110" s="1239" t="s">
        <v>407</v>
      </c>
      <c r="D110" s="1240" t="s">
        <v>407</v>
      </c>
      <c r="E110" s="1239" t="s">
        <v>407</v>
      </c>
      <c r="F110" s="1239" t="s">
        <v>407</v>
      </c>
      <c r="G110" s="1239" t="s">
        <v>407</v>
      </c>
      <c r="H110" s="1349" t="s">
        <v>407</v>
      </c>
      <c r="I110" s="629"/>
      <c r="J110" s="629"/>
      <c r="K110" s="1308"/>
      <c r="L110" s="629"/>
      <c r="M110" s="629"/>
    </row>
    <row r="111" spans="1:13" s="627" customFormat="1" ht="13.5" thickBot="1">
      <c r="A111" s="1422"/>
      <c r="B111" s="1271" t="s">
        <v>1338</v>
      </c>
      <c r="C111" s="1239" t="s">
        <v>407</v>
      </c>
      <c r="D111" s="1240" t="s">
        <v>407</v>
      </c>
      <c r="E111" s="1239" t="s">
        <v>407</v>
      </c>
      <c r="F111" s="1239" t="s">
        <v>407</v>
      </c>
      <c r="G111" s="1239" t="s">
        <v>407</v>
      </c>
      <c r="H111" s="1349" t="s">
        <v>407</v>
      </c>
      <c r="I111" s="629"/>
      <c r="J111" s="629"/>
      <c r="K111" s="1308"/>
      <c r="L111" s="629"/>
      <c r="M111" s="629"/>
    </row>
    <row r="112" spans="1:13" s="627" customFormat="1" ht="13.5" thickBot="1">
      <c r="A112" s="1438" t="s">
        <v>30</v>
      </c>
      <c r="B112" s="1271" t="s">
        <v>32</v>
      </c>
      <c r="C112" s="1239">
        <v>2.4223493631607629</v>
      </c>
      <c r="D112" s="1240">
        <v>2.0556175512978498</v>
      </c>
      <c r="E112" s="1239">
        <v>2.3861386626136802</v>
      </c>
      <c r="F112" s="1239">
        <v>2.8245685366767264</v>
      </c>
      <c r="G112" s="1239">
        <v>0.93490412357523944</v>
      </c>
      <c r="H112" s="1349">
        <v>1.9788437118693363</v>
      </c>
      <c r="I112" s="629"/>
      <c r="J112" s="629"/>
      <c r="K112" s="1308"/>
      <c r="L112" s="629"/>
      <c r="M112" s="629"/>
    </row>
    <row r="113" spans="1:13" s="627" customFormat="1" ht="13.5" thickBot="1">
      <c r="A113" s="1438"/>
      <c r="B113" s="1271" t="s">
        <v>31</v>
      </c>
      <c r="C113" s="1239">
        <v>1.9514621622216886</v>
      </c>
      <c r="D113" s="1240">
        <v>1.5396987275198168</v>
      </c>
      <c r="E113" s="1239">
        <v>1.7877008479343459</v>
      </c>
      <c r="F113" s="1239">
        <v>1.8325405692372521</v>
      </c>
      <c r="G113" s="1239">
        <v>1.2935545449482939</v>
      </c>
      <c r="H113" s="1349">
        <v>1.2863042352126355</v>
      </c>
      <c r="I113" s="629"/>
      <c r="J113" s="629"/>
      <c r="K113" s="1308"/>
      <c r="L113" s="629"/>
      <c r="M113" s="629"/>
    </row>
    <row r="114" spans="1:13" s="627" customFormat="1" ht="13.5" thickBot="1">
      <c r="A114" s="1439"/>
      <c r="B114" s="1272" t="s">
        <v>33</v>
      </c>
      <c r="C114" s="1241">
        <v>6.2442029495875335</v>
      </c>
      <c r="D114" s="1242">
        <v>3.0909362388246895</v>
      </c>
      <c r="E114" s="1243">
        <v>3.0909362388246895</v>
      </c>
      <c r="F114" s="1243">
        <v>1.7268853374490853</v>
      </c>
      <c r="G114" s="1243">
        <v>433.33333333333331</v>
      </c>
      <c r="H114" s="1410">
        <v>1.7268853374490853</v>
      </c>
      <c r="I114" s="629"/>
      <c r="J114" s="629"/>
      <c r="K114" s="1308"/>
      <c r="L114" s="629"/>
      <c r="M114" s="629"/>
    </row>
    <row r="115" spans="1:13" s="627" customFormat="1">
      <c r="A115" s="1226" t="s">
        <v>55</v>
      </c>
      <c r="B115" s="99"/>
      <c r="C115" s="1247"/>
      <c r="D115" s="629"/>
      <c r="E115" s="629"/>
      <c r="F115" s="629"/>
      <c r="G115" s="629"/>
      <c r="H115" s="629"/>
      <c r="I115" s="629"/>
      <c r="J115" s="629"/>
      <c r="K115" s="1308"/>
      <c r="L115" s="629"/>
      <c r="M115" s="629"/>
    </row>
    <row r="116" spans="1:13" s="627" customFormat="1" ht="12.75" customHeight="1">
      <c r="A116" s="1246" t="s">
        <v>1307</v>
      </c>
      <c r="B116" s="1246"/>
      <c r="C116" s="1246"/>
      <c r="D116" s="1246"/>
      <c r="E116" s="1246"/>
      <c r="F116" s="1246"/>
      <c r="G116" s="1246"/>
      <c r="H116" s="1246"/>
      <c r="I116" s="1246"/>
      <c r="J116" s="629"/>
      <c r="K116" s="1308"/>
      <c r="L116" s="629"/>
      <c r="M116" s="629"/>
    </row>
    <row r="117" spans="1:13" s="627" customFormat="1">
      <c r="A117" s="1226" t="s">
        <v>57</v>
      </c>
      <c r="B117" s="99"/>
      <c r="C117" s="99"/>
      <c r="D117" s="629"/>
      <c r="E117" s="629"/>
      <c r="F117" s="629"/>
      <c r="G117" s="629"/>
      <c r="H117" s="629"/>
      <c r="I117" s="629"/>
      <c r="J117" s="629"/>
      <c r="K117" s="1308"/>
      <c r="L117" s="629"/>
      <c r="M117" s="629"/>
    </row>
    <row r="118" spans="1:13" s="1229" customFormat="1">
      <c r="A118" s="1226"/>
      <c r="B118" s="99"/>
      <c r="C118" s="99"/>
      <c r="D118" s="629"/>
      <c r="E118" s="629"/>
      <c r="F118" s="629"/>
      <c r="G118" s="629"/>
      <c r="H118" s="629"/>
      <c r="I118" s="629"/>
      <c r="J118" s="629"/>
      <c r="K118" s="1313"/>
      <c r="L118" s="176"/>
      <c r="M118" s="176"/>
    </row>
    <row r="119" spans="1:13" s="1229" customFormat="1">
      <c r="A119" s="627"/>
      <c r="B119" s="8"/>
      <c r="C119" s="629"/>
      <c r="D119" s="629"/>
      <c r="E119" s="629"/>
      <c r="F119" s="629"/>
      <c r="G119" s="629"/>
      <c r="H119" s="629"/>
      <c r="I119" s="629"/>
      <c r="J119" s="629"/>
      <c r="K119" s="1313"/>
      <c r="L119" s="176"/>
      <c r="M119" s="176"/>
    </row>
    <row r="120" spans="1:13" s="629" customFormat="1">
      <c r="A120" s="52"/>
      <c r="B120" s="8"/>
      <c r="K120" s="1308"/>
    </row>
    <row r="121" spans="1:13" s="629" customFormat="1">
      <c r="A121" s="1234" t="s">
        <v>1137</v>
      </c>
      <c r="B121" s="1234"/>
      <c r="C121" s="1234"/>
      <c r="D121" s="1234"/>
      <c r="E121" s="1234"/>
      <c r="F121" s="1234"/>
      <c r="K121" s="1308"/>
    </row>
    <row r="122" spans="1:13" s="627" customFormat="1" ht="26.25" thickBot="1">
      <c r="A122" s="151"/>
      <c r="B122" s="151" t="s">
        <v>43</v>
      </c>
      <c r="C122" s="151" t="s">
        <v>44</v>
      </c>
      <c r="D122" s="151" t="s">
        <v>45</v>
      </c>
      <c r="E122" s="151" t="s">
        <v>46</v>
      </c>
      <c r="F122" s="151" t="s">
        <v>47</v>
      </c>
      <c r="G122" s="629"/>
      <c r="H122" s="629"/>
      <c r="I122" s="629"/>
      <c r="J122" s="629"/>
      <c r="K122" s="1308"/>
      <c r="L122" s="629"/>
      <c r="M122" s="629"/>
    </row>
    <row r="123" spans="1:13" s="627" customFormat="1" ht="14.25" thickTop="1" thickBot="1">
      <c r="A123" s="157" t="s">
        <v>58</v>
      </c>
      <c r="B123" s="1349">
        <v>1.2454028209976844</v>
      </c>
      <c r="C123" s="1349">
        <v>1.4439064534130412</v>
      </c>
      <c r="D123" s="1349">
        <v>1.6925148562676189</v>
      </c>
      <c r="E123" s="1349">
        <v>2.0544175163859051</v>
      </c>
      <c r="F123" s="1349">
        <v>0.6784459802475149</v>
      </c>
      <c r="G123" s="629"/>
      <c r="H123" s="629"/>
      <c r="I123" s="629"/>
      <c r="J123" s="629"/>
      <c r="K123" s="1308"/>
      <c r="L123" s="629"/>
      <c r="M123" s="629"/>
    </row>
    <row r="124" spans="1:13" s="629" customFormat="1" ht="13.5" thickBot="1">
      <c r="A124" s="157" t="s">
        <v>59</v>
      </c>
      <c r="B124" s="1349">
        <v>1.2147253297086171</v>
      </c>
      <c r="C124" s="1349">
        <v>1.4242832593011339</v>
      </c>
      <c r="D124" s="1349">
        <v>1.8111971783915459</v>
      </c>
      <c r="E124" s="1349">
        <v>2.0260676780270805</v>
      </c>
      <c r="F124" s="1349">
        <v>0.61788268504879063</v>
      </c>
      <c r="K124" s="1308"/>
    </row>
    <row r="125" spans="1:13" s="629" customFormat="1" ht="13.5" thickBot="1">
      <c r="A125" s="1248" t="s">
        <v>60</v>
      </c>
      <c r="B125" s="1349">
        <v>1.2117409718873413</v>
      </c>
      <c r="C125" s="1349">
        <v>1.4595649584737556</v>
      </c>
      <c r="D125" s="1349">
        <v>1.7073250996931137</v>
      </c>
      <c r="E125" s="1349">
        <v>2.3962160928368097</v>
      </c>
      <c r="F125" s="1349">
        <v>0.57600620565654015</v>
      </c>
      <c r="K125" s="1308"/>
    </row>
    <row r="126" spans="1:13" s="629" customFormat="1" ht="13.5" thickBot="1">
      <c r="A126" s="1248" t="s">
        <v>61</v>
      </c>
      <c r="B126" s="1349">
        <v>1.2164130600194905</v>
      </c>
      <c r="C126" s="1349">
        <v>1.4047744109597669</v>
      </c>
      <c r="D126" s="1349">
        <v>1.881112568176301</v>
      </c>
      <c r="E126" s="1349">
        <v>1.8450184270599581</v>
      </c>
      <c r="F126" s="1349">
        <v>0.64660071065627422</v>
      </c>
      <c r="K126" s="1308"/>
    </row>
    <row r="127" spans="1:13" s="629" customFormat="1" ht="13.5" thickBot="1">
      <c r="A127" s="158" t="s">
        <v>30</v>
      </c>
      <c r="B127" s="1249">
        <v>1.7022775368911405</v>
      </c>
      <c r="C127" s="1249">
        <v>1.9258076067583123</v>
      </c>
      <c r="D127" s="1249">
        <v>1.8190869955898021</v>
      </c>
      <c r="E127" s="1249">
        <v>1.5020277069723706</v>
      </c>
      <c r="F127" s="1249">
        <v>1.3554682842462582</v>
      </c>
      <c r="K127" s="1308"/>
    </row>
    <row r="128" spans="1:13" s="629" customFormat="1">
      <c r="A128" s="1226" t="s">
        <v>1309</v>
      </c>
      <c r="B128" s="8"/>
      <c r="K128" s="1308"/>
    </row>
    <row r="129" spans="1:13" s="629" customFormat="1">
      <c r="A129" s="1226"/>
      <c r="B129" s="8"/>
      <c r="K129" s="1308"/>
    </row>
    <row r="130" spans="1:13" s="627" customFormat="1">
      <c r="A130" s="1226"/>
      <c r="B130" s="1004"/>
      <c r="C130" s="630"/>
      <c r="D130" s="630"/>
      <c r="E130" s="630"/>
      <c r="F130" s="630"/>
      <c r="G130" s="630"/>
      <c r="H130" s="630"/>
      <c r="I130" s="630"/>
      <c r="J130" s="629"/>
      <c r="K130" s="1308"/>
      <c r="L130" s="629"/>
      <c r="M130" s="629"/>
    </row>
    <row r="131" spans="1:13" s="627" customFormat="1">
      <c r="A131" s="1226"/>
      <c r="B131" s="1004"/>
      <c r="C131" s="630"/>
      <c r="D131" s="630"/>
      <c r="E131" s="630"/>
      <c r="F131" s="630"/>
      <c r="G131" s="630"/>
      <c r="H131" s="630"/>
      <c r="I131" s="630"/>
      <c r="J131" s="629"/>
      <c r="K131" s="1308"/>
      <c r="L131" s="629"/>
      <c r="M131" s="629"/>
    </row>
    <row r="132" spans="1:13" s="629" customFormat="1">
      <c r="A132" s="1226"/>
      <c r="B132" s="1004"/>
      <c r="C132" s="630"/>
      <c r="D132" s="630"/>
      <c r="E132" s="630"/>
      <c r="F132" s="630"/>
      <c r="G132" s="630"/>
      <c r="H132" s="630"/>
      <c r="I132" s="630"/>
      <c r="J132" s="630"/>
      <c r="K132" s="1308"/>
    </row>
    <row r="133" spans="1:13" s="627" customFormat="1">
      <c r="A133" s="624"/>
      <c r="B133" s="1004"/>
      <c r="C133" s="630"/>
      <c r="D133" s="630"/>
      <c r="E133" s="630"/>
      <c r="F133" s="630"/>
      <c r="G133" s="630"/>
      <c r="H133" s="630"/>
      <c r="I133" s="630"/>
      <c r="J133" s="630"/>
      <c r="K133" s="1308"/>
      <c r="L133" s="629"/>
      <c r="M133" s="629"/>
    </row>
    <row r="134" spans="1:13" s="627" customFormat="1">
      <c r="A134" s="1234" t="s">
        <v>64</v>
      </c>
      <c r="B134" s="1234"/>
      <c r="C134" s="1234"/>
      <c r="D134" s="1234"/>
      <c r="E134" s="1234"/>
      <c r="F134" s="1234"/>
      <c r="G134" s="630"/>
      <c r="H134" s="630"/>
      <c r="I134" s="630"/>
      <c r="J134" s="630"/>
      <c r="K134" s="1308"/>
      <c r="L134" s="629"/>
      <c r="M134" s="629"/>
    </row>
    <row r="135" spans="1:13" s="629" customFormat="1" ht="26.25" thickBot="1">
      <c r="A135" s="151"/>
      <c r="B135" s="151" t="s">
        <v>43</v>
      </c>
      <c r="C135" s="151" t="s">
        <v>44</v>
      </c>
      <c r="D135" s="151" t="s">
        <v>45</v>
      </c>
      <c r="E135" s="151" t="s">
        <v>46</v>
      </c>
      <c r="F135" s="151" t="s">
        <v>47</v>
      </c>
      <c r="G135" s="630"/>
      <c r="H135" s="630"/>
      <c r="I135" s="630"/>
      <c r="J135" s="630"/>
      <c r="K135" s="1308"/>
    </row>
    <row r="136" spans="1:13" s="629" customFormat="1" ht="14.25" thickTop="1" thickBot="1">
      <c r="A136" s="157" t="s">
        <v>58</v>
      </c>
      <c r="B136" s="1349">
        <v>1.2454028209976844</v>
      </c>
      <c r="C136" s="1349">
        <v>1.4439064534130412</v>
      </c>
      <c r="D136" s="1349">
        <v>1.6925148562676189</v>
      </c>
      <c r="E136" s="1349">
        <v>2.0544175163859051</v>
      </c>
      <c r="F136" s="1349">
        <v>0.6784459802475149</v>
      </c>
      <c r="G136" s="630"/>
      <c r="H136" s="630"/>
      <c r="I136" s="630"/>
      <c r="J136" s="630"/>
      <c r="K136" s="1308"/>
    </row>
    <row r="137" spans="1:13" s="629" customFormat="1" ht="13.5" thickBot="1">
      <c r="A137" s="157" t="s">
        <v>59</v>
      </c>
      <c r="B137" s="1349">
        <v>1.2147253297086171</v>
      </c>
      <c r="C137" s="1349">
        <v>1.4242832593011339</v>
      </c>
      <c r="D137" s="1349">
        <v>1.8111971783915459</v>
      </c>
      <c r="E137" s="1349">
        <v>2.0260676780270805</v>
      </c>
      <c r="F137" s="1349">
        <v>0.61788268504879063</v>
      </c>
      <c r="G137" s="630"/>
      <c r="H137" s="630"/>
      <c r="I137" s="630"/>
      <c r="J137" s="630"/>
      <c r="K137" s="1308"/>
    </row>
    <row r="138" spans="1:13" s="629" customFormat="1" ht="13.5" thickBot="1">
      <c r="A138" s="1248" t="s">
        <v>60</v>
      </c>
      <c r="B138" s="1349">
        <v>1.2117409718873413</v>
      </c>
      <c r="C138" s="1349">
        <v>1.4595649584737556</v>
      </c>
      <c r="D138" s="1349">
        <v>1.7073250996931137</v>
      </c>
      <c r="E138" s="1349">
        <v>2.3962160928368097</v>
      </c>
      <c r="F138" s="1349">
        <v>0.57600620565654015</v>
      </c>
      <c r="G138" s="630"/>
      <c r="H138" s="630"/>
      <c r="I138" s="630"/>
      <c r="J138" s="630"/>
      <c r="K138" s="1308"/>
    </row>
    <row r="139" spans="1:13" s="629" customFormat="1" ht="13.5" thickBot="1">
      <c r="A139" s="1248" t="s">
        <v>61</v>
      </c>
      <c r="B139" s="1349">
        <v>1.2164130600194905</v>
      </c>
      <c r="C139" s="1349">
        <v>1.4047744109597669</v>
      </c>
      <c r="D139" s="1349">
        <v>1.881112568176301</v>
      </c>
      <c r="E139" s="1349">
        <v>1.8450184270599581</v>
      </c>
      <c r="F139" s="1349">
        <v>0.64660071065627422</v>
      </c>
      <c r="G139" s="630"/>
      <c r="H139" s="630"/>
      <c r="I139" s="630"/>
      <c r="J139" s="630"/>
      <c r="K139" s="1308"/>
    </row>
    <row r="140" spans="1:13" s="629" customFormat="1" ht="13.5" thickBot="1">
      <c r="A140" s="158" t="s">
        <v>30</v>
      </c>
      <c r="B140" s="1249">
        <v>1.7022775368911405</v>
      </c>
      <c r="C140" s="1249">
        <v>1.9258076067583123</v>
      </c>
      <c r="D140" s="1249">
        <v>1.8190869955898021</v>
      </c>
      <c r="E140" s="1249">
        <v>1.5020277069723706</v>
      </c>
      <c r="F140" s="1249">
        <v>1.3554682842462582</v>
      </c>
      <c r="G140" s="630"/>
      <c r="H140" s="630"/>
      <c r="I140" s="630"/>
      <c r="J140" s="630"/>
      <c r="K140" s="1308"/>
    </row>
    <row r="141" spans="1:13" s="627" customFormat="1">
      <c r="A141" s="1226" t="s">
        <v>1309</v>
      </c>
      <c r="B141" s="8"/>
      <c r="C141" s="629"/>
      <c r="D141" s="629"/>
      <c r="E141" s="629"/>
      <c r="F141" s="629"/>
      <c r="G141" s="630"/>
      <c r="H141" s="630"/>
      <c r="I141" s="630"/>
      <c r="J141" s="630"/>
      <c r="K141" s="1308"/>
      <c r="L141" s="629"/>
      <c r="M141" s="629"/>
    </row>
    <row r="142" spans="1:13" s="629" customFormat="1">
      <c r="A142" s="148" t="s">
        <v>62</v>
      </c>
      <c r="B142" s="518"/>
      <c r="C142" s="51"/>
      <c r="D142" s="51"/>
      <c r="E142" s="51"/>
      <c r="F142" s="51"/>
      <c r="G142" s="51"/>
      <c r="H142" s="51"/>
      <c r="I142" s="630"/>
      <c r="J142" s="630"/>
      <c r="K142" s="1308"/>
    </row>
    <row r="143" spans="1:13" s="624" customFormat="1">
      <c r="A143" s="148" t="s">
        <v>63</v>
      </c>
      <c r="B143" s="518"/>
      <c r="C143" s="51"/>
      <c r="D143" s="51"/>
      <c r="E143" s="51"/>
      <c r="F143" s="51"/>
      <c r="G143" s="51"/>
      <c r="H143" s="51"/>
      <c r="I143" s="630"/>
      <c r="J143" s="630"/>
      <c r="K143" s="1314"/>
      <c r="L143" s="630"/>
      <c r="M143" s="630"/>
    </row>
    <row r="144" spans="1:13" s="624" customFormat="1">
      <c r="A144" s="148"/>
      <c r="B144" s="518"/>
      <c r="C144" s="51"/>
      <c r="D144" s="51"/>
      <c r="E144" s="51"/>
      <c r="F144" s="51"/>
      <c r="G144" s="51"/>
      <c r="H144" s="51"/>
      <c r="I144" s="630"/>
      <c r="J144" s="51"/>
      <c r="K144" s="1314"/>
      <c r="L144" s="630"/>
      <c r="M144" s="630"/>
    </row>
    <row r="145" spans="1:13" s="624" customFormat="1">
      <c r="A145"/>
      <c r="B145" s="59"/>
      <c r="C145" s="51"/>
      <c r="D145" s="51"/>
      <c r="E145" s="51"/>
      <c r="F145" s="51"/>
      <c r="G145" s="51"/>
      <c r="H145" s="51"/>
      <c r="I145" s="630"/>
      <c r="J145" s="51"/>
      <c r="K145" s="1314"/>
      <c r="L145" s="630"/>
      <c r="M145" s="630"/>
    </row>
    <row r="146" spans="1:13" s="624" customFormat="1" ht="26.25" thickBot="1">
      <c r="A146" s="1369" t="s">
        <v>9</v>
      </c>
      <c r="B146" s="1369" t="s">
        <v>10</v>
      </c>
      <c r="C146" s="1370" t="s">
        <v>1391</v>
      </c>
      <c r="D146" s="1370" t="s">
        <v>1427</v>
      </c>
      <c r="E146" s="1370" t="s">
        <v>1392</v>
      </c>
      <c r="F146" s="1370" t="s">
        <v>1393</v>
      </c>
      <c r="G146" s="1370" t="s">
        <v>1394</v>
      </c>
      <c r="H146" s="1370" t="s">
        <v>1395</v>
      </c>
      <c r="I146" s="1370" t="s">
        <v>1396</v>
      </c>
      <c r="J146" s="1370" t="s">
        <v>1397</v>
      </c>
      <c r="K146" s="1314"/>
      <c r="L146" s="630"/>
      <c r="M146" s="630"/>
    </row>
    <row r="147" spans="1:13" ht="14.25" thickTop="1" thickBot="1">
      <c r="A147" s="1451" t="s">
        <v>17</v>
      </c>
      <c r="B147" s="1371" t="s">
        <v>1398</v>
      </c>
      <c r="C147" s="1372">
        <v>66453</v>
      </c>
      <c r="D147" s="1372">
        <v>851105.12</v>
      </c>
      <c r="E147" s="1372" t="s">
        <v>1399</v>
      </c>
      <c r="F147" s="1372">
        <v>917558.12</v>
      </c>
      <c r="G147" s="1372">
        <f>VLOOKUP($B147, '[2]Cost Comparison'!$X$6:$AF$22, 6, FALSE)</f>
        <v>308378.73387913278</v>
      </c>
      <c r="H147" s="1372">
        <f>VLOOKUP($B147, '[2]Cost Comparison'!$X$6:$AF$22, 7, FALSE)</f>
        <v>137612.48410756807</v>
      </c>
      <c r="I147" s="1372">
        <f>VLOOKUP($B147, '[2]Cost Comparison'!$X$6:$AF$22, 8, FALSE)</f>
        <v>445991.21798670082</v>
      </c>
      <c r="J147" s="1372">
        <f>VLOOKUP($B147, '[2]Cost Comparison'!$X$6:$AF$22, 9, FALSE)</f>
        <v>-471566.90201329917</v>
      </c>
    </row>
    <row r="148" spans="1:13" ht="13.5" thickBot="1">
      <c r="A148" s="1452"/>
      <c r="B148" s="1371" t="s">
        <v>1400</v>
      </c>
      <c r="C148" s="1372">
        <v>4213997.0282000005</v>
      </c>
      <c r="D148" s="1372">
        <v>1363622.26</v>
      </c>
      <c r="E148" s="1372" t="s">
        <v>1399</v>
      </c>
      <c r="F148" s="1372">
        <v>5577619.2882000003</v>
      </c>
      <c r="G148" s="1372">
        <f>VLOOKUP($B148, '[2]Cost Comparison'!$X$6:$AF$22, 6, FALSE)</f>
        <v>8503301.5509647727</v>
      </c>
      <c r="H148" s="1372">
        <f>VLOOKUP($B148, '[2]Cost Comparison'!$X$6:$AF$22, 7, FALSE)</f>
        <v>4250504.05492834</v>
      </c>
      <c r="I148" s="1372">
        <f>VLOOKUP($B148, '[2]Cost Comparison'!$X$6:$AF$22, 8, FALSE)</f>
        <v>12753805.605893113</v>
      </c>
      <c r="J148" s="1372">
        <f>VLOOKUP($B148, '[2]Cost Comparison'!$X$6:$AF$22, 9, FALSE)</f>
        <v>7176186.3176931124</v>
      </c>
    </row>
    <row r="149" spans="1:13" ht="13.5" thickBot="1">
      <c r="A149" s="1452"/>
      <c r="B149" s="1371" t="s">
        <v>18</v>
      </c>
      <c r="C149" s="1372">
        <v>34905.89</v>
      </c>
      <c r="D149" s="1372">
        <v>346339.61</v>
      </c>
      <c r="E149" s="1372" t="s">
        <v>1399</v>
      </c>
      <c r="F149" s="1372">
        <v>381245.5</v>
      </c>
      <c r="G149" s="1372">
        <f>VLOOKUP($B149, '[2]Cost Comparison'!$X$6:$AF$22, 6, FALSE)</f>
        <v>175461.82226356087</v>
      </c>
      <c r="H149" s="1372">
        <f>VLOOKUP($B149, '[2]Cost Comparison'!$X$6:$AF$22, 7, FALSE)</f>
        <v>68351.129605944574</v>
      </c>
      <c r="I149" s="1372">
        <f>VLOOKUP($B149, '[2]Cost Comparison'!$X$6:$AF$22, 8, FALSE)</f>
        <v>243812.95186950546</v>
      </c>
      <c r="J149" s="1372">
        <f>VLOOKUP($B149, '[2]Cost Comparison'!$X$6:$AF$22, 9, FALSE)</f>
        <v>-137432.54813049454</v>
      </c>
    </row>
    <row r="150" spans="1:13" ht="13.5" thickBot="1">
      <c r="A150" s="1452"/>
      <c r="B150" s="1371" t="s">
        <v>20</v>
      </c>
      <c r="C150" s="1373">
        <v>0</v>
      </c>
      <c r="D150" s="1373">
        <v>321915.46000000002</v>
      </c>
      <c r="E150" s="1372" t="s">
        <v>1399</v>
      </c>
      <c r="F150" s="1372">
        <v>321915.46000000002</v>
      </c>
      <c r="G150" s="1372">
        <f>VLOOKUP($B150, '[2]Cost Comparison'!$X$6:$AF$22, 6, FALSE)</f>
        <v>0</v>
      </c>
      <c r="H150" s="1372">
        <f>VLOOKUP($B150, '[2]Cost Comparison'!$X$6:$AF$22, 7, FALSE)</f>
        <v>0</v>
      </c>
      <c r="I150" s="1372">
        <f>VLOOKUP($B150, '[2]Cost Comparison'!$X$6:$AF$22, 8, FALSE)</f>
        <v>0</v>
      </c>
      <c r="J150" s="1372">
        <f>VLOOKUP($B150, '[2]Cost Comparison'!$X$6:$AF$22, 9, FALSE)</f>
        <v>-321915.46000000002</v>
      </c>
    </row>
    <row r="151" spans="1:13" ht="13.5" thickBot="1">
      <c r="A151" s="1452"/>
      <c r="B151" s="1371" t="s">
        <v>168</v>
      </c>
      <c r="C151" s="1372">
        <v>204285</v>
      </c>
      <c r="D151" s="1372">
        <v>316994.71000000002</v>
      </c>
      <c r="E151" s="1372" t="s">
        <v>1399</v>
      </c>
      <c r="F151" s="1372">
        <v>521279.71</v>
      </c>
      <c r="G151" s="1372">
        <f>VLOOKUP($B151, '[2]Cost Comparison'!$X$6:$AF$22, 6, FALSE)</f>
        <v>317100.2471610193</v>
      </c>
      <c r="H151" s="1372">
        <f>VLOOKUP($B151, '[2]Cost Comparison'!$X$6:$AF$22, 7, FALSE)</f>
        <v>155201.34781640806</v>
      </c>
      <c r="I151" s="1372">
        <f>VLOOKUP($B151, '[2]Cost Comparison'!$X$6:$AF$22, 8, FALSE)</f>
        <v>472301.59497742739</v>
      </c>
      <c r="J151" s="1372">
        <f>VLOOKUP($B151, '[2]Cost Comparison'!$X$6:$AF$22, 9, FALSE)</f>
        <v>-48978.115022572631</v>
      </c>
    </row>
    <row r="152" spans="1:13" ht="13.5" thickBot="1">
      <c r="A152" s="1452" t="s">
        <v>21</v>
      </c>
      <c r="B152" s="1371" t="s">
        <v>24</v>
      </c>
      <c r="C152" s="1372">
        <v>905566.09000000008</v>
      </c>
      <c r="D152" s="1372">
        <v>1391981.43</v>
      </c>
      <c r="E152" s="1372" t="s">
        <v>1399</v>
      </c>
      <c r="F152" s="1372">
        <v>2297547.52</v>
      </c>
      <c r="G152" s="1372">
        <f>VLOOKUP($B152, '[2]Cost Comparison'!$X$6:$AF$22, 6, FALSE)</f>
        <v>1410210.9091179646</v>
      </c>
      <c r="H152" s="1372">
        <f>VLOOKUP($B152, '[2]Cost Comparison'!$X$6:$AF$22, 7, FALSE)</f>
        <v>2258341.5638086754</v>
      </c>
      <c r="I152" s="1372">
        <f>VLOOKUP($B152, '[2]Cost Comparison'!$X$6:$AF$22, 8, FALSE)</f>
        <v>3668552.47292664</v>
      </c>
      <c r="J152" s="1372">
        <f>VLOOKUP($B152, '[2]Cost Comparison'!$X$6:$AF$22, 9, FALSE)</f>
        <v>1371004.9529266399</v>
      </c>
    </row>
    <row r="153" spans="1:13" ht="13.5" thickBot="1">
      <c r="A153" s="1452"/>
      <c r="B153" s="1371" t="s">
        <v>53</v>
      </c>
      <c r="C153" s="1372">
        <v>0</v>
      </c>
      <c r="D153" s="1372">
        <v>295269.71999999997</v>
      </c>
      <c r="E153" s="1372" t="s">
        <v>1399</v>
      </c>
      <c r="F153" s="1372">
        <v>295269.71999999997</v>
      </c>
      <c r="G153" s="1372">
        <f>VLOOKUP($B153, '[2]Cost Comparison'!$X$6:$AF$22, 6, FALSE)</f>
        <v>150283.76101626843</v>
      </c>
      <c r="H153" s="1372">
        <f>VLOOKUP($B153, '[2]Cost Comparison'!$X$6:$AF$22, 7, FALSE)</f>
        <v>187950.66264177652</v>
      </c>
      <c r="I153" s="1372">
        <f>VLOOKUP($B153, '[2]Cost Comparison'!$X$6:$AF$22, 8, FALSE)</f>
        <v>338234.42365804495</v>
      </c>
      <c r="J153" s="1372">
        <f>VLOOKUP($B153, '[2]Cost Comparison'!$X$6:$AF$22, 9, FALSE)</f>
        <v>42964.703658044979</v>
      </c>
    </row>
    <row r="154" spans="1:13" ht="13.5" thickBot="1">
      <c r="A154" s="1452"/>
      <c r="B154" s="1371" t="s">
        <v>22</v>
      </c>
      <c r="C154" s="1372">
        <v>0</v>
      </c>
      <c r="D154" s="1372">
        <v>489686.44</v>
      </c>
      <c r="E154" s="1372" t="s">
        <v>1399</v>
      </c>
      <c r="F154" s="1372">
        <v>489686.44</v>
      </c>
      <c r="G154" s="1372">
        <f>VLOOKUP($B154, '[2]Cost Comparison'!$X$6:$AF$22, 6, FALSE)</f>
        <v>313355.7111870494</v>
      </c>
      <c r="H154" s="1372">
        <f>VLOOKUP($B154, '[2]Cost Comparison'!$X$6:$AF$22, 7, FALSE)</f>
        <v>129468.93630896724</v>
      </c>
      <c r="I154" s="1372">
        <f>VLOOKUP($B154, '[2]Cost Comparison'!$X$6:$AF$22, 8, FALSE)</f>
        <v>442824.64749601664</v>
      </c>
      <c r="J154" s="1372">
        <f>VLOOKUP($B154, '[2]Cost Comparison'!$X$6:$AF$22, 9, FALSE)</f>
        <v>-46861.792503983364</v>
      </c>
    </row>
    <row r="155" spans="1:13" ht="13.5" thickBot="1">
      <c r="A155" s="1454"/>
      <c r="B155" s="1371" t="s">
        <v>1306</v>
      </c>
      <c r="C155" s="1373">
        <v>840988.25999999989</v>
      </c>
      <c r="D155" s="1373">
        <v>1055837.1399999999</v>
      </c>
      <c r="E155" s="1372" t="s">
        <v>1399</v>
      </c>
      <c r="F155" s="1372">
        <v>1896825.4</v>
      </c>
      <c r="G155" s="1372">
        <f>VLOOKUP($B155, '[2]Cost Comparison'!$X$6:$AF$22, 6, FALSE)</f>
        <v>2888518.7017197795</v>
      </c>
      <c r="H155" s="1372">
        <f>VLOOKUP($B155, '[2]Cost Comparison'!$X$6:$AF$22, 7, FALSE)</f>
        <v>1163203.2721153391</v>
      </c>
      <c r="I155" s="1372">
        <f>VLOOKUP($B155, '[2]Cost Comparison'!$X$6:$AF$22, 8, FALSE)</f>
        <v>4051721.9738351186</v>
      </c>
      <c r="J155" s="1372">
        <f>VLOOKUP($B155, '[2]Cost Comparison'!$X$6:$AF$22, 9, FALSE)</f>
        <v>2154896.5738351187</v>
      </c>
    </row>
    <row r="156" spans="1:13" ht="13.5" thickBot="1">
      <c r="A156" s="1453" t="s">
        <v>28</v>
      </c>
      <c r="B156" s="1374" t="s">
        <v>26</v>
      </c>
      <c r="C156" s="1372" t="s">
        <v>407</v>
      </c>
      <c r="D156" s="1372" t="s">
        <v>407</v>
      </c>
      <c r="E156" s="1372" t="s">
        <v>1399</v>
      </c>
      <c r="F156" s="1372" t="s">
        <v>407</v>
      </c>
      <c r="G156" s="1372" t="str">
        <f>VLOOKUP($B156, '[2]Cost Comparison'!$X$6:$AF$22, 6, FALSE)</f>
        <v>N/A</v>
      </c>
      <c r="H156" s="1372" t="str">
        <f>VLOOKUP($B156, '[2]Cost Comparison'!$X$6:$AF$22, 7, FALSE)</f>
        <v>N/A</v>
      </c>
      <c r="I156" s="1372" t="str">
        <f>VLOOKUP($B156, '[2]Cost Comparison'!$X$6:$AF$22, 8, FALSE)</f>
        <v>N/A</v>
      </c>
      <c r="J156" s="1372" t="str">
        <f>VLOOKUP($B156, '[2]Cost Comparison'!$X$6:$AF$22, 9, FALSE)</f>
        <v>N/A</v>
      </c>
    </row>
    <row r="157" spans="1:13" ht="13.5" thickBot="1">
      <c r="A157" s="1452"/>
      <c r="B157" s="1374" t="s">
        <v>27</v>
      </c>
      <c r="C157" s="1372">
        <v>0</v>
      </c>
      <c r="D157" s="1372">
        <v>1076611.1299999999</v>
      </c>
      <c r="E157" s="1372" t="s">
        <v>1399</v>
      </c>
      <c r="F157" s="1372">
        <v>1076611.1299999999</v>
      </c>
      <c r="G157" s="1372">
        <f>VLOOKUP($B157, '[2]Cost Comparison'!$X$6:$AF$22, 6, FALSE)</f>
        <v>481449.32009382488</v>
      </c>
      <c r="H157" s="1372">
        <f>VLOOKUP($B157, '[2]Cost Comparison'!$X$6:$AF$22, 7, FALSE)</f>
        <v>283202.54152646242</v>
      </c>
      <c r="I157" s="1372">
        <f>VLOOKUP($B157, '[2]Cost Comparison'!$X$6:$AF$22, 8, FALSE)</f>
        <v>764651.86162028729</v>
      </c>
      <c r="J157" s="1372">
        <f>VLOOKUP($B157, '[2]Cost Comparison'!$X$6:$AF$22, 9, FALSE)</f>
        <v>-311959.26837971259</v>
      </c>
    </row>
    <row r="158" spans="1:13" ht="13.5" thickBot="1">
      <c r="A158" s="1452"/>
      <c r="B158" s="1374" t="s">
        <v>76</v>
      </c>
      <c r="C158" s="1372">
        <v>0</v>
      </c>
      <c r="D158" s="1372">
        <v>173400.71000000002</v>
      </c>
      <c r="E158" s="1372" t="s">
        <v>1399</v>
      </c>
      <c r="F158" s="1372">
        <v>173400.71000000002</v>
      </c>
      <c r="G158" s="1372">
        <f>VLOOKUP($B158, '[2]Cost Comparison'!$X$6:$AF$22, 6, FALSE)</f>
        <v>0</v>
      </c>
      <c r="H158" s="1372">
        <f>VLOOKUP($B158, '[2]Cost Comparison'!$X$6:$AF$22, 7, FALSE)</f>
        <v>0</v>
      </c>
      <c r="I158" s="1372">
        <f>VLOOKUP($B158, '[2]Cost Comparison'!$X$6:$AF$22, 8, FALSE)</f>
        <v>0</v>
      </c>
      <c r="J158" s="1372">
        <f>VLOOKUP($B158, '[2]Cost Comparison'!$X$6:$AF$22, 9, FALSE)</f>
        <v>-173400.71000000002</v>
      </c>
    </row>
    <row r="159" spans="1:13" ht="13.5" thickBot="1">
      <c r="A159" s="1452"/>
      <c r="B159" s="1374" t="s">
        <v>74</v>
      </c>
      <c r="C159" s="1372">
        <v>0</v>
      </c>
      <c r="D159" s="1372">
        <v>26136.100000000002</v>
      </c>
      <c r="E159" s="1372" t="s">
        <v>1399</v>
      </c>
      <c r="F159" s="1372">
        <v>26136.100000000002</v>
      </c>
      <c r="G159" s="1372">
        <f>VLOOKUP($B159, '[2]Cost Comparison'!$X$6:$AF$22, 6, FALSE)</f>
        <v>0</v>
      </c>
      <c r="H159" s="1372">
        <f>VLOOKUP($B159, '[2]Cost Comparison'!$X$6:$AF$22, 7, FALSE)</f>
        <v>0</v>
      </c>
      <c r="I159" s="1372">
        <f>VLOOKUP($B159, '[2]Cost Comparison'!$X$6:$AF$22, 8, FALSE)</f>
        <v>0</v>
      </c>
      <c r="J159" s="1372">
        <f>VLOOKUP($B159, '[2]Cost Comparison'!$X$6:$AF$22, 9, FALSE)</f>
        <v>-26136.100000000002</v>
      </c>
    </row>
    <row r="160" spans="1:13" ht="13.5" thickBot="1">
      <c r="A160" s="1430" t="s">
        <v>30</v>
      </c>
      <c r="B160" s="1374" t="s">
        <v>32</v>
      </c>
      <c r="C160" s="1372">
        <v>10299.684580303105</v>
      </c>
      <c r="D160" s="1372">
        <v>16433.91</v>
      </c>
      <c r="E160" s="1372" t="s">
        <v>1399</v>
      </c>
      <c r="F160" s="1372">
        <v>26733.594580303106</v>
      </c>
      <c r="G160" s="1372">
        <f>VLOOKUP($B160, '[2]Cost Comparison'!$X$6:$AF$22, 6, FALSE)</f>
        <v>8039.9988392699679</v>
      </c>
      <c r="H160" s="1372">
        <f>VLOOKUP($B160, '[2]Cost Comparison'!$X$6:$AF$22, 7, FALSE)</f>
        <v>67470.871284525638</v>
      </c>
      <c r="I160" s="1372">
        <f>VLOOKUP($B160, '[2]Cost Comparison'!$X$6:$AF$22, 8, FALSE)</f>
        <v>75510.870123795612</v>
      </c>
      <c r="J160" s="1372">
        <f>VLOOKUP($B160, '[2]Cost Comparison'!$X$6:$AF$22, 9, FALSE)</f>
        <v>48777.275543492506</v>
      </c>
    </row>
    <row r="161" spans="1:10" ht="13.5" thickBot="1">
      <c r="A161" s="1430"/>
      <c r="B161" s="1374" t="s">
        <v>31</v>
      </c>
      <c r="C161" s="1372">
        <v>913643.38086382474</v>
      </c>
      <c r="D161" s="1372">
        <v>2064925.24</v>
      </c>
      <c r="E161" s="1372" t="s">
        <v>1399</v>
      </c>
      <c r="F161" s="1372">
        <v>2978568.6208638246</v>
      </c>
      <c r="G161" s="1372">
        <f>VLOOKUP($B161, '[2]Cost Comparison'!$X$6:$AF$22, 6, FALSE)</f>
        <v>662518.30508592702</v>
      </c>
      <c r="H161" s="1372">
        <f>VLOOKUP($B161, '[2]Cost Comparison'!$X$6:$AF$22, 7, FALSE)</f>
        <v>4795829.5309040826</v>
      </c>
      <c r="I161" s="1372">
        <f>VLOOKUP($B161, '[2]Cost Comparison'!$X$6:$AF$22, 8, FALSE)</f>
        <v>5458347.8359900098</v>
      </c>
      <c r="J161" s="1372">
        <f>VLOOKUP($B161, '[2]Cost Comparison'!$X$6:$AF$22, 9, FALSE)</f>
        <v>2479779.2151261852</v>
      </c>
    </row>
    <row r="162" spans="1:10" ht="13.5" thickBot="1">
      <c r="A162" s="1431"/>
      <c r="B162" s="1374" t="s">
        <v>33</v>
      </c>
      <c r="C162" s="1372">
        <v>321197.5</v>
      </c>
      <c r="D162" s="1372">
        <v>404955.69</v>
      </c>
      <c r="E162" s="1372" t="s">
        <v>1399</v>
      </c>
      <c r="F162" s="1372">
        <v>726153.19</v>
      </c>
      <c r="G162" s="1372">
        <f>VLOOKUP($B162, '[2]Cost Comparison'!$X$6:$AF$22, 6, FALSE)</f>
        <v>0</v>
      </c>
      <c r="H162" s="1372">
        <f>VLOOKUP($B162, '[2]Cost Comparison'!$X$6:$AF$22, 7, FALSE)</f>
        <v>1253983.2965528797</v>
      </c>
      <c r="I162" s="1372">
        <f>VLOOKUP($B162, '[2]Cost Comparison'!$X$6:$AF$22, 8, FALSE)</f>
        <v>1253983.2965528797</v>
      </c>
      <c r="J162" s="1372">
        <f>VLOOKUP($B162, '[2]Cost Comparison'!$X$6:$AF$22, 9, FALSE)</f>
        <v>527830.10655287979</v>
      </c>
    </row>
    <row r="163" spans="1:10" ht="13.5" thickBot="1">
      <c r="A163" s="1375" t="s">
        <v>58</v>
      </c>
      <c r="B163" s="1375" t="s">
        <v>1401</v>
      </c>
      <c r="C163" s="1411">
        <v>7511335.8336441275</v>
      </c>
      <c r="D163" s="1411">
        <v>10196859.359999998</v>
      </c>
      <c r="E163" s="1411" t="s">
        <v>1399</v>
      </c>
      <c r="F163" s="1411">
        <v>17708195.193644125</v>
      </c>
      <c r="G163" s="1411">
        <f>VLOOKUP($B163, '[2]Cost Comparison'!$X$6:$AF$22, 6, FALSE)</f>
        <v>15218619.061328571</v>
      </c>
      <c r="H163" s="1411">
        <f>VLOOKUP($B163, '[2]Cost Comparison'!$X$6:$AF$22, 7, FALSE)</f>
        <v>14751119.691600969</v>
      </c>
      <c r="I163" s="1411">
        <f>VLOOKUP($B163, '[2]Cost Comparison'!$X$6:$AF$22, 8, FALSE)</f>
        <v>29969738.752929538</v>
      </c>
      <c r="J163" s="1411">
        <f>VLOOKUP($B163, '[2]Cost Comparison'!$X$6:$AF$22, 9, FALSE)</f>
        <v>12261543.559285413</v>
      </c>
    </row>
    <row r="164" spans="1:10">
      <c r="A164" s="623" t="s">
        <v>1402</v>
      </c>
      <c r="B164" s="623"/>
      <c r="C164" s="623"/>
      <c r="D164" s="623"/>
      <c r="E164" s="623"/>
      <c r="F164" s="623"/>
      <c r="G164" s="623"/>
      <c r="H164" s="623"/>
      <c r="I164" s="623"/>
      <c r="J164" s="623"/>
    </row>
    <row r="165" spans="1:10">
      <c r="A165" s="625" t="s">
        <v>1428</v>
      </c>
    </row>
    <row r="172" spans="1:10">
      <c r="C172" s="122"/>
      <c r="D172" s="122"/>
      <c r="E172" s="122"/>
      <c r="F172" s="122"/>
      <c r="G172" s="122"/>
      <c r="H172" s="122"/>
      <c r="I172" s="122"/>
      <c r="J172" s="122"/>
    </row>
  </sheetData>
  <mergeCells count="53">
    <mergeCell ref="A147:A151"/>
    <mergeCell ref="A156:A159"/>
    <mergeCell ref="U8:AB8"/>
    <mergeCell ref="U32:AB32"/>
    <mergeCell ref="A23:A25"/>
    <mergeCell ref="A31:A32"/>
    <mergeCell ref="B31:B32"/>
    <mergeCell ref="C21:H22"/>
    <mergeCell ref="C25:H25"/>
    <mergeCell ref="A11:A15"/>
    <mergeCell ref="A16:A19"/>
    <mergeCell ref="A20:A22"/>
    <mergeCell ref="M32:T32"/>
    <mergeCell ref="A152:A155"/>
    <mergeCell ref="B65:E65"/>
    <mergeCell ref="B66:E66"/>
    <mergeCell ref="A4:H4"/>
    <mergeCell ref="A1:T1"/>
    <mergeCell ref="A3:T3"/>
    <mergeCell ref="A2:T2"/>
    <mergeCell ref="A9:A10"/>
    <mergeCell ref="B9:B10"/>
    <mergeCell ref="A6:H6"/>
    <mergeCell ref="A5:H5"/>
    <mergeCell ref="M8:T8"/>
    <mergeCell ref="M4:T4"/>
    <mergeCell ref="M7:T7"/>
    <mergeCell ref="M5:T5"/>
    <mergeCell ref="M6:T6"/>
    <mergeCell ref="A7:H7"/>
    <mergeCell ref="A8:H8"/>
    <mergeCell ref="A160:A162"/>
    <mergeCell ref="D99:H99"/>
    <mergeCell ref="A33:A37"/>
    <mergeCell ref="A42:A44"/>
    <mergeCell ref="A45:A47"/>
    <mergeCell ref="C43:H44"/>
    <mergeCell ref="B57:D57"/>
    <mergeCell ref="B62:D62"/>
    <mergeCell ref="B60:D60"/>
    <mergeCell ref="A38:A41"/>
    <mergeCell ref="A112:A114"/>
    <mergeCell ref="A88:A90"/>
    <mergeCell ref="A100:A104"/>
    <mergeCell ref="A105:A108"/>
    <mergeCell ref="B58:E58"/>
    <mergeCell ref="B64:E64"/>
    <mergeCell ref="A109:A111"/>
    <mergeCell ref="B67:E69"/>
    <mergeCell ref="A85:A87"/>
    <mergeCell ref="A76:A80"/>
    <mergeCell ref="A81:A84"/>
    <mergeCell ref="D75:H75"/>
  </mergeCells>
  <pageMargins left="0.7" right="0.7" top="0.75" bottom="0.75" header="0.3" footer="0.3"/>
  <pageSetup scale="48" orientation="landscape" verticalDpi="200" r:id="rId1"/>
  <headerFooter alignWithMargins="0"/>
  <rowBreaks count="1" manualBreakCount="1">
    <brk id="4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4"/>
  <sheetViews>
    <sheetView workbookViewId="0">
      <selection activeCell="H22" sqref="H22"/>
    </sheetView>
  </sheetViews>
  <sheetFormatPr defaultColWidth="8.7109375" defaultRowHeight="15"/>
  <cols>
    <col min="1" max="1" width="40.28515625" style="171" bestFit="1" customWidth="1"/>
    <col min="2" max="2" width="15.7109375" style="171" customWidth="1"/>
    <col min="3" max="4" width="10.7109375" style="171" bestFit="1" customWidth="1"/>
    <col min="5" max="5" width="11.85546875" style="171" bestFit="1" customWidth="1"/>
    <col min="6" max="7" width="5.42578125" style="171" bestFit="1" customWidth="1"/>
    <col min="8" max="8" width="12.7109375" style="171" customWidth="1"/>
    <col min="9" max="11" width="11" style="171" customWidth="1"/>
    <col min="12" max="13" width="6.5703125" style="171" customWidth="1"/>
    <col min="14" max="20" width="12" style="171" customWidth="1"/>
    <col min="21" max="16384" width="8.7109375" style="171"/>
  </cols>
  <sheetData>
    <row r="1" spans="1:20">
      <c r="B1" s="501" t="s">
        <v>65</v>
      </c>
      <c r="C1" s="500"/>
      <c r="D1" s="500"/>
      <c r="E1" s="500"/>
      <c r="F1" s="500"/>
      <c r="G1" s="500"/>
      <c r="H1" s="501" t="s">
        <v>66</v>
      </c>
      <c r="I1" s="500"/>
      <c r="J1" s="500"/>
      <c r="K1" s="500"/>
      <c r="L1" s="500"/>
      <c r="M1" s="500"/>
      <c r="N1" s="501" t="s">
        <v>67</v>
      </c>
      <c r="O1" s="500"/>
      <c r="P1" s="500"/>
      <c r="Q1" s="500"/>
      <c r="R1" s="501" t="s">
        <v>68</v>
      </c>
      <c r="S1" s="500"/>
      <c r="T1" s="500"/>
    </row>
    <row r="2" spans="1:20">
      <c r="B2" s="501" t="s">
        <v>69</v>
      </c>
      <c r="C2" s="501" t="s">
        <v>70</v>
      </c>
      <c r="D2" s="501" t="s">
        <v>71</v>
      </c>
      <c r="E2" s="501" t="s">
        <v>72</v>
      </c>
      <c r="F2" s="500"/>
      <c r="G2" s="500"/>
      <c r="H2" s="501" t="s">
        <v>69</v>
      </c>
      <c r="I2" s="501" t="s">
        <v>70</v>
      </c>
      <c r="J2" s="501" t="s">
        <v>71</v>
      </c>
      <c r="K2" s="501" t="s">
        <v>72</v>
      </c>
      <c r="L2" s="500"/>
      <c r="M2" s="500"/>
      <c r="N2" s="504" t="s">
        <v>69</v>
      </c>
      <c r="O2" s="504" t="s">
        <v>70</v>
      </c>
      <c r="P2" s="504" t="s">
        <v>71</v>
      </c>
      <c r="Q2" s="500"/>
      <c r="R2" s="504" t="s">
        <v>69</v>
      </c>
      <c r="S2" s="504" t="s">
        <v>70</v>
      </c>
      <c r="T2" s="504" t="s">
        <v>71</v>
      </c>
    </row>
    <row r="3" spans="1:20">
      <c r="A3" s="499" t="s">
        <v>51</v>
      </c>
      <c r="B3" s="502">
        <v>12876153.517499015</v>
      </c>
      <c r="C3" s="502">
        <v>12904896.380498478</v>
      </c>
      <c r="D3" s="502">
        <v>12929712.110498473</v>
      </c>
      <c r="E3" s="972">
        <v>38710762.008495964</v>
      </c>
      <c r="F3" s="500"/>
      <c r="G3" s="500"/>
      <c r="H3" s="502">
        <v>2128.0325999999995</v>
      </c>
      <c r="I3" s="502">
        <v>2128.0155999999997</v>
      </c>
      <c r="J3" s="502">
        <v>2128.5895999999998</v>
      </c>
      <c r="K3" s="503">
        <v>6384.6377999999986</v>
      </c>
      <c r="L3" s="500"/>
      <c r="M3" s="500"/>
      <c r="N3" s="505">
        <v>12876153.517499015</v>
      </c>
      <c r="O3" s="505">
        <v>25781049.897997491</v>
      </c>
      <c r="P3" s="505">
        <v>38710762.008495964</v>
      </c>
      <c r="Q3" s="506"/>
      <c r="R3" s="505">
        <v>2128.0325999999995</v>
      </c>
      <c r="S3" s="505">
        <v>4256.0481999999993</v>
      </c>
      <c r="T3" s="505">
        <v>6384.6377999999986</v>
      </c>
    </row>
    <row r="4" spans="1:20">
      <c r="A4" s="499" t="s">
        <v>50</v>
      </c>
      <c r="B4" s="502">
        <v>9754147.3050000165</v>
      </c>
      <c r="C4" s="502">
        <v>10088575.212600015</v>
      </c>
      <c r="D4" s="502">
        <v>10237209.838200018</v>
      </c>
      <c r="E4" s="972">
        <v>30079932.355800048</v>
      </c>
      <c r="F4" s="500"/>
      <c r="G4" s="500"/>
      <c r="H4" s="502">
        <v>2515.7474999999999</v>
      </c>
      <c r="I4" s="502">
        <v>2602.0017000000003</v>
      </c>
      <c r="J4" s="502">
        <v>2640.3369000000002</v>
      </c>
      <c r="K4" s="503">
        <v>7758.0861000000004</v>
      </c>
      <c r="L4" s="500"/>
      <c r="M4" s="500"/>
      <c r="N4" s="505">
        <v>9754147.3050000165</v>
      </c>
      <c r="O4" s="505">
        <v>19842722.51760003</v>
      </c>
      <c r="P4" s="505">
        <v>30079932.355800048</v>
      </c>
      <c r="Q4" s="500"/>
      <c r="R4" s="505">
        <v>2515.7474999999999</v>
      </c>
      <c r="S4" s="505">
        <v>5117.7492000000002</v>
      </c>
      <c r="T4" s="505">
        <v>7758.0861000000004</v>
      </c>
    </row>
    <row r="5" spans="1:20">
      <c r="A5" s="499" t="s">
        <v>20</v>
      </c>
      <c r="B5" s="502">
        <v>4042502.6136000003</v>
      </c>
      <c r="C5" s="502">
        <v>4042502.6136000003</v>
      </c>
      <c r="D5" s="502">
        <v>4042502.6136000003</v>
      </c>
      <c r="E5" s="972">
        <v>12127507.8408</v>
      </c>
      <c r="F5" s="500"/>
      <c r="G5" s="500"/>
      <c r="H5" s="502">
        <v>947.24879999999996</v>
      </c>
      <c r="I5" s="502">
        <v>947.24879999999996</v>
      </c>
      <c r="J5" s="502">
        <v>947.24879999999996</v>
      </c>
      <c r="K5" s="503">
        <v>2841.7464</v>
      </c>
      <c r="L5" s="500"/>
      <c r="M5" s="500"/>
      <c r="N5" s="505">
        <v>4042502.6136000003</v>
      </c>
      <c r="O5" s="505">
        <v>8085005.2272000005</v>
      </c>
      <c r="P5" s="505">
        <v>12127507.8408</v>
      </c>
      <c r="Q5" s="500"/>
      <c r="R5" s="505">
        <v>947.24879999999996</v>
      </c>
      <c r="S5" s="505">
        <v>1894.4975999999999</v>
      </c>
      <c r="T5" s="505">
        <v>2841.7464</v>
      </c>
    </row>
    <row r="6" spans="1:20">
      <c r="A6" s="499" t="s">
        <v>18</v>
      </c>
      <c r="B6" s="502">
        <v>5029699.166600001</v>
      </c>
      <c r="C6" s="502">
        <v>5029699.166600001</v>
      </c>
      <c r="D6" s="502">
        <v>7544548.7499000011</v>
      </c>
      <c r="E6" s="972">
        <v>17603947.083100002</v>
      </c>
      <c r="F6" s="500"/>
      <c r="G6" s="500"/>
      <c r="H6" s="502">
        <v>872.00000000000011</v>
      </c>
      <c r="I6" s="502">
        <v>872.00000000000011</v>
      </c>
      <c r="J6" s="502">
        <v>1308</v>
      </c>
      <c r="K6" s="503">
        <v>3052</v>
      </c>
      <c r="L6" s="500"/>
      <c r="M6" s="500"/>
      <c r="N6" s="505">
        <v>5029699.166600001</v>
      </c>
      <c r="O6" s="505">
        <v>10059398.333200002</v>
      </c>
      <c r="P6" s="505">
        <v>17603947.083100002</v>
      </c>
      <c r="Q6" s="500"/>
      <c r="R6" s="505">
        <v>872.00000000000011</v>
      </c>
      <c r="S6" s="505">
        <v>1744.0000000000002</v>
      </c>
      <c r="T6" s="505">
        <v>3052</v>
      </c>
    </row>
    <row r="7" spans="1:20">
      <c r="A7" s="499" t="s">
        <v>73</v>
      </c>
      <c r="B7" s="502">
        <v>705331.52659999509</v>
      </c>
      <c r="C7" s="502">
        <v>1430184.9402999922</v>
      </c>
      <c r="D7" s="502">
        <v>1434446.9382999802</v>
      </c>
      <c r="E7" s="972">
        <v>3569963.4051999673</v>
      </c>
      <c r="F7" s="500"/>
      <c r="G7" s="500"/>
      <c r="H7" s="502">
        <v>117.8601</v>
      </c>
      <c r="I7" s="502">
        <v>237.19479999999999</v>
      </c>
      <c r="J7" s="502">
        <v>237.3261</v>
      </c>
      <c r="K7" s="503">
        <v>592.38099999999997</v>
      </c>
      <c r="L7" s="500"/>
      <c r="M7" s="500"/>
      <c r="N7" s="505">
        <v>705331.52659999509</v>
      </c>
      <c r="O7" s="505">
        <v>2135516.4668999873</v>
      </c>
      <c r="P7" s="505">
        <v>3569963.4051999673</v>
      </c>
      <c r="Q7" s="500"/>
      <c r="R7" s="505">
        <v>117.8601</v>
      </c>
      <c r="S7" s="505">
        <v>355.05489999999998</v>
      </c>
      <c r="T7" s="505">
        <v>592.38099999999997</v>
      </c>
    </row>
    <row r="8" spans="1:20">
      <c r="A8" s="499" t="s">
        <v>32</v>
      </c>
      <c r="B8" s="502">
        <v>26334.000000000142</v>
      </c>
      <c r="C8" s="502">
        <v>26334.000000000142</v>
      </c>
      <c r="D8" s="502">
        <v>26334.000000000142</v>
      </c>
      <c r="E8" s="972">
        <v>79002.000000000422</v>
      </c>
      <c r="F8" s="500"/>
      <c r="G8" s="500"/>
      <c r="H8" s="502">
        <v>71.820000000000007</v>
      </c>
      <c r="I8" s="502">
        <v>71.820000000000007</v>
      </c>
      <c r="J8" s="502">
        <v>71.820000000000007</v>
      </c>
      <c r="K8" s="503">
        <v>215.46000000000004</v>
      </c>
      <c r="L8" s="500"/>
      <c r="M8" s="500"/>
      <c r="N8" s="505">
        <v>26334.000000000142</v>
      </c>
      <c r="O8" s="505">
        <v>52668.000000000284</v>
      </c>
      <c r="P8" s="505">
        <v>79002.000000000422</v>
      </c>
      <c r="Q8" s="500"/>
      <c r="R8" s="505">
        <v>71.820000000000007</v>
      </c>
      <c r="S8" s="505">
        <v>143.64000000000001</v>
      </c>
      <c r="T8" s="505">
        <v>215.46000000000004</v>
      </c>
    </row>
    <row r="9" spans="1:20">
      <c r="A9" s="499" t="s">
        <v>33</v>
      </c>
      <c r="B9" s="502">
        <v>0</v>
      </c>
      <c r="C9" s="502">
        <v>0</v>
      </c>
      <c r="D9" s="502">
        <v>0</v>
      </c>
      <c r="E9" s="503">
        <v>0</v>
      </c>
      <c r="F9" s="500"/>
      <c r="G9" s="500"/>
      <c r="H9" s="502">
        <v>20000</v>
      </c>
      <c r="I9" s="502">
        <v>40000</v>
      </c>
      <c r="J9" s="502">
        <v>55000.000000000007</v>
      </c>
      <c r="K9" s="503">
        <f>J9</f>
        <v>55000.000000000007</v>
      </c>
      <c r="L9" s="500"/>
      <c r="M9" s="500"/>
      <c r="N9" s="507">
        <v>0</v>
      </c>
      <c r="O9" s="507">
        <v>0</v>
      </c>
      <c r="P9" s="507">
        <v>0</v>
      </c>
      <c r="Q9" s="500"/>
      <c r="R9" s="507">
        <v>20000</v>
      </c>
      <c r="S9" s="507">
        <v>40000</v>
      </c>
      <c r="T9" s="507">
        <v>55000.000000000007</v>
      </c>
    </row>
    <row r="10" spans="1:20">
      <c r="A10" s="499" t="s">
        <v>74</v>
      </c>
      <c r="B10" s="502">
        <v>0</v>
      </c>
      <c r="C10" s="502">
        <v>0</v>
      </c>
      <c r="D10" s="502">
        <v>0</v>
      </c>
      <c r="E10" s="503">
        <v>0</v>
      </c>
      <c r="F10" s="500"/>
      <c r="G10" s="500"/>
      <c r="H10" s="502">
        <v>0</v>
      </c>
      <c r="I10" s="502">
        <v>0</v>
      </c>
      <c r="J10" s="502">
        <v>0</v>
      </c>
      <c r="K10" s="503">
        <v>0</v>
      </c>
      <c r="L10" s="500"/>
      <c r="M10" s="500"/>
      <c r="N10" s="505">
        <v>0</v>
      </c>
      <c r="O10" s="505">
        <v>0</v>
      </c>
      <c r="P10" s="505">
        <v>0</v>
      </c>
      <c r="Q10" s="500"/>
      <c r="R10" s="505">
        <v>0</v>
      </c>
      <c r="S10" s="505">
        <v>0</v>
      </c>
      <c r="T10" s="505">
        <v>0</v>
      </c>
    </row>
    <row r="11" spans="1:20">
      <c r="A11" s="499"/>
      <c r="B11" s="502"/>
      <c r="C11" s="502"/>
      <c r="D11" s="502"/>
      <c r="E11" s="503"/>
      <c r="F11" s="500"/>
      <c r="G11" s="500"/>
      <c r="H11" s="502"/>
      <c r="I11" s="502"/>
      <c r="J11" s="502"/>
      <c r="K11" s="503"/>
      <c r="L11" s="500"/>
      <c r="M11" s="500"/>
      <c r="N11" s="502"/>
      <c r="O11" s="502"/>
      <c r="P11" s="502"/>
      <c r="Q11" s="500"/>
      <c r="R11" s="502"/>
      <c r="S11" s="502"/>
      <c r="T11" s="502"/>
    </row>
    <row r="12" spans="1:20">
      <c r="A12" s="499" t="s">
        <v>75</v>
      </c>
      <c r="B12" s="502">
        <v>7069119.7500000587</v>
      </c>
      <c r="C12" s="502">
        <v>8275735.7999999234</v>
      </c>
      <c r="D12" s="502">
        <v>9943289.249999959</v>
      </c>
      <c r="E12" s="972">
        <v>25288144.799999941</v>
      </c>
      <c r="F12" s="500"/>
      <c r="G12" s="500"/>
      <c r="H12" s="502">
        <v>707.96249999999998</v>
      </c>
      <c r="I12" s="502">
        <v>835.20000000000016</v>
      </c>
      <c r="J12" s="502">
        <v>1014.7499999999999</v>
      </c>
      <c r="K12" s="503">
        <v>2557.9124999999999</v>
      </c>
      <c r="L12" s="500"/>
      <c r="M12" s="500"/>
      <c r="N12" s="505">
        <v>7069119.7500000587</v>
      </c>
      <c r="O12" s="505">
        <v>15344855.549999982</v>
      </c>
      <c r="P12" s="505">
        <v>25288144.799999941</v>
      </c>
      <c r="Q12" s="500"/>
      <c r="R12" s="505">
        <v>707.96249999999998</v>
      </c>
      <c r="S12" s="505">
        <v>1543.1625000000001</v>
      </c>
      <c r="T12" s="505">
        <v>2557.9124999999999</v>
      </c>
    </row>
    <row r="13" spans="1:20">
      <c r="A13" s="499" t="s">
        <v>52</v>
      </c>
      <c r="B13" s="502">
        <v>2488660.0000000005</v>
      </c>
      <c r="C13" s="502">
        <v>2717383.0000000009</v>
      </c>
      <c r="D13" s="502">
        <v>2899467.0000000009</v>
      </c>
      <c r="E13" s="972">
        <v>8105510.0000000028</v>
      </c>
      <c r="F13" s="500"/>
      <c r="G13" s="500"/>
      <c r="H13" s="502">
        <v>415.34000000000003</v>
      </c>
      <c r="I13" s="502">
        <v>452.86500000000007</v>
      </c>
      <c r="J13" s="502">
        <v>483.88500000000005</v>
      </c>
      <c r="K13" s="503">
        <v>1352.0900000000001</v>
      </c>
      <c r="L13" s="500"/>
      <c r="M13" s="500"/>
      <c r="N13" s="505">
        <v>2488660.0000000005</v>
      </c>
      <c r="O13" s="505">
        <v>5206043.0000000019</v>
      </c>
      <c r="P13" s="505">
        <v>8105510.0000000028</v>
      </c>
      <c r="Q13" s="500"/>
      <c r="R13" s="505">
        <v>415.34000000000003</v>
      </c>
      <c r="S13" s="505">
        <v>868.20500000000015</v>
      </c>
      <c r="T13" s="505">
        <v>1352.0900000000001</v>
      </c>
    </row>
    <row r="14" spans="1:20">
      <c r="A14" s="499" t="s">
        <v>27</v>
      </c>
      <c r="B14" s="502">
        <v>18964435.699999802</v>
      </c>
      <c r="C14" s="502">
        <v>20975197.100000005</v>
      </c>
      <c r="D14" s="502">
        <v>21070771.90000008</v>
      </c>
      <c r="E14" s="972">
        <f>D14</f>
        <v>21070771.90000008</v>
      </c>
      <c r="F14" s="500"/>
      <c r="G14" s="500"/>
      <c r="H14" s="502">
        <v>3529.6000000000004</v>
      </c>
      <c r="I14" s="502">
        <v>4215</v>
      </c>
      <c r="J14" s="502">
        <v>4215</v>
      </c>
      <c r="K14" s="503">
        <f>J14</f>
        <v>4215</v>
      </c>
      <c r="L14" s="500"/>
      <c r="M14" s="500"/>
      <c r="N14" s="507">
        <v>18964435.699999802</v>
      </c>
      <c r="O14" s="507">
        <v>20975197.100000005</v>
      </c>
      <c r="P14" s="507">
        <v>21070771.90000008</v>
      </c>
      <c r="Q14" s="500"/>
      <c r="R14" s="507">
        <v>3529.6000000000004</v>
      </c>
      <c r="S14" s="507">
        <v>4215</v>
      </c>
      <c r="T14" s="507">
        <v>4215</v>
      </c>
    </row>
    <row r="15" spans="1:20">
      <c r="A15" s="499" t="s">
        <v>26</v>
      </c>
      <c r="B15" s="502">
        <v>0</v>
      </c>
      <c r="C15" s="502">
        <v>0</v>
      </c>
      <c r="D15" s="502">
        <v>0</v>
      </c>
      <c r="E15" s="503">
        <v>0</v>
      </c>
      <c r="F15" s="500"/>
      <c r="G15" s="500"/>
      <c r="H15" s="502">
        <v>0</v>
      </c>
      <c r="I15" s="502">
        <v>0</v>
      </c>
      <c r="J15" s="502">
        <v>0</v>
      </c>
      <c r="K15" s="503">
        <v>0</v>
      </c>
      <c r="L15" s="500"/>
      <c r="M15" s="500"/>
      <c r="N15" s="507">
        <v>0</v>
      </c>
      <c r="O15" s="507">
        <v>0</v>
      </c>
      <c r="P15" s="507">
        <v>0</v>
      </c>
      <c r="Q15" s="500"/>
      <c r="R15" s="507">
        <v>0</v>
      </c>
      <c r="S15" s="507">
        <v>0</v>
      </c>
      <c r="T15" s="507">
        <v>0</v>
      </c>
    </row>
    <row r="16" spans="1:20">
      <c r="A16" s="499" t="s">
        <v>24</v>
      </c>
      <c r="B16" s="502">
        <v>2633904.0623000218</v>
      </c>
      <c r="C16" s="502">
        <v>4100643.6178000262</v>
      </c>
      <c r="D16" s="502">
        <v>4877688.5545000397</v>
      </c>
      <c r="E16" s="972">
        <v>11612236.234600088</v>
      </c>
      <c r="F16" s="500"/>
      <c r="G16" s="500"/>
      <c r="H16" s="502">
        <v>817.69850000000019</v>
      </c>
      <c r="I16" s="502">
        <v>1351.8317000000004</v>
      </c>
      <c r="J16" s="502">
        <v>1550.6334999999997</v>
      </c>
      <c r="K16" s="503">
        <v>3720.1637000000001</v>
      </c>
      <c r="L16" s="500"/>
      <c r="M16" s="500"/>
      <c r="N16" s="505">
        <v>2633904.0623000218</v>
      </c>
      <c r="O16" s="505">
        <v>6734547.680100048</v>
      </c>
      <c r="P16" s="505">
        <v>11612236.234600088</v>
      </c>
      <c r="Q16" s="500"/>
      <c r="R16" s="505">
        <v>817.69850000000019</v>
      </c>
      <c r="S16" s="505">
        <v>2169.5302000000006</v>
      </c>
      <c r="T16" s="505">
        <v>3720.1637000000001</v>
      </c>
    </row>
    <row r="17" spans="1:20">
      <c r="A17" s="499" t="s">
        <v>22</v>
      </c>
      <c r="B17" s="502">
        <v>3563748.212800025</v>
      </c>
      <c r="C17" s="502">
        <v>3318649.5290000336</v>
      </c>
      <c r="D17" s="502">
        <v>3131880.4828000185</v>
      </c>
      <c r="E17" s="972">
        <v>10014278.224600077</v>
      </c>
      <c r="F17" s="500"/>
      <c r="G17" s="500"/>
      <c r="H17" s="502">
        <v>401.86297163750993</v>
      </c>
      <c r="I17" s="502">
        <v>445.96687567867178</v>
      </c>
      <c r="J17" s="502">
        <v>508.76491589130171</v>
      </c>
      <c r="K17" s="503">
        <v>1356.5947632074835</v>
      </c>
      <c r="L17" s="500"/>
      <c r="M17" s="500"/>
      <c r="N17" s="505">
        <v>3563748.212800025</v>
      </c>
      <c r="O17" s="505">
        <v>6882397.7418000586</v>
      </c>
      <c r="P17" s="505">
        <v>10014278.224600077</v>
      </c>
      <c r="Q17" s="500"/>
      <c r="R17" s="505">
        <v>401.86297163750993</v>
      </c>
      <c r="S17" s="505">
        <v>847.82984731618171</v>
      </c>
      <c r="T17" s="505">
        <v>1356.5947632074835</v>
      </c>
    </row>
    <row r="18" spans="1:20">
      <c r="A18" s="499" t="s">
        <v>53</v>
      </c>
      <c r="B18" s="502">
        <v>143458.29209999999</v>
      </c>
      <c r="C18" s="502">
        <v>0</v>
      </c>
      <c r="D18" s="502">
        <v>0</v>
      </c>
      <c r="E18" s="972">
        <v>143458.29209999999</v>
      </c>
      <c r="F18" s="500"/>
      <c r="G18" s="500"/>
      <c r="H18" s="502">
        <v>52.604064926682916</v>
      </c>
      <c r="I18" s="502">
        <v>0</v>
      </c>
      <c r="J18" s="502">
        <v>0</v>
      </c>
      <c r="K18" s="503">
        <v>52.604064926682916</v>
      </c>
      <c r="L18" s="500"/>
      <c r="M18" s="500"/>
      <c r="N18" s="505">
        <v>143458.29209999999</v>
      </c>
      <c r="O18" s="505">
        <v>143458.29209999999</v>
      </c>
      <c r="P18" s="505">
        <v>143458.29209999999</v>
      </c>
      <c r="Q18" s="500"/>
      <c r="R18" s="505">
        <v>52.604064926682916</v>
      </c>
      <c r="S18" s="505">
        <v>52.604064926682916</v>
      </c>
      <c r="T18" s="505">
        <v>52.604064926682916</v>
      </c>
    </row>
    <row r="19" spans="1:20">
      <c r="A19" s="499" t="s">
        <v>31</v>
      </c>
      <c r="B19" s="502">
        <v>2048046.0000000007</v>
      </c>
      <c r="C19" s="502">
        <v>2048046.0000000007</v>
      </c>
      <c r="D19" s="502">
        <v>2048046.0000000007</v>
      </c>
      <c r="E19" s="503">
        <v>6144138.0000000019</v>
      </c>
      <c r="F19" s="500"/>
      <c r="G19" s="500"/>
      <c r="H19" s="502">
        <v>5585.5800000000008</v>
      </c>
      <c r="I19" s="502">
        <v>5585.5800000000008</v>
      </c>
      <c r="J19" s="502">
        <v>5585.5800000000008</v>
      </c>
      <c r="K19" s="503">
        <v>16756.740000000002</v>
      </c>
      <c r="L19" s="500"/>
      <c r="M19" s="500"/>
      <c r="N19" s="505">
        <v>2048046.0000000007</v>
      </c>
      <c r="O19" s="505">
        <v>4096092.0000000014</v>
      </c>
      <c r="P19" s="505">
        <v>6144138.0000000019</v>
      </c>
      <c r="Q19" s="500"/>
      <c r="R19" s="505">
        <v>5585.5800000000008</v>
      </c>
      <c r="S19" s="505">
        <v>11171.160000000002</v>
      </c>
      <c r="T19" s="505">
        <v>16756.740000000002</v>
      </c>
    </row>
    <row r="20" spans="1:20">
      <c r="A20" s="499" t="s">
        <v>76</v>
      </c>
      <c r="B20" s="502">
        <v>0</v>
      </c>
      <c r="C20" s="502">
        <v>0</v>
      </c>
      <c r="D20" s="502">
        <v>0</v>
      </c>
      <c r="E20" s="503">
        <v>0</v>
      </c>
      <c r="F20" s="500"/>
      <c r="G20" s="500"/>
      <c r="H20" s="502">
        <v>0</v>
      </c>
      <c r="I20" s="502">
        <v>0</v>
      </c>
      <c r="J20" s="502">
        <v>0</v>
      </c>
      <c r="K20" s="503">
        <v>0</v>
      </c>
      <c r="L20" s="500"/>
      <c r="M20" s="500"/>
      <c r="N20" s="505">
        <v>0</v>
      </c>
      <c r="O20" s="505">
        <v>0</v>
      </c>
      <c r="P20" s="505">
        <v>0</v>
      </c>
      <c r="Q20" s="500"/>
      <c r="R20" s="505">
        <v>0</v>
      </c>
      <c r="S20" s="505">
        <v>0</v>
      </c>
      <c r="T20" s="505">
        <v>0</v>
      </c>
    </row>
    <row r="24" spans="1:20">
      <c r="E24" s="971">
        <f>SUM(E3:E20)</f>
        <v>184549652.14469621</v>
      </c>
      <c r="K24" s="971">
        <f>SUM(K3:K20)</f>
        <v>105855.41632813418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0"/>
  <sheetViews>
    <sheetView zoomScaleNormal="100" zoomScaleSheetLayoutView="100" workbookViewId="0">
      <selection activeCell="A4" sqref="A4:G4"/>
    </sheetView>
  </sheetViews>
  <sheetFormatPr defaultRowHeight="12.75"/>
  <cols>
    <col min="1" max="1" width="37.85546875" customWidth="1"/>
    <col min="2" max="2" width="17.7109375" style="172" customWidth="1"/>
    <col min="3" max="3" width="15.7109375" style="51" customWidth="1"/>
    <col min="4" max="4" width="17.28515625" style="51" customWidth="1"/>
    <col min="5" max="6" width="17.7109375" style="51" customWidth="1"/>
    <col min="7" max="7" width="17.42578125" style="51" customWidth="1"/>
    <col min="8" max="9" width="15.28515625" style="51" customWidth="1"/>
    <col min="10" max="11" width="15.28515625" style="630" customWidth="1"/>
    <col min="12" max="12" width="0.5703125" style="141" customWidth="1"/>
    <col min="13" max="13" width="11.7109375" style="51" customWidth="1"/>
    <col min="14" max="14" width="12.7109375" style="51" customWidth="1"/>
    <col min="15" max="18" width="12.7109375" customWidth="1"/>
    <col min="19" max="19" width="8.7109375" customWidth="1"/>
    <col min="20" max="20" width="9.7109375" customWidth="1"/>
  </cols>
  <sheetData>
    <row r="1" spans="1:20" ht="13.1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c r="S1" s="1442"/>
      <c r="T1" s="1442"/>
    </row>
    <row r="2" spans="1:20" ht="35.25" customHeight="1">
      <c r="A2" s="1444"/>
      <c r="B2" s="1444"/>
      <c r="C2" s="1444"/>
      <c r="D2" s="1444"/>
      <c r="E2" s="1444"/>
      <c r="F2" s="1444"/>
      <c r="G2" s="1444"/>
      <c r="H2" s="1444"/>
      <c r="I2" s="1444"/>
      <c r="J2" s="1444"/>
      <c r="K2" s="1444"/>
      <c r="L2" s="1444"/>
      <c r="M2" s="1444"/>
      <c r="N2" s="1444"/>
      <c r="O2" s="1444"/>
      <c r="P2" s="1444"/>
      <c r="Q2" s="1444"/>
      <c r="R2" s="1444"/>
      <c r="S2" s="1444"/>
      <c r="T2" s="1444"/>
    </row>
    <row r="3" spans="1:20" ht="5.25" customHeight="1">
      <c r="A3" s="1443"/>
      <c r="B3" s="1443"/>
      <c r="C3" s="1443"/>
      <c r="D3" s="1443"/>
      <c r="E3" s="1443"/>
      <c r="F3" s="1443"/>
      <c r="G3" s="1443"/>
      <c r="H3" s="1443"/>
      <c r="I3" s="1443"/>
      <c r="J3" s="1443"/>
      <c r="K3" s="1443"/>
      <c r="L3" s="1443"/>
      <c r="M3" s="1443"/>
      <c r="N3" s="1443"/>
      <c r="O3" s="1443"/>
      <c r="P3" s="1443"/>
      <c r="Q3" s="1443"/>
      <c r="R3" s="1443"/>
      <c r="S3" s="1443"/>
      <c r="T3" s="1443"/>
    </row>
    <row r="4" spans="1:20" s="28" customFormat="1" ht="30" customHeight="1">
      <c r="A4" s="1441" t="s">
        <v>131</v>
      </c>
      <c r="B4" s="1441"/>
      <c r="C4" s="1441"/>
      <c r="D4" s="1441"/>
      <c r="E4" s="1441"/>
      <c r="F4" s="1441"/>
      <c r="G4" s="1441"/>
      <c r="H4" s="531"/>
      <c r="I4" s="531"/>
      <c r="J4" s="806"/>
      <c r="K4" s="1279"/>
      <c r="L4" s="123"/>
      <c r="M4" s="531"/>
      <c r="N4" s="1441" t="s">
        <v>132</v>
      </c>
      <c r="O4" s="1441"/>
      <c r="P4" s="1441"/>
      <c r="Q4" s="1441"/>
      <c r="R4" s="1441"/>
      <c r="S4" s="1441"/>
      <c r="T4" s="1441"/>
    </row>
    <row r="5" spans="1:20" s="28" customFormat="1" ht="15.75">
      <c r="A5" s="1450" t="s">
        <v>1093</v>
      </c>
      <c r="B5" s="1450"/>
      <c r="C5" s="1450"/>
      <c r="D5" s="1450"/>
      <c r="E5" s="1450"/>
      <c r="F5" s="1450"/>
      <c r="G5" s="1450"/>
      <c r="H5" s="531"/>
      <c r="I5" s="531"/>
      <c r="J5" s="806"/>
      <c r="K5" s="1279"/>
      <c r="L5" s="123"/>
      <c r="M5" s="531"/>
      <c r="N5" s="1471"/>
      <c r="O5" s="1471"/>
      <c r="P5" s="1471"/>
      <c r="Q5" s="1471"/>
      <c r="R5" s="1471"/>
      <c r="S5" s="1471"/>
      <c r="T5" s="1471"/>
    </row>
    <row r="6" spans="1:20" ht="12.75" customHeight="1">
      <c r="A6" s="1450"/>
      <c r="B6" s="1450"/>
      <c r="C6" s="1450"/>
      <c r="D6" s="1450"/>
      <c r="E6" s="1450"/>
      <c r="F6" s="1450"/>
      <c r="G6" s="1450"/>
      <c r="H6" s="531"/>
      <c r="I6" s="531"/>
      <c r="J6" s="806"/>
      <c r="K6" s="1279"/>
      <c r="L6" s="123"/>
      <c r="M6" s="524"/>
      <c r="N6" s="1464" t="s">
        <v>80</v>
      </c>
      <c r="O6" s="1464"/>
      <c r="P6" s="1464"/>
      <c r="Q6" s="1464"/>
      <c r="R6" s="1464"/>
      <c r="S6" s="1464"/>
      <c r="T6" s="1464"/>
    </row>
    <row r="7" spans="1:20" s="624" customFormat="1" ht="12.75" customHeight="1">
      <c r="A7" s="1467" t="s">
        <v>1091</v>
      </c>
      <c r="B7" s="1467"/>
      <c r="C7" s="1467"/>
      <c r="D7" s="1467"/>
      <c r="E7" s="1467"/>
      <c r="F7" s="1467"/>
      <c r="G7" s="1467"/>
      <c r="H7" s="806"/>
      <c r="I7" s="806"/>
      <c r="J7" s="806"/>
      <c r="K7" s="1279"/>
      <c r="L7" s="637"/>
      <c r="M7" s="799"/>
      <c r="N7" s="799"/>
      <c r="O7" s="799"/>
      <c r="P7" s="799"/>
      <c r="Q7" s="799"/>
      <c r="R7" s="799"/>
      <c r="S7" s="799"/>
    </row>
    <row r="8" spans="1:20" s="624" customFormat="1" ht="12.75" customHeight="1">
      <c r="A8" s="1450"/>
      <c r="B8" s="1450"/>
      <c r="C8" s="1450"/>
      <c r="D8" s="1450"/>
      <c r="E8" s="1450"/>
      <c r="F8" s="1450"/>
      <c r="G8" s="1450"/>
      <c r="H8" s="806"/>
      <c r="I8" s="806"/>
      <c r="J8" s="806"/>
      <c r="K8" s="1279"/>
      <c r="L8" s="637"/>
      <c r="M8" s="799"/>
      <c r="N8" s="799"/>
      <c r="O8" s="799"/>
      <c r="P8" s="799"/>
      <c r="Q8" s="799"/>
      <c r="R8" s="799"/>
      <c r="S8" s="799"/>
    </row>
    <row r="9" spans="1:20" ht="12.75" customHeight="1">
      <c r="A9" s="1473" t="s">
        <v>79</v>
      </c>
      <c r="B9" s="1473"/>
      <c r="C9" s="1473"/>
      <c r="D9" s="1473"/>
      <c r="E9" s="1473"/>
      <c r="F9" s="1473"/>
      <c r="G9" s="1473"/>
      <c r="H9" s="531"/>
      <c r="I9" s="531"/>
      <c r="J9" s="806"/>
      <c r="K9" s="1279"/>
      <c r="L9" s="123"/>
      <c r="M9" s="524"/>
      <c r="N9" s="524"/>
      <c r="O9" s="524"/>
      <c r="P9" s="524"/>
      <c r="Q9" s="524"/>
      <c r="R9" s="524"/>
      <c r="S9" s="524"/>
    </row>
    <row r="10" spans="1:20" ht="13.5" thickBot="1">
      <c r="A10" s="233"/>
      <c r="B10" s="1465" t="s">
        <v>11</v>
      </c>
      <c r="C10" s="1465"/>
      <c r="D10" s="1465"/>
      <c r="E10" s="1466" t="s">
        <v>12</v>
      </c>
      <c r="F10" s="1465"/>
      <c r="G10" s="1465"/>
      <c r="H10" s="804"/>
      <c r="I10" s="531"/>
      <c r="J10" s="806"/>
      <c r="K10" s="1279"/>
      <c r="L10" s="124"/>
      <c r="M10" s="45"/>
      <c r="N10"/>
    </row>
    <row r="11" spans="1:20" ht="28.5" customHeight="1" thickBot="1">
      <c r="A11" s="232"/>
      <c r="B11" s="240" t="s">
        <v>13</v>
      </c>
      <c r="C11" s="240" t="s">
        <v>14</v>
      </c>
      <c r="D11" s="1257" t="s">
        <v>15</v>
      </c>
      <c r="E11" s="1250" t="s">
        <v>1244</v>
      </c>
      <c r="F11" s="240" t="s">
        <v>14</v>
      </c>
      <c r="G11" s="240" t="s">
        <v>16</v>
      </c>
      <c r="H11" s="804"/>
      <c r="I11" s="531"/>
      <c r="J11" s="806"/>
      <c r="K11" s="1279"/>
      <c r="L11" s="125"/>
      <c r="M11" s="70"/>
      <c r="N11" s="53"/>
    </row>
    <row r="12" spans="1:20" ht="13.35" customHeight="1">
      <c r="A12" s="230" t="s">
        <v>1130</v>
      </c>
      <c r="B12" s="82">
        <v>48659656.093099996</v>
      </c>
      <c r="C12" s="82">
        <v>29859639.52</v>
      </c>
      <c r="D12" s="229">
        <f>C12/B12</f>
        <v>0.61364263370192906</v>
      </c>
      <c r="E12" s="84">
        <v>38710762.009999998</v>
      </c>
      <c r="F12" s="82">
        <f>C12*D20</f>
        <v>28665253.939199999</v>
      </c>
      <c r="G12" s="228">
        <f>F12/E12</f>
        <v>0.74049831237615571</v>
      </c>
      <c r="H12" s="804"/>
      <c r="I12" s="531"/>
      <c r="J12" s="806"/>
      <c r="K12" s="1279"/>
      <c r="L12" s="126"/>
      <c r="M12" s="69"/>
      <c r="N12" s="53"/>
    </row>
    <row r="13" spans="1:20" ht="13.35" customHeight="1">
      <c r="A13" s="230" t="s">
        <v>1131</v>
      </c>
      <c r="B13" s="82">
        <v>8428.8484000000008</v>
      </c>
      <c r="C13" s="82">
        <v>4360.1000000000004</v>
      </c>
      <c r="D13" s="226">
        <f>C13/B13</f>
        <v>0.51728300155451845</v>
      </c>
      <c r="E13" s="84">
        <v>6384.64</v>
      </c>
      <c r="F13" s="82">
        <f>C13*D20</f>
        <v>4185.6959999999999</v>
      </c>
      <c r="G13" s="163">
        <f>F13/E13</f>
        <v>0.65558841218925412</v>
      </c>
      <c r="H13" s="804"/>
      <c r="I13" s="531"/>
      <c r="J13" s="806"/>
      <c r="K13" s="1279"/>
      <c r="L13" s="125"/>
      <c r="M13" s="70"/>
      <c r="N13" s="53"/>
    </row>
    <row r="14" spans="1:20" s="624" customFormat="1" ht="13.35" customHeight="1">
      <c r="A14" s="162"/>
      <c r="B14" s="635"/>
      <c r="C14" s="635"/>
      <c r="D14" s="163"/>
      <c r="E14" s="84"/>
      <c r="F14" s="635"/>
      <c r="G14" s="163"/>
      <c r="H14" s="1126"/>
      <c r="I14" s="1127"/>
      <c r="J14" s="1127"/>
      <c r="K14" s="1279"/>
      <c r="L14" s="767"/>
      <c r="M14" s="762"/>
      <c r="N14" s="53"/>
    </row>
    <row r="15" spans="1:20" ht="13.35" customHeight="1">
      <c r="A15" s="97" t="s">
        <v>1138</v>
      </c>
      <c r="B15"/>
      <c r="C15"/>
      <c r="D15"/>
      <c r="E15"/>
      <c r="F15"/>
      <c r="G15"/>
      <c r="H15" s="804"/>
      <c r="I15" s="531"/>
      <c r="J15" s="806"/>
      <c r="K15" s="1279"/>
      <c r="L15" s="125"/>
      <c r="M15" s="70"/>
      <c r="N15" s="53"/>
    </row>
    <row r="16" spans="1:20">
      <c r="B16" s="526"/>
      <c r="C16" s="526"/>
      <c r="D16" s="526"/>
      <c r="E16" s="526"/>
      <c r="F16" s="526"/>
      <c r="G16" s="526"/>
      <c r="H16" s="531"/>
      <c r="I16" s="531"/>
      <c r="J16" s="806"/>
      <c r="K16" s="1279"/>
      <c r="L16" s="124"/>
      <c r="M16" s="45"/>
      <c r="N16"/>
    </row>
    <row r="17" spans="1:20" s="5" customFormat="1" ht="13.5" customHeight="1">
      <c r="A17" s="162"/>
      <c r="B17" s="82"/>
      <c r="C17" s="82"/>
      <c r="D17" s="163"/>
      <c r="E17" s="526"/>
      <c r="F17" s="526"/>
      <c r="G17" s="526"/>
      <c r="H17" s="531"/>
      <c r="I17" s="531"/>
      <c r="J17" s="806"/>
      <c r="K17" s="1279"/>
      <c r="L17" s="124"/>
      <c r="M17" s="7"/>
      <c r="N17" s="37"/>
    </row>
    <row r="18" spans="1:20" s="5" customFormat="1" ht="13.5" customHeight="1">
      <c r="A18" s="1464" t="s">
        <v>81</v>
      </c>
      <c r="B18" s="1464"/>
      <c r="C18" s="1464"/>
      <c r="D18" s="1464"/>
      <c r="E18" s="526"/>
      <c r="F18" s="526"/>
      <c r="G18" s="526"/>
      <c r="H18" s="531"/>
      <c r="I18" s="531"/>
      <c r="J18" s="806"/>
      <c r="K18" s="1279"/>
      <c r="L18" s="127"/>
      <c r="M18" s="36"/>
      <c r="N18" s="36"/>
    </row>
    <row r="19" spans="1:20" s="5" customFormat="1" ht="26.25" thickBot="1">
      <c r="A19" s="833" t="s">
        <v>38</v>
      </c>
      <c r="B19" s="828" t="s">
        <v>39</v>
      </c>
      <c r="C19" s="828" t="s">
        <v>40</v>
      </c>
      <c r="D19" s="828" t="s">
        <v>41</v>
      </c>
      <c r="E19" s="804"/>
      <c r="F19" s="531"/>
      <c r="G19" s="531"/>
      <c r="H19" s="531"/>
      <c r="I19" s="531"/>
      <c r="J19" s="806"/>
      <c r="K19" s="1279"/>
      <c r="L19" s="127"/>
      <c r="M19" s="36"/>
      <c r="N19" s="36"/>
    </row>
    <row r="20" spans="1:20" s="5" customFormat="1" ht="13.5" thickTop="1">
      <c r="A20" s="1132">
        <v>0.05</v>
      </c>
      <c r="B20" s="1133">
        <v>2E-3</v>
      </c>
      <c r="C20" s="1133">
        <v>4.0000000000000001E-3</v>
      </c>
      <c r="D20" s="1225">
        <v>0.96</v>
      </c>
      <c r="E20" s="804"/>
      <c r="F20" s="531"/>
      <c r="G20" s="531"/>
      <c r="H20" s="531"/>
      <c r="I20" s="531"/>
      <c r="J20" s="806"/>
      <c r="K20" s="1279"/>
      <c r="L20" s="128"/>
      <c r="M20" s="44"/>
      <c r="N20" s="44"/>
    </row>
    <row r="21" spans="1:20" s="627" customFormat="1">
      <c r="A21" s="608"/>
      <c r="B21" s="1335"/>
      <c r="C21" s="1335"/>
      <c r="D21" s="1336"/>
      <c r="E21" s="1331"/>
      <c r="F21" s="1332"/>
      <c r="G21" s="1332"/>
      <c r="H21" s="1332"/>
      <c r="I21" s="1332"/>
      <c r="J21" s="1332"/>
      <c r="K21" s="1332"/>
      <c r="L21" s="638"/>
      <c r="M21" s="44"/>
      <c r="N21" s="44"/>
    </row>
    <row r="22" spans="1:20" s="627" customFormat="1">
      <c r="A22" s="97" t="s">
        <v>1359</v>
      </c>
      <c r="B22" s="1335"/>
      <c r="C22" s="1335"/>
      <c r="D22" s="1336"/>
      <c r="E22" s="1331"/>
      <c r="F22" s="1332"/>
      <c r="G22" s="1332"/>
      <c r="H22" s="1332"/>
      <c r="I22" s="1332"/>
      <c r="J22" s="1332"/>
      <c r="K22" s="1332"/>
      <c r="L22" s="638"/>
      <c r="M22" s="44"/>
      <c r="N22" s="44"/>
    </row>
    <row r="23" spans="1:20" s="627" customFormat="1">
      <c r="A23" s="241"/>
      <c r="B23" s="241"/>
      <c r="C23" s="241"/>
      <c r="D23" s="608"/>
      <c r="E23" s="804"/>
      <c r="F23" s="806"/>
      <c r="G23" s="806"/>
      <c r="H23" s="806"/>
      <c r="I23" s="806"/>
      <c r="J23" s="806"/>
      <c r="K23" s="1279"/>
      <c r="L23" s="638"/>
      <c r="M23" s="44"/>
      <c r="N23" s="44"/>
    </row>
    <row r="24" spans="1:20" ht="13.5" customHeight="1">
      <c r="A24" s="521"/>
      <c r="B24" s="531"/>
      <c r="C24" s="531"/>
      <c r="D24" s="531"/>
      <c r="E24" s="531"/>
      <c r="F24" s="531"/>
      <c r="G24" s="531"/>
      <c r="H24" s="531"/>
      <c r="I24" s="531"/>
      <c r="J24" s="806"/>
      <c r="K24" s="1279"/>
      <c r="L24" s="124"/>
      <c r="M24" s="45"/>
      <c r="N24"/>
    </row>
    <row r="25" spans="1:20" ht="13.5" customHeight="1">
      <c r="A25" s="1464" t="s">
        <v>134</v>
      </c>
      <c r="B25" s="1464"/>
      <c r="C25" s="1464"/>
      <c r="D25" s="1464"/>
      <c r="E25" s="1464"/>
      <c r="F25" s="1464"/>
      <c r="G25" s="531"/>
      <c r="H25" s="531"/>
      <c r="I25" s="531"/>
      <c r="J25" s="806"/>
      <c r="K25" s="1279"/>
      <c r="L25" s="124"/>
      <c r="M25" s="45"/>
      <c r="N25" s="1449" t="s">
        <v>93</v>
      </c>
      <c r="O25" s="1449"/>
      <c r="P25" s="1449"/>
      <c r="Q25" s="1449"/>
      <c r="R25" s="1449"/>
      <c r="S25" s="1449"/>
      <c r="T25" s="1449"/>
    </row>
    <row r="26" spans="1:20" ht="39" thickBot="1">
      <c r="A26" s="240" t="s">
        <v>82</v>
      </c>
      <c r="B26" s="1118" t="s">
        <v>83</v>
      </c>
      <c r="C26" s="1118" t="s">
        <v>84</v>
      </c>
      <c r="D26" s="1118" t="s">
        <v>85</v>
      </c>
      <c r="E26" s="1118" t="s">
        <v>921</v>
      </c>
      <c r="F26" s="1118" t="s">
        <v>86</v>
      </c>
      <c r="G26" s="1138" t="s">
        <v>85</v>
      </c>
      <c r="H26" s="1118" t="s">
        <v>1166</v>
      </c>
      <c r="I26" s="531"/>
      <c r="J26" s="806"/>
      <c r="K26" s="1279"/>
      <c r="L26" s="124"/>
      <c r="M26" s="45"/>
      <c r="N26"/>
    </row>
    <row r="27" spans="1:20">
      <c r="A27" s="624" t="s">
        <v>88</v>
      </c>
      <c r="B27" s="1326">
        <v>474</v>
      </c>
      <c r="C27" s="410">
        <v>48396340.409999996</v>
      </c>
      <c r="D27" s="1327">
        <v>0.99460000000000004</v>
      </c>
      <c r="E27" s="410">
        <v>29554417.66</v>
      </c>
      <c r="F27" s="649">
        <v>8347.02</v>
      </c>
      <c r="G27" s="651">
        <v>0.99029999999999996</v>
      </c>
      <c r="H27" s="649">
        <v>4248.29</v>
      </c>
      <c r="I27" s="531"/>
      <c r="J27" s="806"/>
      <c r="K27" s="1279"/>
      <c r="L27" s="124"/>
      <c r="M27" s="45"/>
      <c r="N27"/>
    </row>
    <row r="28" spans="1:20">
      <c r="A28" s="624" t="s">
        <v>135</v>
      </c>
      <c r="B28" s="1326">
        <v>14</v>
      </c>
      <c r="C28" s="410">
        <v>140099.10999999996</v>
      </c>
      <c r="D28" s="1327">
        <v>2.8999999999999998E-3</v>
      </c>
      <c r="E28" s="410">
        <v>545975429</v>
      </c>
      <c r="F28" s="649">
        <v>60.9</v>
      </c>
      <c r="G28" s="651">
        <v>7.1999999999999998E-3</v>
      </c>
      <c r="H28" s="649">
        <v>90.43</v>
      </c>
      <c r="I28" s="531"/>
      <c r="J28" s="806"/>
      <c r="K28" s="1279"/>
      <c r="L28" s="124"/>
      <c r="M28" s="45"/>
      <c r="N28" s="379"/>
    </row>
    <row r="29" spans="1:20">
      <c r="A29" s="624" t="s">
        <v>89</v>
      </c>
      <c r="B29" s="1326">
        <v>4</v>
      </c>
      <c r="C29" s="410">
        <v>26507.45</v>
      </c>
      <c r="D29" s="1327">
        <v>5.0000000000000001E-4</v>
      </c>
      <c r="E29" s="410">
        <v>26507.45</v>
      </c>
      <c r="F29" s="649">
        <v>8.1</v>
      </c>
      <c r="G29" s="651">
        <v>1E-3</v>
      </c>
      <c r="H29" s="649">
        <v>8.1</v>
      </c>
      <c r="I29" s="531"/>
      <c r="J29" s="806"/>
      <c r="K29" s="1279"/>
      <c r="L29" s="124"/>
      <c r="M29" s="45"/>
      <c r="N29"/>
    </row>
    <row r="30" spans="1:20">
      <c r="A30" s="624" t="s">
        <v>136</v>
      </c>
      <c r="B30" s="1326">
        <v>15</v>
      </c>
      <c r="C30" s="410">
        <v>96709.200000000012</v>
      </c>
      <c r="D30" s="1327">
        <v>2E-3</v>
      </c>
      <c r="E30" s="410">
        <v>768</v>
      </c>
      <c r="F30" s="649">
        <v>13.15</v>
      </c>
      <c r="G30" s="651">
        <v>1.6000000000000001E-3</v>
      </c>
      <c r="H30" s="649">
        <v>13.28</v>
      </c>
      <c r="I30" s="531"/>
      <c r="J30" s="806"/>
      <c r="K30" s="1279"/>
      <c r="L30" s="124"/>
      <c r="M30" s="45"/>
      <c r="N30"/>
    </row>
    <row r="31" spans="1:20" s="624" customFormat="1" ht="13.5" thickBot="1">
      <c r="A31" s="1139" t="s">
        <v>72</v>
      </c>
      <c r="B31" s="1328">
        <v>507</v>
      </c>
      <c r="C31" s="1329">
        <v>48659656.170000002</v>
      </c>
      <c r="D31" s="1330">
        <v>1</v>
      </c>
      <c r="E31" s="1329">
        <v>29859639.52</v>
      </c>
      <c r="F31" s="1143">
        <v>8429.17</v>
      </c>
      <c r="G31" s="1330">
        <v>1</v>
      </c>
      <c r="H31" s="1143">
        <v>4360.1000000000004</v>
      </c>
      <c r="I31" s="806"/>
      <c r="J31" s="806"/>
      <c r="K31" s="1279"/>
      <c r="L31" s="766"/>
      <c r="M31" s="45"/>
    </row>
    <row r="32" spans="1:20" s="624" customFormat="1" ht="13.5" thickTop="1">
      <c r="A32" s="813"/>
      <c r="B32" s="1153"/>
      <c r="C32" s="1154"/>
      <c r="D32" s="836"/>
      <c r="E32" s="1154"/>
      <c r="F32" s="445"/>
      <c r="G32" s="836"/>
      <c r="H32" s="445"/>
      <c r="I32" s="1127"/>
      <c r="J32" s="1127"/>
      <c r="K32" s="1279"/>
      <c r="L32" s="766"/>
      <c r="M32" s="45"/>
    </row>
    <row r="33" spans="1:21">
      <c r="A33" s="97" t="s">
        <v>1138</v>
      </c>
      <c r="B33" s="531"/>
      <c r="C33" s="1142"/>
      <c r="D33" s="1142"/>
      <c r="E33" s="1142"/>
      <c r="F33" s="1142"/>
      <c r="G33" s="1142"/>
      <c r="H33" s="1142"/>
      <c r="I33" s="531"/>
      <c r="J33" s="806"/>
      <c r="K33" s="1279"/>
      <c r="L33" s="124"/>
      <c r="M33" s="45"/>
      <c r="N33"/>
    </row>
    <row r="34" spans="1:21" s="624" customFormat="1">
      <c r="A34" s="97"/>
      <c r="B34" s="806"/>
      <c r="C34" s="806"/>
      <c r="D34" s="806"/>
      <c r="E34" s="806"/>
      <c r="F34" s="806"/>
      <c r="G34" s="806"/>
      <c r="H34" s="806"/>
      <c r="I34" s="806"/>
      <c r="J34" s="806"/>
      <c r="K34" s="1279"/>
      <c r="L34" s="766"/>
      <c r="M34" s="45"/>
    </row>
    <row r="35" spans="1:21" s="5" customFormat="1" ht="4.5" customHeight="1">
      <c r="A35" s="837"/>
      <c r="B35" s="837"/>
      <c r="C35" s="837"/>
      <c r="D35" s="837"/>
      <c r="E35" s="837"/>
      <c r="F35" s="837"/>
      <c r="G35" s="837"/>
      <c r="H35" s="837"/>
      <c r="I35" s="837"/>
      <c r="J35" s="837"/>
      <c r="K35" s="837"/>
      <c r="L35" s="123"/>
      <c r="M35"/>
      <c r="N35"/>
      <c r="O35"/>
      <c r="P35"/>
      <c r="Q35"/>
      <c r="R35"/>
      <c r="S35"/>
    </row>
    <row r="36" spans="1:21" ht="13.5" customHeight="1">
      <c r="B36"/>
      <c r="C36"/>
      <c r="D36"/>
      <c r="E36"/>
      <c r="F36"/>
      <c r="G36"/>
      <c r="H36"/>
      <c r="I36"/>
      <c r="J36" s="624"/>
      <c r="K36" s="624"/>
      <c r="L36" s="840"/>
      <c r="M36"/>
      <c r="N36"/>
    </row>
    <row r="37" spans="1:21" ht="12.75" customHeight="1">
      <c r="A37" s="1450" t="s">
        <v>1174</v>
      </c>
      <c r="B37" s="1450"/>
      <c r="C37" s="1450"/>
      <c r="D37" s="1450"/>
      <c r="E37" s="1450"/>
      <c r="F37" s="531"/>
      <c r="G37" s="531"/>
      <c r="H37" s="531"/>
      <c r="I37" s="531"/>
      <c r="J37" s="806"/>
      <c r="K37" s="1279"/>
      <c r="L37" s="124"/>
      <c r="M37" s="524"/>
      <c r="N37" s="524"/>
    </row>
    <row r="38" spans="1:21">
      <c r="A38" s="634"/>
      <c r="B38" s="6"/>
      <c r="C38" s="760"/>
      <c r="D38" s="760"/>
      <c r="E38" s="760"/>
      <c r="F38" s="760"/>
      <c r="G38" s="760"/>
      <c r="H38" s="760"/>
      <c r="I38" s="760"/>
      <c r="J38"/>
      <c r="K38" s="624"/>
      <c r="L38" s="124"/>
      <c r="M38" s="45"/>
      <c r="N38"/>
    </row>
    <row r="39" spans="1:21">
      <c r="A39" s="1464" t="s">
        <v>1248</v>
      </c>
      <c r="B39" s="1464"/>
      <c r="C39" s="1464"/>
      <c r="D39" s="1464"/>
      <c r="E39" s="1464"/>
      <c r="F39" s="44"/>
      <c r="G39" s="44"/>
      <c r="H39" s="44"/>
      <c r="I39" s="44"/>
      <c r="J39"/>
      <c r="K39" s="624"/>
      <c r="L39" s="125"/>
      <c r="M39" s="45"/>
      <c r="N39"/>
    </row>
    <row r="40" spans="1:21" ht="13.35" customHeight="1" thickBot="1">
      <c r="A40" s="637"/>
      <c r="B40" s="1470" t="s">
        <v>1063</v>
      </c>
      <c r="C40" s="1470"/>
      <c r="D40" s="1470"/>
      <c r="E40" s="1470"/>
      <c r="F40" s="1472" t="s">
        <v>1312</v>
      </c>
      <c r="G40"/>
      <c r="H40" s="46"/>
      <c r="I40" s="47"/>
      <c r="J40" s="624"/>
      <c r="K40" s="624"/>
      <c r="L40" s="126"/>
      <c r="M40" s="70"/>
      <c r="N40" s="53"/>
    </row>
    <row r="41" spans="1:21" ht="13.5" thickBot="1">
      <c r="A41" s="96" t="s">
        <v>1062</v>
      </c>
      <c r="B41" s="586" t="s">
        <v>1064</v>
      </c>
      <c r="C41" s="586" t="s">
        <v>1065</v>
      </c>
      <c r="D41" s="586" t="s">
        <v>1066</v>
      </c>
      <c r="E41" s="586" t="s">
        <v>1067</v>
      </c>
      <c r="F41" s="1472"/>
      <c r="G41"/>
      <c r="H41" s="46"/>
      <c r="I41" s="47"/>
      <c r="J41" s="624"/>
      <c r="K41" s="624"/>
      <c r="L41" s="125"/>
      <c r="M41" s="69"/>
      <c r="N41" s="53"/>
    </row>
    <row r="42" spans="1:21" ht="13.35" customHeight="1">
      <c r="A42" s="244" t="s">
        <v>141</v>
      </c>
      <c r="B42" s="1140" t="s">
        <v>1249</v>
      </c>
      <c r="C42" s="1140" t="s">
        <v>1250</v>
      </c>
      <c r="D42" s="1140" t="s">
        <v>1251</v>
      </c>
      <c r="E42" s="1141" t="s">
        <v>1252</v>
      </c>
      <c r="F42" s="1141">
        <v>33</v>
      </c>
      <c r="G42"/>
      <c r="H42" s="46"/>
      <c r="I42" s="47"/>
      <c r="J42" s="624"/>
      <c r="K42" s="624"/>
      <c r="L42" s="124"/>
      <c r="M42" s="70"/>
      <c r="N42" s="53"/>
    </row>
    <row r="43" spans="1:21" s="5" customFormat="1" ht="13.15" customHeight="1">
      <c r="A43" s="244" t="s">
        <v>137</v>
      </c>
      <c r="B43" s="1140" t="s">
        <v>1253</v>
      </c>
      <c r="C43" s="1140" t="s">
        <v>1254</v>
      </c>
      <c r="D43" s="1140" t="s">
        <v>1255</v>
      </c>
      <c r="E43" s="1141" t="s">
        <v>1256</v>
      </c>
      <c r="F43" s="1141">
        <v>29</v>
      </c>
      <c r="G43"/>
      <c r="H43" s="41"/>
      <c r="I43" s="39"/>
      <c r="J43" s="624"/>
      <c r="K43" s="624"/>
      <c r="L43" s="127"/>
      <c r="M43" s="7"/>
      <c r="N43" s="37"/>
    </row>
    <row r="44" spans="1:21" s="5" customFormat="1" ht="13.15" customHeight="1">
      <c r="A44" s="244" t="s">
        <v>139</v>
      </c>
      <c r="B44" s="1140" t="s">
        <v>1257</v>
      </c>
      <c r="C44" s="1140" t="s">
        <v>1258</v>
      </c>
      <c r="D44" s="1140" t="s">
        <v>1259</v>
      </c>
      <c r="E44" s="1141" t="s">
        <v>1260</v>
      </c>
      <c r="F44" s="1141">
        <v>61</v>
      </c>
      <c r="G44"/>
      <c r="H44" s="36"/>
      <c r="I44" s="48"/>
      <c r="J44" s="624"/>
      <c r="K44" s="624"/>
      <c r="L44" s="127"/>
      <c r="M44" s="36"/>
      <c r="N44" s="796"/>
      <c r="O44" s="796"/>
      <c r="P44" s="796"/>
      <c r="Q44" s="796"/>
      <c r="R44" s="796"/>
      <c r="S44" s="796"/>
    </row>
    <row r="45" spans="1:21" s="5" customFormat="1">
      <c r="A45" s="244" t="s">
        <v>138</v>
      </c>
      <c r="B45" s="1140" t="s">
        <v>1261</v>
      </c>
      <c r="C45" s="1140" t="s">
        <v>1262</v>
      </c>
      <c r="D45" s="1140" t="s">
        <v>1263</v>
      </c>
      <c r="E45" s="1141" t="s">
        <v>1264</v>
      </c>
      <c r="F45" s="1141">
        <v>103</v>
      </c>
      <c r="G45"/>
      <c r="H45" s="46"/>
      <c r="I45" s="47"/>
      <c r="J45" s="624"/>
      <c r="K45" s="624"/>
      <c r="L45" s="129"/>
      <c r="M45" s="36"/>
      <c r="N45" s="1230"/>
      <c r="O45" s="1230"/>
      <c r="P45" s="1230"/>
      <c r="Q45" s="1230"/>
      <c r="R45" s="1230"/>
      <c r="S45" s="1230"/>
      <c r="T45" s="1230"/>
    </row>
    <row r="46" spans="1:21" s="5" customFormat="1">
      <c r="A46" s="244" t="s">
        <v>142</v>
      </c>
      <c r="B46" s="1140" t="s">
        <v>1265</v>
      </c>
      <c r="C46" s="1140" t="s">
        <v>1266</v>
      </c>
      <c r="D46" s="1140" t="s">
        <v>1267</v>
      </c>
      <c r="E46" s="1141" t="s">
        <v>1268</v>
      </c>
      <c r="F46" s="1141">
        <v>45</v>
      </c>
      <c r="G46"/>
      <c r="H46" s="41"/>
      <c r="I46" s="39"/>
      <c r="J46" s="624"/>
      <c r="K46" s="624"/>
      <c r="L46" s="129"/>
      <c r="M46" s="46"/>
      <c r="N46" s="47"/>
      <c r="R46" s="19"/>
      <c r="S46" s="29"/>
      <c r="T46" s="30"/>
      <c r="U46" s="20"/>
    </row>
    <row r="47" spans="1:21" s="5" customFormat="1">
      <c r="A47" s="244" t="s">
        <v>140</v>
      </c>
      <c r="B47" s="1140" t="s">
        <v>1269</v>
      </c>
      <c r="C47" s="1140" t="s">
        <v>1270</v>
      </c>
      <c r="D47" s="1140" t="s">
        <v>1271</v>
      </c>
      <c r="E47" s="1141" t="s">
        <v>1272</v>
      </c>
      <c r="F47" s="1141">
        <v>60</v>
      </c>
      <c r="G47"/>
      <c r="H47" s="46"/>
      <c r="I47" s="47"/>
      <c r="J47" s="624"/>
      <c r="K47" s="624"/>
      <c r="L47" s="128"/>
      <c r="M47" s="46"/>
      <c r="N47" s="47"/>
      <c r="R47" s="19"/>
      <c r="S47" s="29"/>
      <c r="T47" s="30"/>
      <c r="U47" s="20"/>
    </row>
    <row r="48" spans="1:21" s="5" customFormat="1">
      <c r="A48" s="244" t="s">
        <v>524</v>
      </c>
      <c r="B48" s="1140" t="s">
        <v>1273</v>
      </c>
      <c r="C48" s="1140" t="s">
        <v>1274</v>
      </c>
      <c r="D48" s="1140" t="s">
        <v>1275</v>
      </c>
      <c r="E48" s="1141" t="s">
        <v>1276</v>
      </c>
      <c r="F48" s="1141">
        <v>18</v>
      </c>
      <c r="G48" s="624"/>
      <c r="H48" s="760"/>
      <c r="I48" s="47"/>
      <c r="J48" s="624"/>
      <c r="K48" s="624"/>
      <c r="L48" s="127"/>
      <c r="M48" s="44"/>
      <c r="N48" s="44"/>
    </row>
    <row r="49" spans="1:21" s="5" customFormat="1">
      <c r="A49" s="244"/>
      <c r="B49" s="590"/>
      <c r="C49" s="248"/>
      <c r="D49" s="248"/>
      <c r="E49" s="85"/>
      <c r="F49" s="591"/>
      <c r="G49" s="591"/>
      <c r="H49" s="591"/>
      <c r="I49" s="592"/>
      <c r="J49" s="624"/>
      <c r="K49" s="624"/>
      <c r="L49" s="127"/>
      <c r="M49" s="36"/>
      <c r="N49" s="48"/>
      <c r="R49" s="21"/>
    </row>
    <row r="50" spans="1:21" s="5" customFormat="1">
      <c r="A50" s="97" t="s">
        <v>1208</v>
      </c>
      <c r="B50" s="6"/>
      <c r="C50" s="46"/>
      <c r="D50" s="46"/>
      <c r="E50" s="46"/>
      <c r="F50" s="46"/>
      <c r="G50" s="46"/>
      <c r="H50" s="46"/>
      <c r="I50" s="46"/>
      <c r="J50"/>
      <c r="K50" s="624"/>
      <c r="L50" s="129"/>
      <c r="M50" s="36"/>
      <c r="N50" s="523"/>
      <c r="R50" s="21"/>
    </row>
    <row r="51" spans="1:21" s="627" customFormat="1">
      <c r="A51" s="378"/>
      <c r="B51" s="8"/>
      <c r="C51" s="36"/>
      <c r="D51" s="36"/>
      <c r="E51" s="36"/>
      <c r="F51" s="36"/>
      <c r="G51" s="36"/>
      <c r="H51" s="36"/>
      <c r="I51" s="36"/>
      <c r="J51"/>
      <c r="K51" s="624"/>
      <c r="L51" s="129"/>
      <c r="M51" s="629"/>
      <c r="N51" s="798"/>
      <c r="R51" s="21"/>
    </row>
    <row r="52" spans="1:21" s="5" customFormat="1">
      <c r="A52" s="378"/>
      <c r="B52" s="8"/>
      <c r="C52" s="36"/>
      <c r="D52" s="36"/>
      <c r="E52" s="36"/>
      <c r="F52" s="36"/>
      <c r="G52" s="36"/>
      <c r="H52" s="36"/>
      <c r="I52" s="36"/>
      <c r="J52"/>
      <c r="K52" s="624"/>
      <c r="L52" s="129"/>
      <c r="M52" s="46"/>
      <c r="N52" s="47"/>
      <c r="P52" s="380"/>
      <c r="R52" s="19"/>
      <c r="S52" s="29"/>
      <c r="T52" s="30"/>
      <c r="U52" s="20"/>
    </row>
    <row r="53" spans="1:21" s="5" customFormat="1" ht="13.5" customHeight="1">
      <c r="A53" s="1468" t="s">
        <v>144</v>
      </c>
      <c r="B53" s="1468"/>
      <c r="C53" s="1468"/>
      <c r="D53" s="1468"/>
      <c r="E53" s="1468"/>
      <c r="F53" s="1468"/>
      <c r="G53" s="1468"/>
      <c r="H53" s="804"/>
      <c r="I53" s="36"/>
      <c r="J53" s="629"/>
      <c r="K53" s="629"/>
      <c r="L53" s="129"/>
      <c r="N53" s="19"/>
      <c r="O53" s="29"/>
      <c r="P53" s="30"/>
      <c r="Q53" s="20"/>
    </row>
    <row r="54" spans="1:21" s="5" customFormat="1" ht="27.75" customHeight="1" thickBot="1">
      <c r="A54" s="535" t="s">
        <v>145</v>
      </c>
      <c r="B54" s="533" t="s">
        <v>146</v>
      </c>
      <c r="C54" s="533" t="s">
        <v>147</v>
      </c>
      <c r="D54" s="533" t="s">
        <v>148</v>
      </c>
      <c r="E54" s="529" t="s">
        <v>149</v>
      </c>
      <c r="F54" s="529" t="s">
        <v>39</v>
      </c>
      <c r="G54" s="529" t="s">
        <v>150</v>
      </c>
      <c r="H54" s="144"/>
      <c r="J54" s="627"/>
      <c r="K54" s="627"/>
      <c r="L54" s="129"/>
      <c r="N54" s="19"/>
      <c r="O54" s="29"/>
      <c r="P54" s="30"/>
      <c r="Q54" s="20"/>
    </row>
    <row r="55" spans="1:21" s="5" customFormat="1" ht="38.25">
      <c r="A55" s="380" t="s">
        <v>1059</v>
      </c>
      <c r="B55" s="1321" t="s">
        <v>1060</v>
      </c>
      <c r="C55" s="115">
        <v>56</v>
      </c>
      <c r="D55" s="98">
        <v>2017</v>
      </c>
      <c r="E55" s="474">
        <v>0.08</v>
      </c>
      <c r="F55" s="116">
        <v>5.0000000000000001E-3</v>
      </c>
      <c r="G55" s="176" t="s">
        <v>414</v>
      </c>
      <c r="H55" s="175"/>
      <c r="J55" s="627"/>
      <c r="K55" s="627"/>
      <c r="L55" s="129"/>
      <c r="N55" s="19"/>
      <c r="O55" s="29"/>
      <c r="P55" s="30"/>
      <c r="Q55" s="20"/>
    </row>
    <row r="56" spans="1:21" s="5" customFormat="1" ht="12.75" customHeight="1">
      <c r="A56" s="380" t="s">
        <v>1061</v>
      </c>
      <c r="B56" s="206" t="s">
        <v>154</v>
      </c>
      <c r="C56" s="115">
        <v>19</v>
      </c>
      <c r="D56" s="98">
        <v>2017</v>
      </c>
      <c r="E56" s="116">
        <v>0.05</v>
      </c>
      <c r="F56" s="585" t="s">
        <v>414</v>
      </c>
      <c r="G56" s="116">
        <v>4.0000000000000001E-3</v>
      </c>
      <c r="H56" s="175"/>
      <c r="J56" s="627"/>
      <c r="K56" s="627"/>
      <c r="L56" s="129"/>
      <c r="N56" s="21"/>
    </row>
    <row r="57" spans="1:21" s="5" customFormat="1" ht="12.75" customHeight="1">
      <c r="A57" s="380"/>
      <c r="B57" s="114"/>
      <c r="C57" s="115"/>
      <c r="D57" s="98"/>
      <c r="E57" s="116"/>
      <c r="F57" s="585"/>
      <c r="G57" s="116"/>
      <c r="H57" s="175"/>
      <c r="I57" s="627"/>
      <c r="J57" s="627"/>
      <c r="K57" s="627"/>
      <c r="L57" s="129"/>
      <c r="N57" s="21"/>
    </row>
    <row r="58" spans="1:21" s="627" customFormat="1" ht="12.75" customHeight="1">
      <c r="A58" s="380"/>
      <c r="B58" s="114"/>
      <c r="C58" s="115"/>
      <c r="D58" s="98"/>
      <c r="E58" s="116"/>
      <c r="F58" s="585"/>
      <c r="G58" s="116"/>
      <c r="H58" s="175"/>
      <c r="L58" s="129"/>
      <c r="N58" s="21"/>
    </row>
    <row r="59" spans="1:21" s="5" customFormat="1" ht="12.75" customHeight="1">
      <c r="A59" s="1290" t="s">
        <v>1357</v>
      </c>
      <c r="B59" s="114"/>
      <c r="C59" s="115"/>
      <c r="D59" s="98"/>
      <c r="E59" s="116"/>
      <c r="F59" s="585"/>
      <c r="G59" s="116"/>
      <c r="H59" s="175"/>
      <c r="I59" s="627"/>
      <c r="J59" s="627"/>
      <c r="K59" s="627"/>
      <c r="L59" s="129"/>
      <c r="N59" s="19"/>
      <c r="O59" s="29"/>
      <c r="P59" s="30"/>
      <c r="Q59" s="20"/>
    </row>
    <row r="60" spans="1:21" s="5" customFormat="1" ht="51" customHeight="1" thickBot="1">
      <c r="A60" s="1284" t="s">
        <v>1278</v>
      </c>
      <c r="B60" s="1280" t="s">
        <v>112</v>
      </c>
      <c r="C60" s="1280" t="s">
        <v>115</v>
      </c>
      <c r="D60" s="1280" t="s">
        <v>113</v>
      </c>
      <c r="E60" s="1281" t="s">
        <v>116</v>
      </c>
      <c r="F60" s="1281" t="s">
        <v>1280</v>
      </c>
      <c r="G60" s="1281" t="s">
        <v>1281</v>
      </c>
      <c r="H60" s="1277" t="s">
        <v>1313</v>
      </c>
      <c r="I60" s="1277" t="s">
        <v>1314</v>
      </c>
      <c r="J60" s="1277" t="s">
        <v>1282</v>
      </c>
      <c r="K60" s="1277" t="s">
        <v>1283</v>
      </c>
      <c r="L60" s="129" t="s">
        <v>1283</v>
      </c>
      <c r="N60" s="19"/>
      <c r="O60" s="29"/>
      <c r="P60" s="30"/>
      <c r="Q60" s="20"/>
    </row>
    <row r="61" spans="1:21" s="627" customFormat="1" ht="12.75" customHeight="1">
      <c r="A61" s="853" t="s">
        <v>1295</v>
      </c>
      <c r="B61" s="1292">
        <v>38218973.289999999</v>
      </c>
      <c r="C61" s="117">
        <v>6903.5</v>
      </c>
      <c r="D61" s="117">
        <v>18838819.760000002</v>
      </c>
      <c r="E61" s="1294">
        <v>2966.28</v>
      </c>
      <c r="F61" s="1295">
        <v>0.49</v>
      </c>
      <c r="G61" s="459">
        <v>0.43</v>
      </c>
      <c r="H61" s="175">
        <v>0.79</v>
      </c>
      <c r="I61" s="29">
        <v>0.82</v>
      </c>
      <c r="J61" s="29">
        <v>-0.47</v>
      </c>
      <c r="K61" s="1291">
        <v>-0.56999999999999995</v>
      </c>
      <c r="L61" s="129">
        <v>-0.56999999999999995</v>
      </c>
      <c r="N61" s="19"/>
      <c r="O61" s="29"/>
      <c r="P61" s="30"/>
      <c r="Q61" s="20"/>
    </row>
    <row r="62" spans="1:21" s="627" customFormat="1" ht="25.5">
      <c r="A62" s="853" t="s">
        <v>1353</v>
      </c>
      <c r="B62" s="1292">
        <v>1692283.51</v>
      </c>
      <c r="C62" s="117">
        <v>385.11</v>
      </c>
      <c r="D62" s="117">
        <v>2531635</v>
      </c>
      <c r="E62" s="1294">
        <v>437.18</v>
      </c>
      <c r="F62" s="1295">
        <v>1.5</v>
      </c>
      <c r="G62" s="459">
        <v>1.1399999999999999</v>
      </c>
      <c r="H62" s="175">
        <v>0.03</v>
      </c>
      <c r="I62" s="29">
        <v>0.05</v>
      </c>
      <c r="J62" s="29">
        <v>0.03</v>
      </c>
      <c r="K62" s="1291">
        <v>0.02</v>
      </c>
      <c r="L62" s="129">
        <v>0.02</v>
      </c>
      <c r="N62" s="19"/>
      <c r="O62" s="29"/>
      <c r="P62" s="30"/>
      <c r="Q62" s="20"/>
    </row>
    <row r="63" spans="1:21" s="627" customFormat="1" ht="12.75" customHeight="1">
      <c r="A63" s="853" t="s">
        <v>1354</v>
      </c>
      <c r="B63" s="1292">
        <v>1444804.3000000005</v>
      </c>
      <c r="C63" s="117">
        <v>0</v>
      </c>
      <c r="D63" s="117">
        <v>1363583.7</v>
      </c>
      <c r="E63" s="1294">
        <v>0</v>
      </c>
      <c r="F63" s="1295">
        <v>0.94</v>
      </c>
      <c r="G63" s="1296" t="s">
        <v>175</v>
      </c>
      <c r="H63" s="175">
        <v>0.03</v>
      </c>
      <c r="I63" s="29">
        <v>0</v>
      </c>
      <c r="J63" s="29">
        <v>0.02</v>
      </c>
      <c r="K63" s="1291">
        <v>0.03</v>
      </c>
      <c r="L63" s="129">
        <v>0.03</v>
      </c>
      <c r="N63" s="19"/>
      <c r="O63" s="29"/>
      <c r="P63" s="30"/>
      <c r="Q63" s="20"/>
    </row>
    <row r="64" spans="1:21" s="627" customFormat="1" ht="12.75" customHeight="1">
      <c r="A64" s="853" t="s">
        <v>1355</v>
      </c>
      <c r="B64" s="1292">
        <v>1344158.5</v>
      </c>
      <c r="C64" s="117">
        <v>0</v>
      </c>
      <c r="D64" s="117">
        <v>1194372.49</v>
      </c>
      <c r="E64" s="1294">
        <v>0</v>
      </c>
      <c r="F64" s="1295">
        <v>0.89</v>
      </c>
      <c r="G64" s="1296" t="s">
        <v>175</v>
      </c>
      <c r="H64" s="175">
        <v>0.03</v>
      </c>
      <c r="I64" s="29">
        <v>0</v>
      </c>
      <c r="J64" s="29">
        <v>0.01</v>
      </c>
      <c r="K64" s="1291">
        <v>0</v>
      </c>
      <c r="L64" s="129">
        <v>0</v>
      </c>
      <c r="N64" s="19"/>
      <c r="O64" s="29"/>
      <c r="P64" s="30"/>
      <c r="Q64" s="20"/>
    </row>
    <row r="65" spans="1:17" s="627" customFormat="1" ht="12.75" customHeight="1">
      <c r="A65" s="853" t="s">
        <v>1298</v>
      </c>
      <c r="B65" s="1292">
        <v>1179414.1499999999</v>
      </c>
      <c r="C65" s="117">
        <v>213.04</v>
      </c>
      <c r="D65" s="117">
        <v>538561.38</v>
      </c>
      <c r="E65" s="1294">
        <v>83.75</v>
      </c>
      <c r="F65" s="1295">
        <v>0.46</v>
      </c>
      <c r="G65" s="459">
        <v>0.39</v>
      </c>
      <c r="H65" s="175">
        <v>0.02</v>
      </c>
      <c r="I65" s="29">
        <v>0.03</v>
      </c>
      <c r="J65" s="29">
        <v>-0.01</v>
      </c>
      <c r="K65" s="1291">
        <v>-0.01</v>
      </c>
      <c r="L65" s="129">
        <v>-0.01</v>
      </c>
      <c r="N65" s="19"/>
      <c r="O65" s="29"/>
      <c r="P65" s="30"/>
      <c r="Q65" s="20"/>
    </row>
    <row r="66" spans="1:17" s="627" customFormat="1" ht="12.75" customHeight="1">
      <c r="A66" s="853" t="s">
        <v>1356</v>
      </c>
      <c r="B66" s="1292">
        <v>812863.2</v>
      </c>
      <c r="C66" s="117">
        <v>165.18</v>
      </c>
      <c r="D66" s="117">
        <v>795770.11</v>
      </c>
      <c r="E66" s="1294">
        <v>124.01</v>
      </c>
      <c r="F66" s="1295">
        <v>0.98</v>
      </c>
      <c r="G66" s="459">
        <v>0.75</v>
      </c>
      <c r="H66" s="175">
        <v>0.02</v>
      </c>
      <c r="I66" s="29">
        <v>0.02</v>
      </c>
      <c r="J66" s="29">
        <v>0</v>
      </c>
      <c r="K66" s="1291">
        <v>0</v>
      </c>
      <c r="L66" s="129">
        <v>0</v>
      </c>
      <c r="N66" s="19"/>
      <c r="O66" s="29"/>
      <c r="P66" s="30"/>
      <c r="Q66" s="20"/>
    </row>
    <row r="67" spans="1:17" s="627" customFormat="1" ht="12.75" customHeight="1">
      <c r="A67" s="853" t="s">
        <v>1293</v>
      </c>
      <c r="B67" s="1292">
        <v>3967159.23</v>
      </c>
      <c r="C67" s="117">
        <v>762.34</v>
      </c>
      <c r="D67" s="117">
        <v>4596897.0599999996</v>
      </c>
      <c r="E67" s="1294">
        <v>748.87</v>
      </c>
      <c r="F67" s="1295">
        <v>1.1599999999999999</v>
      </c>
      <c r="G67" s="459">
        <v>0.98</v>
      </c>
      <c r="H67" s="175">
        <v>0.08</v>
      </c>
      <c r="I67" s="29">
        <v>0.09</v>
      </c>
      <c r="J67" s="29">
        <v>0.05</v>
      </c>
      <c r="K67" s="1291">
        <v>0.05</v>
      </c>
      <c r="L67" s="129">
        <v>0.05</v>
      </c>
      <c r="N67" s="19"/>
      <c r="O67" s="29"/>
      <c r="P67" s="30"/>
      <c r="Q67" s="20"/>
    </row>
    <row r="68" spans="1:17" s="5" customFormat="1" ht="12.75" customHeight="1">
      <c r="A68" s="1283" t="s">
        <v>1294</v>
      </c>
      <c r="B68" s="491">
        <v>48659656.170000002</v>
      </c>
      <c r="C68" s="445">
        <v>8429.17</v>
      </c>
      <c r="D68" s="445">
        <v>29859639.52</v>
      </c>
      <c r="E68" s="1293">
        <v>4360.1000000000004</v>
      </c>
      <c r="F68" s="1296">
        <v>0.61</v>
      </c>
      <c r="G68" s="459">
        <v>0.52</v>
      </c>
      <c r="H68" s="831">
        <v>1</v>
      </c>
      <c r="I68" s="831">
        <v>1</v>
      </c>
      <c r="J68" s="1297" t="s">
        <v>175</v>
      </c>
      <c r="K68" s="1297" t="s">
        <v>175</v>
      </c>
      <c r="L68" s="129"/>
      <c r="N68" s="19"/>
      <c r="O68" s="29"/>
      <c r="P68" s="30"/>
      <c r="Q68" s="20"/>
    </row>
    <row r="69" spans="1:17" s="627" customFormat="1" ht="12.75" customHeight="1">
      <c r="A69" s="1283"/>
      <c r="B69" s="491"/>
      <c r="C69" s="445"/>
      <c r="D69" s="445"/>
      <c r="E69" s="1293"/>
      <c r="F69" s="1296"/>
      <c r="G69" s="459"/>
      <c r="H69" s="831"/>
      <c r="I69" s="831"/>
      <c r="J69" s="1297"/>
      <c r="K69" s="1297"/>
      <c r="L69" s="129"/>
      <c r="N69" s="19"/>
      <c r="O69" s="29"/>
      <c r="P69" s="30"/>
      <c r="Q69" s="20"/>
    </row>
    <row r="70" spans="1:17" s="627" customFormat="1" ht="12.75" customHeight="1">
      <c r="A70" s="97" t="s">
        <v>1138</v>
      </c>
      <c r="B70" s="491"/>
      <c r="C70" s="445"/>
      <c r="D70" s="445"/>
      <c r="E70" s="1293"/>
      <c r="F70" s="1296"/>
      <c r="G70" s="459"/>
      <c r="H70" s="831"/>
      <c r="I70" s="831"/>
      <c r="J70" s="1297"/>
      <c r="K70" s="1297"/>
      <c r="L70" s="129"/>
      <c r="N70" s="19"/>
      <c r="O70" s="29"/>
      <c r="P70" s="30"/>
      <c r="Q70" s="20"/>
    </row>
    <row r="71" spans="1:17" s="627" customFormat="1" ht="12.75" customHeight="1">
      <c r="A71" s="97"/>
      <c r="B71" s="491"/>
      <c r="C71" s="445"/>
      <c r="D71" s="445"/>
      <c r="E71" s="1293"/>
      <c r="F71" s="1296"/>
      <c r="G71" s="459"/>
      <c r="H71" s="831"/>
      <c r="I71" s="831"/>
      <c r="J71" s="1297"/>
      <c r="K71" s="1297"/>
      <c r="L71" s="129"/>
      <c r="N71" s="19"/>
      <c r="O71" s="29"/>
      <c r="P71" s="30"/>
      <c r="Q71" s="20"/>
    </row>
    <row r="72" spans="1:17" s="627" customFormat="1" ht="12.75" customHeight="1">
      <c r="A72" s="1378" t="s">
        <v>1410</v>
      </c>
      <c r="B72" s="491"/>
      <c r="C72" s="445"/>
      <c r="D72" s="445"/>
      <c r="E72" s="1293"/>
      <c r="F72" s="1296"/>
      <c r="G72" s="459"/>
      <c r="H72" s="831"/>
      <c r="I72" s="831"/>
      <c r="J72" s="1297"/>
      <c r="K72" s="1297"/>
      <c r="L72" s="129"/>
      <c r="N72" s="19"/>
      <c r="O72" s="29"/>
      <c r="P72" s="30"/>
      <c r="Q72" s="20"/>
    </row>
    <row r="73" spans="1:17" s="627" customFormat="1" ht="12.75" customHeight="1">
      <c r="A73" s="1462" t="s">
        <v>10</v>
      </c>
      <c r="B73" s="1457" t="s">
        <v>95</v>
      </c>
      <c r="C73" s="1457"/>
      <c r="D73" s="1457" t="s">
        <v>1405</v>
      </c>
      <c r="E73" s="1455"/>
      <c r="F73" s="1455"/>
      <c r="G73" s="1457" t="s">
        <v>1406</v>
      </c>
      <c r="H73" s="1457"/>
      <c r="I73" s="1457"/>
      <c r="J73" s="1297"/>
      <c r="K73" s="1297"/>
      <c r="L73" s="129"/>
      <c r="N73" s="19"/>
      <c r="O73" s="29"/>
      <c r="P73" s="30"/>
      <c r="Q73" s="20"/>
    </row>
    <row r="74" spans="1:17" s="627" customFormat="1" ht="12.75" customHeight="1" thickBot="1">
      <c r="A74" s="1462"/>
      <c r="B74" s="1457"/>
      <c r="C74" s="1458"/>
      <c r="D74" s="1458"/>
      <c r="E74" s="1456"/>
      <c r="F74" s="1456"/>
      <c r="G74" s="1458"/>
      <c r="H74" s="1458"/>
      <c r="I74" s="1458"/>
      <c r="J74" s="1297"/>
      <c r="K74" s="1297"/>
      <c r="L74" s="129"/>
      <c r="N74" s="19"/>
      <c r="O74" s="29"/>
      <c r="P74" s="30"/>
      <c r="Q74" s="20"/>
    </row>
    <row r="75" spans="1:17" s="627" customFormat="1" ht="46.5" thickTop="1" thickBot="1">
      <c r="A75" s="1463"/>
      <c r="B75" s="1458"/>
      <c r="C75" s="1385" t="s">
        <v>1407</v>
      </c>
      <c r="D75" s="1385" t="s">
        <v>1408</v>
      </c>
      <c r="E75" s="1385" t="s">
        <v>85</v>
      </c>
      <c r="F75" s="1385" t="s">
        <v>1409</v>
      </c>
      <c r="G75" s="1385" t="s">
        <v>1408</v>
      </c>
      <c r="H75" s="1385" t="s">
        <v>85</v>
      </c>
      <c r="I75" s="1385" t="s">
        <v>104</v>
      </c>
      <c r="J75" s="1297"/>
      <c r="K75" s="1297"/>
      <c r="L75" s="129"/>
      <c r="N75" s="19"/>
      <c r="O75" s="29"/>
      <c r="P75" s="30"/>
      <c r="Q75" s="20"/>
    </row>
    <row r="76" spans="1:17" s="627" customFormat="1" ht="12.75" customHeight="1" thickTop="1" thickBot="1">
      <c r="A76" s="1459" t="s">
        <v>1412</v>
      </c>
      <c r="B76" s="1386" t="s">
        <v>141</v>
      </c>
      <c r="C76" s="1386">
        <v>163</v>
      </c>
      <c r="D76" s="1387">
        <v>28276549</v>
      </c>
      <c r="E76" s="1388">
        <v>0.23</v>
      </c>
      <c r="F76" s="1386">
        <v>7</v>
      </c>
      <c r="G76" s="1387">
        <v>1731701</v>
      </c>
      <c r="H76" s="1388">
        <v>0.15</v>
      </c>
      <c r="I76" s="1389">
        <v>7.2999999999999995E-2</v>
      </c>
      <c r="J76" s="1297"/>
      <c r="K76" s="1297"/>
      <c r="L76" s="129"/>
      <c r="N76" s="19"/>
      <c r="O76" s="29"/>
      <c r="P76" s="30"/>
      <c r="Q76" s="20"/>
    </row>
    <row r="77" spans="1:17" s="627" customFormat="1" ht="12.75" customHeight="1" thickBot="1">
      <c r="A77" s="1460"/>
      <c r="B77" s="1390" t="s">
        <v>137</v>
      </c>
      <c r="C77" s="1390">
        <v>144</v>
      </c>
      <c r="D77" s="1391">
        <v>3320072</v>
      </c>
      <c r="E77" s="1392">
        <v>0.03</v>
      </c>
      <c r="F77" s="1390">
        <v>5</v>
      </c>
      <c r="G77" s="1391">
        <v>284047</v>
      </c>
      <c r="H77" s="1392">
        <v>0.02</v>
      </c>
      <c r="I77" s="1393">
        <v>0.34599999999999997</v>
      </c>
      <c r="J77" s="1297"/>
      <c r="K77" s="1297"/>
      <c r="L77" s="129"/>
      <c r="N77" s="19"/>
      <c r="O77" s="29"/>
      <c r="P77" s="30"/>
      <c r="Q77" s="20"/>
    </row>
    <row r="78" spans="1:17" s="627" customFormat="1" ht="12.75" customHeight="1" thickBot="1">
      <c r="A78" s="1460"/>
      <c r="B78" s="1386" t="s">
        <v>139</v>
      </c>
      <c r="C78" s="1386">
        <v>262</v>
      </c>
      <c r="D78" s="1387">
        <v>21648972</v>
      </c>
      <c r="E78" s="1388">
        <v>0.18</v>
      </c>
      <c r="F78" s="1386">
        <v>9</v>
      </c>
      <c r="G78" s="1387">
        <v>5713106</v>
      </c>
      <c r="H78" s="1388">
        <v>0.49</v>
      </c>
      <c r="I78" s="1389">
        <v>0.27800000000000002</v>
      </c>
      <c r="J78" s="1297"/>
      <c r="K78" s="1297"/>
      <c r="L78" s="129"/>
      <c r="N78" s="19"/>
      <c r="O78" s="29"/>
      <c r="P78" s="30"/>
      <c r="Q78" s="20"/>
    </row>
    <row r="79" spans="1:17" s="627" customFormat="1" ht="12.75" customHeight="1" thickBot="1">
      <c r="A79" s="1460"/>
      <c r="B79" s="1390" t="s">
        <v>138</v>
      </c>
      <c r="C79" s="1390">
        <v>251</v>
      </c>
      <c r="D79" s="1391">
        <v>10839101</v>
      </c>
      <c r="E79" s="1392">
        <v>0.09</v>
      </c>
      <c r="F79" s="1390">
        <v>12</v>
      </c>
      <c r="G79" s="1391">
        <v>666771</v>
      </c>
      <c r="H79" s="1392">
        <v>0.06</v>
      </c>
      <c r="I79" s="1393">
        <v>0.34599999999999997</v>
      </c>
      <c r="J79" s="1297"/>
      <c r="K79" s="1297"/>
      <c r="L79" s="129"/>
      <c r="N79" s="19"/>
      <c r="O79" s="29"/>
      <c r="P79" s="30"/>
      <c r="Q79" s="20"/>
    </row>
    <row r="80" spans="1:17" s="627" customFormat="1" ht="12.75" customHeight="1" thickBot="1">
      <c r="A80" s="1460"/>
      <c r="B80" s="1386" t="s">
        <v>142</v>
      </c>
      <c r="C80" s="1386">
        <v>94</v>
      </c>
      <c r="D80" s="1387">
        <v>7959338</v>
      </c>
      <c r="E80" s="1388">
        <v>7.0000000000000007E-2</v>
      </c>
      <c r="F80" s="1386">
        <v>8</v>
      </c>
      <c r="G80" s="1387">
        <v>688798</v>
      </c>
      <c r="H80" s="1388">
        <v>0.06</v>
      </c>
      <c r="I80" s="1389">
        <v>9.5000000000000001E-2</v>
      </c>
      <c r="J80" s="1297"/>
      <c r="K80" s="1297"/>
      <c r="L80" s="129"/>
      <c r="N80" s="19"/>
      <c r="O80" s="29"/>
      <c r="P80" s="30"/>
      <c r="Q80" s="20"/>
    </row>
    <row r="81" spans="1:17" s="627" customFormat="1" ht="12.75" customHeight="1" thickBot="1">
      <c r="A81" s="1460"/>
      <c r="B81" s="1390" t="s">
        <v>140</v>
      </c>
      <c r="C81" s="1390">
        <v>206</v>
      </c>
      <c r="D81" s="1391">
        <v>48509157</v>
      </c>
      <c r="E81" s="1392">
        <v>0.4</v>
      </c>
      <c r="F81" s="1390">
        <v>9</v>
      </c>
      <c r="G81" s="1391">
        <v>2650037</v>
      </c>
      <c r="H81" s="1392">
        <v>0.23</v>
      </c>
      <c r="I81" s="1393">
        <v>0.13900000000000001</v>
      </c>
      <c r="J81" s="1297"/>
      <c r="K81" s="1297"/>
      <c r="L81" s="129"/>
      <c r="N81" s="19"/>
      <c r="O81" s="29"/>
      <c r="P81" s="30"/>
      <c r="Q81" s="20"/>
    </row>
    <row r="82" spans="1:17" s="627" customFormat="1" ht="12.75" customHeight="1" thickBot="1">
      <c r="A82" s="1461"/>
      <c r="B82" s="1394" t="s">
        <v>72</v>
      </c>
      <c r="C82" s="1395">
        <v>1120</v>
      </c>
      <c r="D82" s="1395">
        <v>120553190</v>
      </c>
      <c r="E82" s="1396">
        <v>1</v>
      </c>
      <c r="F82" s="1394">
        <v>50</v>
      </c>
      <c r="G82" s="1395">
        <v>11734460</v>
      </c>
      <c r="H82" s="1396">
        <v>1</v>
      </c>
      <c r="I82" s="1397">
        <v>0.13500000000000001</v>
      </c>
      <c r="J82" s="1297"/>
      <c r="K82" s="1297"/>
      <c r="L82" s="129"/>
      <c r="N82" s="19"/>
      <c r="O82" s="29"/>
      <c r="P82" s="30"/>
      <c r="Q82" s="20"/>
    </row>
    <row r="83" spans="1:17" s="627" customFormat="1" ht="12.75" customHeight="1">
      <c r="A83" s="1401"/>
      <c r="B83" s="1402"/>
      <c r="C83" s="1403"/>
      <c r="D83" s="1403"/>
      <c r="E83" s="1404"/>
      <c r="F83" s="1402"/>
      <c r="G83" s="1403"/>
      <c r="H83" s="1404"/>
      <c r="I83" s="1405"/>
      <c r="J83" s="1297"/>
      <c r="K83" s="1297"/>
      <c r="L83" s="129"/>
      <c r="N83" s="19"/>
      <c r="O83" s="29"/>
      <c r="P83" s="30"/>
      <c r="Q83" s="20"/>
    </row>
    <row r="84" spans="1:17" s="627" customFormat="1" ht="12.75" customHeight="1">
      <c r="A84" s="1377" t="s">
        <v>1414</v>
      </c>
      <c r="B84" s="491"/>
      <c r="C84" s="445"/>
      <c r="D84" s="445"/>
      <c r="E84" s="1293"/>
      <c r="F84" s="1296"/>
      <c r="G84" s="459"/>
      <c r="H84" s="831"/>
      <c r="I84" s="831"/>
      <c r="J84" s="1297"/>
      <c r="K84" s="1297"/>
      <c r="L84" s="129"/>
      <c r="N84" s="19"/>
      <c r="O84" s="29"/>
      <c r="P84" s="30"/>
      <c r="Q84" s="20"/>
    </row>
    <row r="85" spans="1:17" s="627" customFormat="1" ht="12.75" customHeight="1">
      <c r="A85" s="97"/>
      <c r="B85" s="491"/>
      <c r="C85" s="445"/>
      <c r="D85" s="445"/>
      <c r="E85" s="1293"/>
      <c r="F85" s="1296"/>
      <c r="G85" s="459"/>
      <c r="H85" s="831"/>
      <c r="I85" s="831"/>
      <c r="J85" s="1297"/>
      <c r="K85" s="1297"/>
      <c r="L85" s="129"/>
      <c r="N85" s="19"/>
      <c r="O85" s="29"/>
      <c r="P85" s="30"/>
      <c r="Q85" s="20"/>
    </row>
    <row r="86" spans="1:17" s="627" customFormat="1" ht="12.75" customHeight="1">
      <c r="A86" s="1378" t="s">
        <v>1413</v>
      </c>
      <c r="B86" s="491"/>
      <c r="C86" s="445"/>
      <c r="D86" s="445"/>
      <c r="E86" s="1293"/>
      <c r="F86" s="1296"/>
      <c r="G86" s="459"/>
      <c r="H86" s="831"/>
      <c r="I86" s="831"/>
      <c r="J86" s="1297"/>
      <c r="K86" s="1297"/>
      <c r="L86" s="129"/>
      <c r="N86" s="19"/>
      <c r="O86" s="29"/>
      <c r="P86" s="30"/>
      <c r="Q86" s="20"/>
    </row>
    <row r="87" spans="1:17" s="627" customFormat="1" ht="12.75" customHeight="1">
      <c r="A87" s="1462" t="s">
        <v>10</v>
      </c>
      <c r="B87" s="1457" t="s">
        <v>95</v>
      </c>
      <c r="C87" s="1457"/>
      <c r="D87" s="1457" t="s">
        <v>1405</v>
      </c>
      <c r="E87" s="1455"/>
      <c r="F87" s="1455"/>
      <c r="G87" s="1457" t="s">
        <v>1406</v>
      </c>
      <c r="H87" s="1457"/>
      <c r="I87" s="1457"/>
      <c r="J87" s="1297"/>
      <c r="K87" s="1297"/>
      <c r="L87" s="129"/>
      <c r="N87" s="19"/>
      <c r="O87" s="29"/>
      <c r="P87" s="30"/>
      <c r="Q87" s="20"/>
    </row>
    <row r="88" spans="1:17" s="627" customFormat="1" ht="12.75" customHeight="1" thickBot="1">
      <c r="A88" s="1462"/>
      <c r="B88" s="1457"/>
      <c r="C88" s="1458"/>
      <c r="D88" s="1458"/>
      <c r="E88" s="1456"/>
      <c r="F88" s="1456"/>
      <c r="G88" s="1458"/>
      <c r="H88" s="1458"/>
      <c r="I88" s="1458"/>
      <c r="J88" s="1297"/>
      <c r="K88" s="1297"/>
      <c r="L88" s="129"/>
      <c r="N88" s="19"/>
      <c r="O88" s="29"/>
      <c r="P88" s="30"/>
      <c r="Q88" s="20"/>
    </row>
    <row r="89" spans="1:17" s="627" customFormat="1" ht="46.5" thickTop="1" thickBot="1">
      <c r="A89" s="1463"/>
      <c r="B89" s="1458"/>
      <c r="C89" s="1385" t="s">
        <v>1407</v>
      </c>
      <c r="D89" s="1385" t="s">
        <v>1411</v>
      </c>
      <c r="E89" s="1385" t="s">
        <v>85</v>
      </c>
      <c r="F89" s="1385" t="s">
        <v>1409</v>
      </c>
      <c r="G89" s="1385" t="s">
        <v>1411</v>
      </c>
      <c r="H89" s="1385" t="s">
        <v>85</v>
      </c>
      <c r="I89" s="1385" t="s">
        <v>104</v>
      </c>
      <c r="J89" s="1297"/>
      <c r="K89" s="1297"/>
      <c r="L89" s="129"/>
      <c r="N89" s="19"/>
      <c r="O89" s="29"/>
      <c r="P89" s="30"/>
      <c r="Q89" s="20"/>
    </row>
    <row r="90" spans="1:17" s="627" customFormat="1" ht="12.75" customHeight="1" thickTop="1" thickBot="1">
      <c r="A90" s="1459" t="s">
        <v>1412</v>
      </c>
      <c r="B90" s="1386" t="s">
        <v>141</v>
      </c>
      <c r="C90" s="1386">
        <v>163</v>
      </c>
      <c r="D90" s="1398">
        <v>5129.1899999999996</v>
      </c>
      <c r="E90" s="1388">
        <v>0.24</v>
      </c>
      <c r="F90" s="1386">
        <v>7</v>
      </c>
      <c r="G90" s="1386">
        <v>314.39999999999998</v>
      </c>
      <c r="H90" s="1388">
        <v>0.14000000000000001</v>
      </c>
      <c r="I90" s="1389">
        <v>5.8999999999999997E-2</v>
      </c>
      <c r="J90" s="1297"/>
      <c r="K90" s="1297"/>
      <c r="L90" s="129"/>
      <c r="N90" s="19"/>
      <c r="O90" s="29"/>
      <c r="P90" s="30"/>
      <c r="Q90" s="20"/>
    </row>
    <row r="91" spans="1:17" s="627" customFormat="1" ht="12.75" customHeight="1" thickBot="1">
      <c r="A91" s="1460"/>
      <c r="B91" s="1390" t="s">
        <v>137</v>
      </c>
      <c r="C91" s="1390">
        <v>144</v>
      </c>
      <c r="D91" s="1390">
        <v>626.23</v>
      </c>
      <c r="E91" s="1392">
        <v>0.03</v>
      </c>
      <c r="F91" s="1390">
        <v>5</v>
      </c>
      <c r="G91" s="1390">
        <v>57.87</v>
      </c>
      <c r="H91" s="1392">
        <v>0.03</v>
      </c>
      <c r="I91" s="1393">
        <v>0.29899999999999999</v>
      </c>
      <c r="J91" s="1297"/>
      <c r="K91" s="1297"/>
      <c r="L91" s="129"/>
      <c r="N91" s="19"/>
      <c r="O91" s="29"/>
      <c r="P91" s="30"/>
      <c r="Q91" s="20"/>
    </row>
    <row r="92" spans="1:17" s="627" customFormat="1" ht="12.75" customHeight="1" thickBot="1">
      <c r="A92" s="1460"/>
      <c r="B92" s="1386" t="s">
        <v>139</v>
      </c>
      <c r="C92" s="1386">
        <v>262</v>
      </c>
      <c r="D92" s="1398">
        <v>3576.61</v>
      </c>
      <c r="E92" s="1388">
        <v>0.17</v>
      </c>
      <c r="F92" s="1386">
        <v>9</v>
      </c>
      <c r="G92" s="1398">
        <v>1031.24</v>
      </c>
      <c r="H92" s="1388">
        <v>0.48</v>
      </c>
      <c r="I92" s="1389">
        <v>0.222</v>
      </c>
      <c r="J92" s="1297"/>
      <c r="K92" s="1297"/>
      <c r="L92" s="129"/>
      <c r="N92" s="19"/>
      <c r="O92" s="29"/>
      <c r="P92" s="30"/>
      <c r="Q92" s="20"/>
    </row>
    <row r="93" spans="1:17" s="627" customFormat="1" ht="12.75" customHeight="1" thickBot="1">
      <c r="A93" s="1460"/>
      <c r="B93" s="1390" t="s">
        <v>138</v>
      </c>
      <c r="C93" s="1390">
        <v>251</v>
      </c>
      <c r="D93" s="1399">
        <v>1647.13</v>
      </c>
      <c r="E93" s="1392">
        <v>0.08</v>
      </c>
      <c r="F93" s="1390">
        <v>12</v>
      </c>
      <c r="G93" s="1390">
        <v>114.09</v>
      </c>
      <c r="H93" s="1392">
        <v>0.05</v>
      </c>
      <c r="I93" s="1393">
        <v>0.17399999999999999</v>
      </c>
      <c r="J93" s="1297"/>
      <c r="K93" s="1297"/>
      <c r="L93" s="129"/>
      <c r="N93" s="19"/>
      <c r="O93" s="29"/>
      <c r="P93" s="30"/>
      <c r="Q93" s="20"/>
    </row>
    <row r="94" spans="1:17" s="627" customFormat="1" ht="12.75" customHeight="1" thickBot="1">
      <c r="A94" s="1460"/>
      <c r="B94" s="1386" t="s">
        <v>142</v>
      </c>
      <c r="C94" s="1386">
        <v>94</v>
      </c>
      <c r="D94" s="1398">
        <v>1511.47</v>
      </c>
      <c r="E94" s="1388">
        <v>7.0000000000000007E-2</v>
      </c>
      <c r="F94" s="1386">
        <v>8</v>
      </c>
      <c r="G94" s="1386">
        <v>136.88999999999999</v>
      </c>
      <c r="H94" s="1388">
        <v>0.06</v>
      </c>
      <c r="I94" s="1389">
        <v>0.14499999999999999</v>
      </c>
      <c r="J94" s="1297"/>
      <c r="K94" s="1297"/>
      <c r="L94" s="129"/>
      <c r="N94" s="19"/>
      <c r="O94" s="29"/>
      <c r="P94" s="30"/>
      <c r="Q94" s="20"/>
    </row>
    <row r="95" spans="1:17" s="627" customFormat="1" ht="12.75" customHeight="1" thickBot="1">
      <c r="A95" s="1460"/>
      <c r="B95" s="1390" t="s">
        <v>140</v>
      </c>
      <c r="C95" s="1390">
        <v>206</v>
      </c>
      <c r="D95" s="1399">
        <v>8798.74</v>
      </c>
      <c r="E95" s="1392">
        <v>0.41</v>
      </c>
      <c r="F95" s="1390">
        <v>9</v>
      </c>
      <c r="G95" s="1390">
        <v>515.12</v>
      </c>
      <c r="H95" s="1392">
        <v>0.24</v>
      </c>
      <c r="I95" s="1393">
        <v>0.109</v>
      </c>
      <c r="J95" s="1297"/>
      <c r="K95" s="1297"/>
      <c r="L95" s="129"/>
      <c r="N95" s="19"/>
      <c r="O95" s="29"/>
      <c r="P95" s="30"/>
      <c r="Q95" s="20"/>
    </row>
    <row r="96" spans="1:17" s="627" customFormat="1" ht="12.75" customHeight="1" thickBot="1">
      <c r="A96" s="1461"/>
      <c r="B96" s="1394" t="s">
        <v>72</v>
      </c>
      <c r="C96" s="1395">
        <v>1120</v>
      </c>
      <c r="D96" s="1400">
        <v>21289.360000000001</v>
      </c>
      <c r="E96" s="1396">
        <v>1</v>
      </c>
      <c r="F96" s="1394">
        <v>50</v>
      </c>
      <c r="G96" s="1400">
        <v>2169.61</v>
      </c>
      <c r="H96" s="1396">
        <v>1</v>
      </c>
      <c r="I96" s="1397">
        <v>0.104</v>
      </c>
      <c r="J96" s="1297"/>
      <c r="K96" s="1297"/>
      <c r="L96" s="129"/>
      <c r="N96" s="19"/>
      <c r="O96" s="29"/>
      <c r="P96" s="30"/>
      <c r="Q96" s="20"/>
    </row>
    <row r="97" spans="1:21" s="627" customFormat="1" ht="12.75" customHeight="1">
      <c r="A97" s="1401"/>
      <c r="B97" s="1402"/>
      <c r="C97" s="1403"/>
      <c r="D97" s="1406"/>
      <c r="E97" s="1404"/>
      <c r="F97" s="1402"/>
      <c r="G97" s="1406"/>
      <c r="H97" s="1404"/>
      <c r="I97" s="1405"/>
      <c r="J97" s="1297"/>
      <c r="K97" s="1297"/>
      <c r="L97" s="129"/>
      <c r="N97" s="19"/>
      <c r="O97" s="29"/>
      <c r="P97" s="30"/>
      <c r="Q97" s="20"/>
    </row>
    <row r="98" spans="1:21" s="627" customFormat="1" ht="12.75" customHeight="1">
      <c r="A98" s="1377" t="s">
        <v>1414</v>
      </c>
      <c r="B98" s="491"/>
      <c r="C98" s="445"/>
      <c r="D98" s="445"/>
      <c r="E98" s="1293"/>
      <c r="F98" s="1296"/>
      <c r="G98" s="459"/>
      <c r="H98" s="831"/>
      <c r="I98" s="831"/>
      <c r="J98" s="1297"/>
      <c r="K98" s="1297"/>
      <c r="L98" s="129"/>
      <c r="N98" s="19"/>
      <c r="O98" s="29"/>
      <c r="P98" s="30"/>
      <c r="Q98" s="20"/>
    </row>
    <row r="99" spans="1:21" s="627" customFormat="1" ht="12.75" customHeight="1">
      <c r="A99" s="97"/>
      <c r="B99" s="491"/>
      <c r="C99" s="445"/>
      <c r="D99" s="445"/>
      <c r="E99" s="1293"/>
      <c r="F99" s="1296"/>
      <c r="G99" s="459"/>
      <c r="H99" s="831"/>
      <c r="I99" s="831"/>
      <c r="J99" s="1297"/>
      <c r="K99" s="1297"/>
      <c r="L99" s="129"/>
      <c r="N99" s="19"/>
      <c r="O99" s="29"/>
      <c r="P99" s="30"/>
      <c r="Q99" s="20"/>
    </row>
    <row r="100" spans="1:21" s="627" customFormat="1" ht="12.75" customHeight="1">
      <c r="A100"/>
      <c r="B100" s="172"/>
      <c r="C100" s="51"/>
      <c r="D100" s="51"/>
      <c r="E100" s="51"/>
      <c r="F100" s="51"/>
      <c r="G100" s="51"/>
      <c r="H100" s="51"/>
      <c r="I100" s="51"/>
      <c r="J100" s="630"/>
      <c r="K100" s="630"/>
      <c r="L100" s="129"/>
      <c r="N100" s="19"/>
      <c r="O100" s="29"/>
      <c r="P100" s="30"/>
      <c r="Q100" s="20"/>
    </row>
    <row r="101" spans="1:21" s="174" customFormat="1" ht="12.75" customHeight="1">
      <c r="A101" s="1119" t="s">
        <v>1214</v>
      </c>
      <c r="B101" s="1119"/>
      <c r="C101" s="1119"/>
      <c r="D101" s="1119"/>
      <c r="E101" s="1119"/>
      <c r="F101" s="1119"/>
      <c r="G101" s="120"/>
      <c r="H101" s="630"/>
      <c r="I101" s="630"/>
      <c r="J101" s="630"/>
      <c r="K101" s="630"/>
      <c r="L101" s="129"/>
      <c r="M101" s="42"/>
      <c r="N101" s="43"/>
      <c r="O101" s="378"/>
      <c r="P101" s="378"/>
      <c r="Q101" s="378"/>
      <c r="R101" s="378"/>
      <c r="S101" s="378"/>
      <c r="T101" s="378"/>
      <c r="U101" s="378"/>
    </row>
    <row r="102" spans="1:21" s="5" customFormat="1" ht="26.25" thickBot="1">
      <c r="A102" s="96" t="s">
        <v>282</v>
      </c>
      <c r="B102" s="1124">
        <v>5</v>
      </c>
      <c r="C102" s="1124">
        <v>4</v>
      </c>
      <c r="D102" s="1124">
        <v>3</v>
      </c>
      <c r="E102" s="1124">
        <v>2</v>
      </c>
      <c r="F102" s="1124">
        <v>1</v>
      </c>
      <c r="G102" s="1124" t="s">
        <v>281</v>
      </c>
      <c r="H102" s="630"/>
      <c r="I102" s="630"/>
      <c r="J102" s="630"/>
      <c r="K102" s="630"/>
      <c r="L102" s="127"/>
      <c r="M102" s="36"/>
      <c r="N102" s="36"/>
    </row>
    <row r="103" spans="1:21" s="627" customFormat="1" ht="12.75" customHeight="1">
      <c r="A103" s="1121" t="s">
        <v>1175</v>
      </c>
      <c r="B103" s="1258">
        <v>0.56359999999999999</v>
      </c>
      <c r="C103" s="1259">
        <v>0.21820000000000001</v>
      </c>
      <c r="D103" s="1259">
        <v>0.18179999999999999</v>
      </c>
      <c r="E103" s="1259">
        <v>1.8200000000000001E-2</v>
      </c>
      <c r="F103" s="1259">
        <v>1.8200000000000001E-2</v>
      </c>
      <c r="G103" s="1262">
        <v>4.29</v>
      </c>
      <c r="H103" s="630"/>
      <c r="I103" s="630"/>
      <c r="J103" s="630"/>
      <c r="K103" s="630"/>
      <c r="L103" s="127"/>
      <c r="M103" s="629"/>
      <c r="N103" s="629"/>
    </row>
    <row r="104" spans="1:21" s="627" customFormat="1" ht="12.75" customHeight="1">
      <c r="A104" s="1121" t="s">
        <v>1176</v>
      </c>
      <c r="B104" s="1258">
        <v>0.64810000000000001</v>
      </c>
      <c r="C104" s="1259">
        <v>0.14810000000000001</v>
      </c>
      <c r="D104" s="1259">
        <v>7.4099999999999999E-2</v>
      </c>
      <c r="E104" s="1259">
        <v>7.4099999999999999E-2</v>
      </c>
      <c r="F104" s="1259">
        <v>5.5599999999999997E-2</v>
      </c>
      <c r="G104" s="1262">
        <v>4.26</v>
      </c>
      <c r="H104" s="630"/>
      <c r="I104" s="630"/>
      <c r="J104" s="630"/>
      <c r="K104" s="630"/>
      <c r="L104" s="127"/>
      <c r="M104" s="629"/>
      <c r="N104" s="629"/>
    </row>
    <row r="105" spans="1:21" s="5" customFormat="1" ht="12.75" customHeight="1">
      <c r="A105" s="1121" t="s">
        <v>1177</v>
      </c>
      <c r="B105" s="1260">
        <v>0.66039999999999999</v>
      </c>
      <c r="C105" s="1259">
        <v>0.20749999999999999</v>
      </c>
      <c r="D105" s="1259">
        <v>9.4299999999999995E-2</v>
      </c>
      <c r="E105" s="1259">
        <v>1.89E-2</v>
      </c>
      <c r="F105" s="1259">
        <v>1.89E-2</v>
      </c>
      <c r="G105" s="1262">
        <v>4.47</v>
      </c>
      <c r="H105" s="630"/>
      <c r="I105" s="630"/>
      <c r="J105" s="630"/>
      <c r="K105" s="630"/>
      <c r="L105" s="127"/>
      <c r="M105" s="36"/>
      <c r="N105" s="1231"/>
      <c r="O105" s="1231"/>
      <c r="P105" s="1231"/>
      <c r="Q105" s="1231"/>
      <c r="R105" s="1231"/>
      <c r="S105" s="1231"/>
      <c r="T105" s="1231"/>
    </row>
    <row r="106" spans="1:21" s="5" customFormat="1" ht="12.75" customHeight="1">
      <c r="A106" s="1121" t="s">
        <v>1178</v>
      </c>
      <c r="B106" s="1261">
        <v>0.69810000000000005</v>
      </c>
      <c r="C106" s="1259">
        <v>0.18870000000000001</v>
      </c>
      <c r="D106" s="1259">
        <v>5.6599999999999998E-2</v>
      </c>
      <c r="E106" s="1259">
        <v>1.89E-2</v>
      </c>
      <c r="F106" s="1259">
        <v>3.7699999999999997E-2</v>
      </c>
      <c r="G106" s="1262">
        <v>4.49</v>
      </c>
      <c r="H106" s="630"/>
      <c r="I106" s="630"/>
      <c r="J106" s="630"/>
      <c r="K106" s="630"/>
      <c r="L106" s="132"/>
      <c r="M106" s="36"/>
      <c r="N106" s="629"/>
      <c r="O106" s="627"/>
      <c r="P106" s="627"/>
      <c r="Q106" s="627"/>
      <c r="R106" s="627"/>
      <c r="S106" s="627"/>
      <c r="T106" s="627"/>
    </row>
    <row r="107" spans="1:21" s="624" customFormat="1" ht="12.75" customHeight="1">
      <c r="A107" s="1121" t="s">
        <v>1179</v>
      </c>
      <c r="B107" s="1261">
        <v>0.75470000000000004</v>
      </c>
      <c r="C107" s="1259">
        <v>0.22639999999999999</v>
      </c>
      <c r="D107" s="1259">
        <v>1.89E-2</v>
      </c>
      <c r="E107" s="1259">
        <v>0</v>
      </c>
      <c r="F107" s="1259">
        <v>0</v>
      </c>
      <c r="G107" s="1262">
        <v>4.74</v>
      </c>
      <c r="H107" s="630"/>
      <c r="I107" s="630"/>
      <c r="J107" s="630"/>
      <c r="K107" s="630"/>
      <c r="L107" s="767"/>
      <c r="M107" s="69"/>
      <c r="N107" s="53"/>
    </row>
    <row r="108" spans="1:21" s="5" customFormat="1" ht="12.75" customHeight="1">
      <c r="A108" s="1121" t="s">
        <v>1180</v>
      </c>
      <c r="B108" s="1261">
        <v>0.61819999999999997</v>
      </c>
      <c r="C108" s="1259">
        <v>0.2727</v>
      </c>
      <c r="D108" s="1259">
        <v>9.0899999999999995E-2</v>
      </c>
      <c r="E108" s="1259">
        <v>0</v>
      </c>
      <c r="F108" s="1259">
        <v>1.8200000000000001E-2</v>
      </c>
      <c r="G108" s="1262">
        <v>4.47</v>
      </c>
      <c r="H108" s="630"/>
      <c r="I108" s="630"/>
      <c r="J108" s="630"/>
      <c r="K108" s="630"/>
      <c r="L108" s="132"/>
      <c r="M108" s="38"/>
      <c r="N108" s="39"/>
    </row>
    <row r="109" spans="1:21" s="5" customFormat="1" ht="12.75" customHeight="1">
      <c r="A109" s="1121"/>
      <c r="B109" s="236"/>
      <c r="C109" s="120"/>
      <c r="D109" s="120"/>
      <c r="E109" s="120"/>
      <c r="F109" s="120"/>
      <c r="G109" s="120"/>
      <c r="H109" s="630"/>
      <c r="I109" s="630"/>
      <c r="J109" s="630"/>
      <c r="K109" s="630"/>
      <c r="L109" s="132"/>
      <c r="M109" s="40"/>
      <c r="N109" s="39"/>
    </row>
    <row r="110" spans="1:21" s="5" customFormat="1" ht="12.75" customHeight="1">
      <c r="A110" s="1116" t="s">
        <v>1181</v>
      </c>
      <c r="B110" s="236"/>
      <c r="C110" s="120"/>
      <c r="D110" s="120"/>
      <c r="E110" s="120"/>
      <c r="F110" s="120"/>
      <c r="G110" s="120"/>
      <c r="H110" s="630"/>
      <c r="I110" s="630"/>
      <c r="J110" s="630"/>
      <c r="K110" s="630"/>
      <c r="L110" s="132"/>
      <c r="M110" s="49"/>
      <c r="N110" s="39"/>
    </row>
    <row r="111" spans="1:21" s="5" customFormat="1" ht="12.75" customHeight="1">
      <c r="A111" s="1121"/>
      <c r="B111" s="236"/>
      <c r="C111" s="120"/>
      <c r="D111" s="120"/>
      <c r="E111" s="120"/>
      <c r="F111" s="120"/>
      <c r="G111" s="120"/>
      <c r="H111" s="630"/>
      <c r="I111" s="630"/>
      <c r="J111" s="630"/>
      <c r="K111" s="630"/>
      <c r="L111" s="132"/>
      <c r="M111" s="41"/>
      <c r="N111" s="372"/>
    </row>
    <row r="112" spans="1:21" s="5" customFormat="1">
      <c r="A112" s="1121"/>
      <c r="B112" s="236"/>
      <c r="C112" s="120"/>
      <c r="D112" s="120"/>
      <c r="E112" s="120"/>
      <c r="F112" s="120"/>
      <c r="G112" s="120"/>
      <c r="H112" s="630"/>
      <c r="I112" s="630"/>
      <c r="J112" s="630"/>
      <c r="K112" s="630"/>
      <c r="L112" s="132"/>
      <c r="M112" s="36"/>
      <c r="N112" s="36"/>
    </row>
    <row r="113" spans="1:14" s="5" customFormat="1">
      <c r="A113" s="1119" t="s">
        <v>1213</v>
      </c>
      <c r="B113" s="236"/>
      <c r="C113" s="120"/>
      <c r="D113" s="120"/>
      <c r="E113" s="120"/>
      <c r="F113" s="120"/>
      <c r="G113" s="120"/>
      <c r="H113" s="630"/>
      <c r="I113" s="630"/>
      <c r="J113" s="630"/>
      <c r="K113" s="630"/>
      <c r="L113" s="132"/>
      <c r="M113" s="49"/>
      <c r="N113" s="39"/>
    </row>
    <row r="114" spans="1:14" s="627" customFormat="1" ht="26.25" thickBot="1">
      <c r="A114" s="96" t="s">
        <v>1182</v>
      </c>
      <c r="B114" s="1124">
        <v>5</v>
      </c>
      <c r="C114" s="1124">
        <v>4</v>
      </c>
      <c r="D114" s="1124">
        <v>3</v>
      </c>
      <c r="E114" s="1124">
        <v>2</v>
      </c>
      <c r="F114" s="1124">
        <v>1</v>
      </c>
      <c r="G114" s="1124" t="s">
        <v>1183</v>
      </c>
      <c r="H114" s="630"/>
      <c r="I114" s="630"/>
      <c r="J114" s="630"/>
      <c r="K114" s="630"/>
      <c r="L114" s="132"/>
      <c r="M114" s="49"/>
      <c r="N114" s="39"/>
    </row>
    <row r="115" spans="1:14" s="5" customFormat="1">
      <c r="A115" s="420" t="s">
        <v>1184</v>
      </c>
      <c r="B115" s="1087">
        <v>0.85450000000000004</v>
      </c>
      <c r="C115" s="1259">
        <v>0.1091</v>
      </c>
      <c r="D115" s="1259">
        <v>1.8200000000000001E-2</v>
      </c>
      <c r="E115" s="1259">
        <v>0</v>
      </c>
      <c r="F115" s="1259">
        <v>1.8200000000000001E-2</v>
      </c>
      <c r="G115" s="1262">
        <v>4.78</v>
      </c>
      <c r="H115" s="630"/>
      <c r="I115" s="630"/>
      <c r="J115" s="630"/>
      <c r="K115" s="630"/>
      <c r="L115" s="132"/>
      <c r="M115" s="38"/>
      <c r="N115" s="39"/>
    </row>
    <row r="116" spans="1:14" s="5" customFormat="1" ht="13.5" customHeight="1">
      <c r="A116" s="420" t="s">
        <v>1185</v>
      </c>
      <c r="B116" s="1087">
        <v>0.87039999999999995</v>
      </c>
      <c r="C116" s="1259">
        <v>9.2600000000000002E-2</v>
      </c>
      <c r="D116" s="1259">
        <v>1.8499999999999999E-2</v>
      </c>
      <c r="E116" s="1259">
        <v>0</v>
      </c>
      <c r="F116" s="1259">
        <v>1.8499999999999999E-2</v>
      </c>
      <c r="G116" s="1262">
        <v>4.8</v>
      </c>
      <c r="H116" s="630"/>
      <c r="I116" s="630"/>
      <c r="J116" s="630"/>
      <c r="K116" s="630"/>
      <c r="L116" s="132"/>
      <c r="M116" s="38"/>
      <c r="N116" s="39"/>
    </row>
    <row r="117" spans="1:14" s="5" customFormat="1" ht="13.5" customHeight="1">
      <c r="A117" s="420" t="s">
        <v>1186</v>
      </c>
      <c r="B117" s="1087">
        <v>0.60419999999999996</v>
      </c>
      <c r="C117" s="1259">
        <v>0.125</v>
      </c>
      <c r="D117" s="1259">
        <v>8.3299999999999999E-2</v>
      </c>
      <c r="E117" s="1259">
        <v>4.1700000000000001E-2</v>
      </c>
      <c r="F117" s="1259">
        <v>0.14580000000000001</v>
      </c>
      <c r="G117" s="1262">
        <v>4</v>
      </c>
      <c r="H117" s="630"/>
      <c r="I117" s="630"/>
      <c r="J117" s="630"/>
      <c r="K117" s="630"/>
      <c r="L117" s="132"/>
      <c r="M117" s="38"/>
      <c r="N117" s="39"/>
    </row>
    <row r="118" spans="1:14" s="12" customFormat="1" ht="13.5" customHeight="1">
      <c r="A118" s="1121"/>
      <c r="B118" s="236"/>
      <c r="C118" s="120"/>
      <c r="D118" s="120"/>
      <c r="E118" s="120"/>
      <c r="F118" s="120"/>
      <c r="G118" s="120"/>
      <c r="H118" s="630"/>
      <c r="I118" s="630"/>
      <c r="J118" s="630"/>
      <c r="K118" s="630"/>
      <c r="L118" s="133"/>
      <c r="M118" s="40"/>
      <c r="N118" s="93"/>
    </row>
    <row r="119" spans="1:14" s="627" customFormat="1">
      <c r="A119" s="1116" t="s">
        <v>1181</v>
      </c>
      <c r="B119" s="236"/>
      <c r="C119" s="120"/>
      <c r="D119" s="120"/>
      <c r="E119" s="120"/>
      <c r="F119" s="120"/>
      <c r="G119" s="120"/>
      <c r="H119" s="630"/>
      <c r="I119" s="630"/>
      <c r="J119" s="630"/>
      <c r="K119" s="630"/>
      <c r="L119" s="132"/>
      <c r="M119" s="49"/>
      <c r="N119" s="39"/>
    </row>
    <row r="120" spans="1:14" s="12" customFormat="1">
      <c r="A120" s="1121"/>
      <c r="B120" s="236"/>
      <c r="C120" s="120"/>
      <c r="D120" s="120"/>
      <c r="E120" s="120"/>
      <c r="F120" s="120"/>
      <c r="G120" s="120"/>
      <c r="H120" s="630"/>
      <c r="I120" s="630"/>
      <c r="J120" s="630"/>
      <c r="K120" s="630"/>
      <c r="L120" s="132"/>
      <c r="M120" s="94"/>
      <c r="N120" s="94"/>
    </row>
    <row r="121" spans="1:14" s="12" customFormat="1">
      <c r="A121" s="1119" t="s">
        <v>1212</v>
      </c>
      <c r="B121" s="236"/>
      <c r="C121" s="120"/>
      <c r="D121" s="120"/>
      <c r="E121" s="120"/>
      <c r="F121" s="120"/>
      <c r="G121" s="120"/>
      <c r="H121" s="630"/>
      <c r="I121" s="630"/>
      <c r="J121" s="630"/>
      <c r="K121" s="630"/>
      <c r="L121" s="130"/>
      <c r="M121" s="95"/>
      <c r="N121" s="93"/>
    </row>
    <row r="122" spans="1:14" s="12" customFormat="1" ht="26.25" thickBot="1">
      <c r="A122" s="96" t="s">
        <v>282</v>
      </c>
      <c r="B122" s="1124">
        <v>5</v>
      </c>
      <c r="C122" s="1124">
        <v>4</v>
      </c>
      <c r="D122" s="1124">
        <v>3</v>
      </c>
      <c r="E122" s="1124">
        <v>2</v>
      </c>
      <c r="F122" s="1124">
        <v>1</v>
      </c>
      <c r="G122" s="1124" t="s">
        <v>281</v>
      </c>
      <c r="H122" s="630"/>
      <c r="I122" s="630"/>
      <c r="J122" s="630"/>
      <c r="K122" s="630"/>
      <c r="L122" s="127"/>
      <c r="M122" s="92"/>
      <c r="N122" s="93"/>
    </row>
    <row r="123" spans="1:14" s="12" customFormat="1">
      <c r="A123" s="1121" t="s">
        <v>1187</v>
      </c>
      <c r="B123" s="1087">
        <v>0.56359999999999999</v>
      </c>
      <c r="C123" s="1259">
        <v>0.32729999999999998</v>
      </c>
      <c r="D123" s="1259">
        <v>7.2700000000000001E-2</v>
      </c>
      <c r="E123" s="1259">
        <v>0</v>
      </c>
      <c r="F123" s="1259">
        <v>3.6400000000000002E-2</v>
      </c>
      <c r="G123" s="879">
        <v>4.38</v>
      </c>
      <c r="H123" s="630"/>
      <c r="I123" s="630"/>
      <c r="J123" s="630"/>
      <c r="K123" s="630"/>
      <c r="L123" s="132"/>
      <c r="M123" s="92"/>
      <c r="N123" s="93"/>
    </row>
    <row r="124" spans="1:14" s="12" customFormat="1" ht="12.75" customHeight="1">
      <c r="A124" s="1121"/>
      <c r="B124" s="236"/>
      <c r="C124" s="120"/>
      <c r="D124" s="120"/>
      <c r="E124" s="120"/>
      <c r="F124" s="120"/>
      <c r="G124" s="120"/>
      <c r="H124" s="630"/>
      <c r="I124" s="630"/>
      <c r="J124" s="630"/>
      <c r="K124" s="630"/>
      <c r="L124" s="133"/>
      <c r="M124" s="92"/>
      <c r="N124" s="93"/>
    </row>
    <row r="125" spans="1:14" s="12" customFormat="1" ht="15">
      <c r="A125" s="1116" t="s">
        <v>1181</v>
      </c>
      <c r="B125" s="236"/>
      <c r="C125" s="120"/>
      <c r="D125" s="120"/>
      <c r="E125" s="120"/>
      <c r="F125" s="120"/>
      <c r="G125" s="120"/>
      <c r="H125" s="630"/>
      <c r="I125" s="630"/>
      <c r="J125" s="630"/>
      <c r="K125" s="630"/>
      <c r="L125" s="133"/>
      <c r="M125" s="40"/>
      <c r="N125" s="93"/>
    </row>
    <row r="126" spans="1:14" s="12" customFormat="1">
      <c r="A126" s="1121"/>
      <c r="B126" s="236"/>
      <c r="C126" s="120"/>
      <c r="D126" s="120"/>
      <c r="E126" s="120"/>
      <c r="F126" s="120"/>
      <c r="G126" s="120"/>
      <c r="H126" s="630"/>
      <c r="I126" s="630"/>
      <c r="J126" s="630"/>
      <c r="K126" s="630"/>
      <c r="L126" s="133"/>
      <c r="M126" s="88"/>
      <c r="N126" s="93"/>
    </row>
    <row r="127" spans="1:14" s="12" customFormat="1" ht="25.5" customHeight="1">
      <c r="A127" s="1119" t="s">
        <v>1211</v>
      </c>
      <c r="B127" s="236"/>
      <c r="C127" s="120"/>
      <c r="D127" s="120"/>
      <c r="E127" s="120"/>
      <c r="F127" s="120"/>
      <c r="G127" s="120"/>
      <c r="H127" s="630"/>
      <c r="I127" s="630"/>
      <c r="J127" s="630"/>
      <c r="K127" s="630"/>
      <c r="L127" s="134"/>
      <c r="M127" s="94"/>
      <c r="N127" s="94"/>
    </row>
    <row r="128" spans="1:14" s="12" customFormat="1" ht="25.5" customHeight="1" thickBot="1">
      <c r="A128" s="96" t="s">
        <v>282</v>
      </c>
      <c r="B128" s="1124">
        <v>5</v>
      </c>
      <c r="C128" s="1124">
        <v>4</v>
      </c>
      <c r="D128" s="1124">
        <v>3</v>
      </c>
      <c r="E128" s="1124">
        <v>2</v>
      </c>
      <c r="F128" s="1124">
        <v>1</v>
      </c>
      <c r="G128" s="1124" t="s">
        <v>281</v>
      </c>
      <c r="H128" s="630"/>
      <c r="I128" s="630"/>
      <c r="J128" s="630"/>
      <c r="K128" s="630"/>
      <c r="L128" s="136"/>
      <c r="M128" s="95"/>
      <c r="N128" s="93"/>
    </row>
    <row r="129" spans="1:14" s="174" customFormat="1" ht="25.5" customHeight="1">
      <c r="A129" s="876" t="s">
        <v>1188</v>
      </c>
      <c r="B129" s="1087">
        <v>0.26669999999999999</v>
      </c>
      <c r="C129" s="1259">
        <v>0.33329999999999999</v>
      </c>
      <c r="D129" s="1259">
        <v>0.33329999999999999</v>
      </c>
      <c r="E129" s="1259">
        <v>6.6699999999999995E-2</v>
      </c>
      <c r="F129" s="1259">
        <v>0</v>
      </c>
      <c r="G129" s="1262">
        <v>3.8</v>
      </c>
      <c r="H129" s="630"/>
      <c r="I129" s="630"/>
      <c r="J129" s="630"/>
      <c r="K129" s="630"/>
      <c r="L129" s="135"/>
      <c r="M129" s="50"/>
      <c r="N129" s="43"/>
    </row>
    <row r="130" spans="1:14" s="5" customFormat="1" ht="25.5" customHeight="1">
      <c r="A130" s="876" t="s">
        <v>1189</v>
      </c>
      <c r="B130" s="1087">
        <v>0.44440000000000002</v>
      </c>
      <c r="C130" s="1259">
        <v>0.27779999999999999</v>
      </c>
      <c r="D130" s="1259">
        <v>0.16669999999999999</v>
      </c>
      <c r="E130" s="1259">
        <v>5.5599999999999997E-2</v>
      </c>
      <c r="F130" s="1259">
        <v>5.5599999999999997E-2</v>
      </c>
      <c r="G130" s="1262">
        <v>4</v>
      </c>
      <c r="H130" s="630"/>
      <c r="I130" s="630"/>
      <c r="J130" s="630"/>
      <c r="K130" s="630"/>
      <c r="L130" s="135"/>
      <c r="M130" s="36"/>
      <c r="N130" s="36"/>
    </row>
    <row r="131" spans="1:14" s="5" customFormat="1" ht="25.5" customHeight="1">
      <c r="A131" s="876" t="s">
        <v>1190</v>
      </c>
      <c r="B131" s="1087">
        <v>0.27779999999999999</v>
      </c>
      <c r="C131" s="1259">
        <v>0.44440000000000002</v>
      </c>
      <c r="D131" s="1259">
        <v>0.22220000000000001</v>
      </c>
      <c r="E131" s="1259">
        <v>5.5599999999999997E-2</v>
      </c>
      <c r="F131" s="1259">
        <v>0</v>
      </c>
      <c r="G131" s="1262">
        <v>3.94</v>
      </c>
      <c r="H131" s="630"/>
      <c r="I131" s="630"/>
      <c r="J131" s="630"/>
      <c r="K131" s="630"/>
      <c r="L131" s="135"/>
      <c r="M131" s="36"/>
      <c r="N131" s="36"/>
    </row>
    <row r="132" spans="1:14" s="5" customFormat="1" ht="25.5" customHeight="1">
      <c r="A132" s="876" t="s">
        <v>1191</v>
      </c>
      <c r="B132" s="1087">
        <v>0.27779999999999999</v>
      </c>
      <c r="C132" s="1259">
        <v>0.5</v>
      </c>
      <c r="D132" s="1259">
        <v>0.16669999999999999</v>
      </c>
      <c r="E132" s="1259">
        <v>5.5599999999999997E-2</v>
      </c>
      <c r="F132" s="1259">
        <v>0</v>
      </c>
      <c r="G132" s="1262">
        <v>4</v>
      </c>
      <c r="H132" s="630"/>
      <c r="I132" s="630"/>
      <c r="J132" s="630"/>
      <c r="K132" s="630"/>
      <c r="L132" s="134"/>
      <c r="M132" s="36"/>
      <c r="N132" s="36"/>
    </row>
    <row r="133" spans="1:14" s="5" customFormat="1" ht="25.5" customHeight="1">
      <c r="A133" s="876" t="s">
        <v>304</v>
      </c>
      <c r="B133" s="1087">
        <v>0.5</v>
      </c>
      <c r="C133" s="1259">
        <v>0.33329999999999999</v>
      </c>
      <c r="D133" s="1259">
        <v>0.1111</v>
      </c>
      <c r="E133" s="1259">
        <v>5.5599999999999997E-2</v>
      </c>
      <c r="F133" s="1259">
        <v>0</v>
      </c>
      <c r="G133" s="1262">
        <v>4.28</v>
      </c>
      <c r="H133" s="630"/>
      <c r="I133" s="630"/>
      <c r="J133" s="630"/>
      <c r="K133" s="630"/>
      <c r="L133" s="136"/>
      <c r="M133" s="36"/>
      <c r="N133" s="36"/>
    </row>
    <row r="134" spans="1:14" s="5" customFormat="1">
      <c r="A134" s="876" t="s">
        <v>1192</v>
      </c>
      <c r="B134" s="1087">
        <v>0.5333</v>
      </c>
      <c r="C134" s="1259">
        <v>0.1333</v>
      </c>
      <c r="D134" s="1259">
        <v>0.26669999999999999</v>
      </c>
      <c r="E134" s="1259">
        <v>6.6699999999999995E-2</v>
      </c>
      <c r="F134" s="1259">
        <v>0</v>
      </c>
      <c r="G134" s="1262">
        <v>4.13</v>
      </c>
      <c r="H134" s="630"/>
      <c r="I134" s="630"/>
      <c r="J134" s="630"/>
      <c r="K134" s="630"/>
      <c r="L134" s="137"/>
      <c r="M134" s="36"/>
      <c r="N134" s="36"/>
    </row>
    <row r="135" spans="1:14" s="5" customFormat="1" ht="25.5" customHeight="1">
      <c r="A135" s="876" t="s">
        <v>1193</v>
      </c>
      <c r="B135" s="1087">
        <v>0.5</v>
      </c>
      <c r="C135" s="1259">
        <v>0.27779999999999999</v>
      </c>
      <c r="D135" s="1259">
        <v>5.5599999999999997E-2</v>
      </c>
      <c r="E135" s="1259">
        <v>0.1111</v>
      </c>
      <c r="F135" s="1259">
        <v>5.5599999999999997E-2</v>
      </c>
      <c r="G135" s="1262">
        <v>4.0599999999999996</v>
      </c>
      <c r="H135" s="630"/>
      <c r="I135" s="630"/>
      <c r="J135" s="630"/>
      <c r="K135" s="630"/>
      <c r="L135" s="138"/>
      <c r="M135" s="36"/>
      <c r="N135" s="36"/>
    </row>
    <row r="136" spans="1:14" s="5" customFormat="1" ht="12.75" customHeight="1">
      <c r="A136" s="1121"/>
      <c r="B136" s="236"/>
      <c r="C136" s="120"/>
      <c r="D136" s="120"/>
      <c r="E136" s="120"/>
      <c r="F136" s="120"/>
      <c r="G136" s="120"/>
      <c r="H136" s="630"/>
      <c r="I136" s="630"/>
      <c r="J136" s="630"/>
      <c r="K136" s="630"/>
      <c r="L136" s="134"/>
      <c r="M136" s="36"/>
      <c r="N136" s="36"/>
    </row>
    <row r="137" spans="1:14" s="5" customFormat="1" ht="25.5" customHeight="1">
      <c r="A137" s="1116" t="s">
        <v>1194</v>
      </c>
      <c r="B137" s="236"/>
      <c r="C137" s="120"/>
      <c r="D137" s="120"/>
      <c r="E137" s="120"/>
      <c r="F137" s="120"/>
      <c r="G137" s="120"/>
      <c r="H137" s="630"/>
      <c r="I137" s="630"/>
      <c r="J137" s="630"/>
      <c r="K137" s="630"/>
      <c r="L137" s="136"/>
      <c r="M137" s="36"/>
      <c r="N137" s="36"/>
    </row>
    <row r="138" spans="1:14" s="5" customFormat="1" ht="25.5" customHeight="1">
      <c r="A138" s="1121"/>
      <c r="B138" s="236"/>
      <c r="C138" s="120"/>
      <c r="D138" s="120"/>
      <c r="E138" s="120"/>
      <c r="F138" s="120"/>
      <c r="G138" s="120"/>
      <c r="H138" s="630"/>
      <c r="I138" s="630"/>
      <c r="J138" s="630"/>
      <c r="K138" s="630"/>
      <c r="L138" s="139"/>
      <c r="M138" s="36"/>
      <c r="N138" s="36"/>
    </row>
    <row r="139" spans="1:14" s="5" customFormat="1">
      <c r="A139" s="1119" t="s">
        <v>1195</v>
      </c>
      <c r="B139" s="236"/>
      <c r="C139" s="120"/>
      <c r="D139" s="120"/>
      <c r="E139" s="120"/>
      <c r="F139" s="120"/>
      <c r="G139" s="120"/>
      <c r="H139" s="630"/>
      <c r="I139" s="630"/>
      <c r="J139" s="630"/>
      <c r="K139" s="630"/>
      <c r="L139" s="127"/>
      <c r="M139" s="36"/>
      <c r="N139" s="36"/>
    </row>
    <row r="140" spans="1:14" s="5" customFormat="1" ht="25.5" customHeight="1">
      <c r="A140" s="840"/>
      <c r="B140" s="1469" t="s">
        <v>1196</v>
      </c>
      <c r="C140" s="1469"/>
      <c r="D140" s="1469"/>
      <c r="E140" s="120"/>
      <c r="F140" s="120"/>
      <c r="G140" s="120"/>
      <c r="H140" s="630"/>
      <c r="I140" s="630"/>
      <c r="J140" s="630"/>
      <c r="K140" s="630"/>
      <c r="L140" s="127"/>
      <c r="M140" s="36"/>
      <c r="N140" s="36"/>
    </row>
    <row r="141" spans="1:14" s="5" customFormat="1" ht="25.5" customHeight="1" thickBot="1">
      <c r="A141" s="96" t="s">
        <v>1197</v>
      </c>
      <c r="B141" s="1124" t="s">
        <v>1198</v>
      </c>
      <c r="C141" s="1124" t="s">
        <v>1199</v>
      </c>
      <c r="D141" s="1124" t="s">
        <v>1200</v>
      </c>
      <c r="E141" s="120"/>
      <c r="F141" s="120"/>
      <c r="G141" s="120"/>
      <c r="H141" s="630"/>
      <c r="I141" s="630"/>
      <c r="J141" s="630"/>
      <c r="K141" s="630"/>
      <c r="L141" s="127"/>
      <c r="M141" s="36"/>
      <c r="N141" s="36"/>
    </row>
    <row r="142" spans="1:14" s="5" customFormat="1" ht="25.5" customHeight="1">
      <c r="A142" s="876" t="s">
        <v>1188</v>
      </c>
      <c r="B142" s="1087">
        <v>0.2</v>
      </c>
      <c r="C142" s="1259">
        <v>0.8</v>
      </c>
      <c r="D142" s="1259">
        <v>0</v>
      </c>
      <c r="E142" s="120"/>
      <c r="F142" s="120"/>
      <c r="G142" s="120"/>
      <c r="H142" s="630"/>
      <c r="I142" s="630"/>
      <c r="J142" s="630"/>
      <c r="K142" s="630"/>
      <c r="L142" s="127"/>
      <c r="M142" s="36"/>
      <c r="N142" s="36"/>
    </row>
    <row r="143" spans="1:14" s="5" customFormat="1" ht="25.5" customHeight="1">
      <c r="A143" s="876" t="s">
        <v>1189</v>
      </c>
      <c r="B143" s="1087">
        <v>0.36359999999999998</v>
      </c>
      <c r="C143" s="1259">
        <v>0.54549999999999998</v>
      </c>
      <c r="D143" s="1259">
        <v>9.0899999999999995E-2</v>
      </c>
      <c r="E143" s="120"/>
      <c r="F143" s="120"/>
      <c r="G143" s="120"/>
      <c r="H143" s="630"/>
      <c r="I143" s="630"/>
      <c r="J143" s="630"/>
      <c r="K143" s="630"/>
      <c r="L143" s="127"/>
      <c r="M143" s="36"/>
      <c r="N143" s="36"/>
    </row>
    <row r="144" spans="1:14" s="5" customFormat="1" ht="25.5" customHeight="1">
      <c r="A144" s="876" t="s">
        <v>1191</v>
      </c>
      <c r="B144" s="1087">
        <v>0.54549999999999998</v>
      </c>
      <c r="C144" s="1259">
        <v>0.36359999999999998</v>
      </c>
      <c r="D144" s="1259">
        <v>9.0899999999999995E-2</v>
      </c>
      <c r="E144" s="120"/>
      <c r="F144" s="120"/>
      <c r="G144" s="120"/>
      <c r="H144" s="630"/>
      <c r="I144" s="630"/>
      <c r="J144" s="630"/>
      <c r="K144" s="630"/>
      <c r="L144" s="127"/>
      <c r="M144" s="36"/>
      <c r="N144" s="36"/>
    </row>
    <row r="145" spans="1:14" s="5" customFormat="1" ht="25.5" customHeight="1">
      <c r="A145" s="876" t="s">
        <v>304</v>
      </c>
      <c r="B145" s="1087">
        <v>0.2727</v>
      </c>
      <c r="C145" s="1259">
        <v>0.72729999999999995</v>
      </c>
      <c r="D145" s="1259">
        <v>0</v>
      </c>
      <c r="E145" s="120"/>
      <c r="F145" s="120"/>
      <c r="G145" s="120"/>
      <c r="H145" s="630"/>
      <c r="I145" s="630"/>
      <c r="J145" s="630"/>
      <c r="K145" s="630"/>
      <c r="L145" s="127"/>
      <c r="M145" s="36"/>
      <c r="N145" s="36"/>
    </row>
    <row r="146" spans="1:14" s="5" customFormat="1">
      <c r="A146" s="876" t="s">
        <v>1192</v>
      </c>
      <c r="B146" s="1087">
        <v>0.22220000000000001</v>
      </c>
      <c r="C146" s="1259">
        <v>0.66669999999999996</v>
      </c>
      <c r="D146" s="1259">
        <v>0.1111</v>
      </c>
      <c r="E146" s="120"/>
      <c r="F146" s="120"/>
      <c r="G146" s="120"/>
      <c r="H146" s="630"/>
      <c r="I146" s="630"/>
      <c r="J146" s="630"/>
      <c r="K146" s="630"/>
      <c r="L146" s="127"/>
      <c r="M146" s="36"/>
      <c r="N146" s="36"/>
    </row>
    <row r="147" spans="1:14" s="5" customFormat="1">
      <c r="A147" s="876" t="s">
        <v>1193</v>
      </c>
      <c r="B147" s="1087">
        <v>0.36359999999999998</v>
      </c>
      <c r="C147" s="1259">
        <v>0.45450000000000002</v>
      </c>
      <c r="D147" s="1259">
        <v>0.18179999999999999</v>
      </c>
      <c r="E147" s="120"/>
      <c r="F147" s="120"/>
      <c r="G147" s="120"/>
      <c r="H147" s="630"/>
      <c r="I147" s="630"/>
      <c r="J147" s="630"/>
      <c r="K147" s="630"/>
      <c r="L147" s="127"/>
      <c r="M147" s="36"/>
      <c r="N147" s="36"/>
    </row>
    <row r="148" spans="1:14" s="5" customFormat="1">
      <c r="A148" s="1121"/>
      <c r="B148" s="236"/>
      <c r="C148" s="120"/>
      <c r="D148" s="120"/>
      <c r="E148" s="120"/>
      <c r="F148" s="120"/>
      <c r="G148" s="120"/>
      <c r="H148" s="630"/>
      <c r="I148" s="630"/>
      <c r="J148" s="630"/>
      <c r="K148" s="630"/>
      <c r="L148" s="127"/>
      <c r="M148" s="36"/>
      <c r="N148" s="36"/>
    </row>
    <row r="149" spans="1:14" s="5" customFormat="1">
      <c r="A149" s="1116" t="s">
        <v>1194</v>
      </c>
      <c r="B149" s="236"/>
      <c r="C149" s="120"/>
      <c r="D149" s="120"/>
      <c r="E149" s="120"/>
      <c r="F149" s="120"/>
      <c r="G149" s="120"/>
      <c r="H149" s="630"/>
      <c r="I149" s="630"/>
      <c r="J149" s="630"/>
      <c r="K149" s="630"/>
      <c r="L149" s="127"/>
      <c r="M149" s="36"/>
      <c r="N149" s="36"/>
    </row>
    <row r="150" spans="1:14" s="5" customFormat="1">
      <c r="A150" s="1121"/>
      <c r="B150" s="236"/>
      <c r="C150" s="120"/>
      <c r="D150" s="120"/>
      <c r="E150" s="120"/>
      <c r="F150" s="120"/>
      <c r="G150" s="120"/>
      <c r="H150" s="630"/>
      <c r="I150" s="630"/>
      <c r="J150" s="630"/>
      <c r="K150" s="630"/>
      <c r="L150" s="127"/>
      <c r="M150" s="36"/>
      <c r="N150" s="36"/>
    </row>
    <row r="151" spans="1:14" s="5" customFormat="1">
      <c r="A151" s="1119" t="s">
        <v>1209</v>
      </c>
      <c r="B151" s="236"/>
      <c r="C151" s="120"/>
      <c r="D151" s="120"/>
      <c r="E151" s="120"/>
      <c r="F151" s="120"/>
      <c r="G151" s="120"/>
      <c r="H151" s="630"/>
      <c r="I151" s="630"/>
      <c r="J151" s="630"/>
      <c r="K151" s="630"/>
      <c r="L151" s="127"/>
      <c r="M151" s="36"/>
      <c r="N151" s="36"/>
    </row>
    <row r="152" spans="1:14" s="5" customFormat="1" ht="26.25" thickBot="1">
      <c r="A152" s="96" t="s">
        <v>1197</v>
      </c>
      <c r="B152" s="1124">
        <v>5</v>
      </c>
      <c r="C152" s="1124">
        <v>4</v>
      </c>
      <c r="D152" s="1124">
        <v>3</v>
      </c>
      <c r="E152" s="1124">
        <v>2</v>
      </c>
      <c r="F152" s="1124">
        <v>1</v>
      </c>
      <c r="G152" s="1124" t="s">
        <v>1201</v>
      </c>
      <c r="H152" s="630"/>
      <c r="I152" s="630"/>
      <c r="J152" s="630"/>
      <c r="K152" s="630"/>
      <c r="L152" s="127"/>
      <c r="M152" s="36"/>
      <c r="N152" s="36"/>
    </row>
    <row r="153" spans="1:14" s="113" customFormat="1" ht="13.15" customHeight="1">
      <c r="A153" s="1121" t="s">
        <v>1202</v>
      </c>
      <c r="B153" s="1087">
        <v>0.4118</v>
      </c>
      <c r="C153" s="1259">
        <v>0.29409999999999997</v>
      </c>
      <c r="D153" s="1259">
        <v>0.23530000000000001</v>
      </c>
      <c r="E153" s="1259">
        <v>5.8799999999999998E-2</v>
      </c>
      <c r="F153" s="1259">
        <v>0</v>
      </c>
      <c r="G153" s="1262">
        <v>4.0599999999999996</v>
      </c>
      <c r="H153" s="630"/>
      <c r="I153" s="630"/>
      <c r="J153" s="630"/>
      <c r="K153" s="630"/>
      <c r="L153" s="127"/>
      <c r="M153" s="176"/>
      <c r="N153" s="176"/>
    </row>
    <row r="154" spans="1:14" s="113" customFormat="1" ht="13.15" customHeight="1">
      <c r="A154" s="1121" t="s">
        <v>1203</v>
      </c>
      <c r="B154" s="1087">
        <v>6.25E-2</v>
      </c>
      <c r="C154" s="1259">
        <v>0</v>
      </c>
      <c r="D154" s="1259">
        <v>0.8125</v>
      </c>
      <c r="E154" s="1259">
        <v>6.25E-2</v>
      </c>
      <c r="F154" s="1259">
        <v>6.25E-2</v>
      </c>
      <c r="G154" s="1262">
        <v>2.94</v>
      </c>
      <c r="H154" s="630"/>
      <c r="I154" s="630"/>
      <c r="J154" s="630"/>
      <c r="K154" s="630"/>
      <c r="L154" s="127"/>
      <c r="M154" s="176"/>
      <c r="N154" s="176"/>
    </row>
    <row r="155" spans="1:14" s="113" customFormat="1" ht="13.15" customHeight="1">
      <c r="A155" s="1121" t="s">
        <v>1204</v>
      </c>
      <c r="B155" s="1087">
        <v>0.25</v>
      </c>
      <c r="C155" s="1259">
        <v>0.25</v>
      </c>
      <c r="D155" s="1259">
        <v>0.375</v>
      </c>
      <c r="E155" s="1259">
        <v>0.125</v>
      </c>
      <c r="F155" s="1259">
        <v>0</v>
      </c>
      <c r="G155" s="1262">
        <v>3.63</v>
      </c>
      <c r="H155" s="630"/>
      <c r="I155" s="630"/>
      <c r="J155" s="630"/>
      <c r="K155" s="630"/>
      <c r="L155" s="127"/>
      <c r="M155" s="176"/>
      <c r="N155" s="176"/>
    </row>
    <row r="156" spans="1:14" s="113" customFormat="1" ht="12.75" customHeight="1">
      <c r="A156" s="1121" t="s">
        <v>1205</v>
      </c>
      <c r="B156" s="1087">
        <v>0.125</v>
      </c>
      <c r="C156" s="1259">
        <v>0.25</v>
      </c>
      <c r="D156" s="1259">
        <v>0.5</v>
      </c>
      <c r="E156" s="1259">
        <v>0.125</v>
      </c>
      <c r="F156" s="1259">
        <v>0</v>
      </c>
      <c r="G156" s="1262">
        <v>3.38</v>
      </c>
      <c r="H156" s="630"/>
      <c r="I156" s="630"/>
      <c r="J156" s="630"/>
      <c r="K156" s="630"/>
      <c r="L156" s="127"/>
      <c r="M156" s="176"/>
      <c r="N156" s="176"/>
    </row>
    <row r="157" spans="1:14" s="113" customFormat="1" ht="12.75" customHeight="1">
      <c r="A157" s="1121" t="s">
        <v>1206</v>
      </c>
      <c r="B157" s="1087">
        <v>0.23530000000000001</v>
      </c>
      <c r="C157" s="1259">
        <v>0.1176</v>
      </c>
      <c r="D157" s="1259">
        <v>0.58819999999999995</v>
      </c>
      <c r="E157" s="1259">
        <v>5.8799999999999998E-2</v>
      </c>
      <c r="F157" s="1259">
        <v>0</v>
      </c>
      <c r="G157" s="1262">
        <v>3.53</v>
      </c>
      <c r="H157" s="630"/>
      <c r="I157" s="630"/>
      <c r="J157" s="630"/>
      <c r="K157" s="630"/>
      <c r="L157" s="127"/>
      <c r="M157" s="176"/>
      <c r="N157" s="176"/>
    </row>
    <row r="158" spans="1:14" s="113" customFormat="1" ht="12.75" customHeight="1">
      <c r="A158" s="1121"/>
      <c r="B158" s="236"/>
      <c r="C158" s="120"/>
      <c r="D158" s="120"/>
      <c r="E158" s="120"/>
      <c r="F158" s="120"/>
      <c r="G158" s="120"/>
      <c r="H158" s="630"/>
      <c r="I158" s="630"/>
      <c r="J158" s="630"/>
      <c r="K158" s="630"/>
      <c r="L158" s="127"/>
      <c r="M158" s="176"/>
      <c r="N158" s="176"/>
    </row>
    <row r="159" spans="1:14" s="113" customFormat="1" ht="12.75" customHeight="1">
      <c r="A159" s="1116" t="s">
        <v>1194</v>
      </c>
      <c r="B159" s="236"/>
      <c r="C159" s="120"/>
      <c r="D159" s="120"/>
      <c r="E159" s="120"/>
      <c r="F159" s="120"/>
      <c r="G159" s="120"/>
      <c r="H159" s="630"/>
      <c r="I159" s="630"/>
      <c r="J159" s="630"/>
      <c r="K159" s="630"/>
      <c r="L159" s="127"/>
      <c r="M159" s="176"/>
      <c r="N159" s="176"/>
    </row>
    <row r="160" spans="1:14" s="113" customFormat="1" ht="12.75" customHeight="1">
      <c r="A160" s="1121"/>
      <c r="B160" s="236"/>
      <c r="C160" s="120"/>
      <c r="D160" s="120"/>
      <c r="E160" s="120"/>
      <c r="F160" s="120"/>
      <c r="G160" s="120"/>
      <c r="H160" s="630"/>
      <c r="I160" s="630"/>
      <c r="J160" s="630"/>
      <c r="K160" s="630"/>
      <c r="L160" s="127"/>
      <c r="M160" s="176"/>
      <c r="N160" s="176"/>
    </row>
    <row r="161" spans="1:15" s="5" customFormat="1" ht="12.75" customHeight="1">
      <c r="A161" s="1119" t="s">
        <v>1210</v>
      </c>
      <c r="B161" s="236"/>
      <c r="C161" s="120"/>
      <c r="D161" s="120"/>
      <c r="E161" s="120"/>
      <c r="F161" s="120"/>
      <c r="G161" s="120"/>
      <c r="H161" s="630"/>
      <c r="I161" s="630"/>
      <c r="J161" s="630"/>
      <c r="K161" s="630"/>
      <c r="L161" s="127"/>
      <c r="M161" s="36"/>
      <c r="N161" s="36"/>
    </row>
    <row r="162" spans="1:15" s="5" customFormat="1" ht="26.25" thickBot="1">
      <c r="A162" s="96" t="s">
        <v>1197</v>
      </c>
      <c r="B162" s="1124">
        <v>5</v>
      </c>
      <c r="C162" s="1124">
        <v>4</v>
      </c>
      <c r="D162" s="1124">
        <v>3</v>
      </c>
      <c r="E162" s="1124">
        <v>2</v>
      </c>
      <c r="F162" s="1124">
        <v>1</v>
      </c>
      <c r="G162" s="1124" t="s">
        <v>281</v>
      </c>
      <c r="H162" s="630"/>
      <c r="I162" s="630"/>
      <c r="J162" s="630"/>
      <c r="K162" s="630"/>
      <c r="L162" s="140"/>
      <c r="M162" s="36"/>
      <c r="N162" s="36"/>
    </row>
    <row r="163" spans="1:15" s="5" customFormat="1" ht="12.75" customHeight="1">
      <c r="A163" s="1121" t="s">
        <v>1207</v>
      </c>
      <c r="B163" s="1152">
        <v>0.55559999999999998</v>
      </c>
      <c r="C163" s="1150">
        <v>0.27779999999999999</v>
      </c>
      <c r="D163" s="1150">
        <v>0</v>
      </c>
      <c r="E163" s="1150">
        <v>0.16669999999999999</v>
      </c>
      <c r="F163" s="1150">
        <v>0</v>
      </c>
      <c r="G163" s="1151">
        <v>4.22</v>
      </c>
      <c r="H163" s="630"/>
      <c r="I163" s="630"/>
      <c r="J163" s="630"/>
      <c r="K163" s="630"/>
      <c r="L163" s="140"/>
      <c r="M163" s="36"/>
      <c r="N163" s="36"/>
    </row>
    <row r="164" spans="1:15" s="5" customFormat="1" ht="12.75" customHeight="1">
      <c r="A164" s="1121"/>
      <c r="B164" s="236"/>
      <c r="C164" s="120"/>
      <c r="D164" s="120"/>
      <c r="E164" s="120"/>
      <c r="F164" s="120"/>
      <c r="G164" s="120"/>
      <c r="H164" s="630"/>
      <c r="I164" s="630"/>
      <c r="J164" s="630"/>
      <c r="K164" s="630"/>
      <c r="L164" s="140"/>
      <c r="M164" s="36"/>
      <c r="N164" s="36"/>
    </row>
    <row r="165" spans="1:15" s="5" customFormat="1" ht="12.75" customHeight="1">
      <c r="A165" s="1116" t="s">
        <v>1194</v>
      </c>
      <c r="B165" s="236"/>
      <c r="C165" s="120"/>
      <c r="D165" s="120"/>
      <c r="E165" s="120"/>
      <c r="F165" s="120"/>
      <c r="G165" s="120"/>
      <c r="H165" s="630"/>
      <c r="I165" s="630"/>
      <c r="J165" s="630"/>
      <c r="K165" s="630"/>
      <c r="L165" s="140"/>
      <c r="M165" s="36"/>
      <c r="N165" s="36"/>
    </row>
    <row r="166" spans="1:15" s="5" customFormat="1" ht="12.75" customHeight="1">
      <c r="A166" s="1121"/>
      <c r="B166" s="236"/>
      <c r="C166" s="120"/>
      <c r="D166" s="120"/>
      <c r="E166" s="120"/>
      <c r="F166" s="120"/>
      <c r="G166" s="120"/>
      <c r="H166" s="630"/>
      <c r="I166" s="630"/>
      <c r="J166" s="630"/>
      <c r="K166" s="630"/>
      <c r="L166" s="140"/>
      <c r="M166" s="36"/>
      <c r="N166" s="36"/>
    </row>
    <row r="167" spans="1:15" s="5" customFormat="1" ht="12.75" customHeight="1">
      <c r="A167" s="624"/>
      <c r="B167" s="1004"/>
      <c r="C167" s="630"/>
      <c r="D167" s="630"/>
      <c r="E167" s="630"/>
      <c r="F167" s="630"/>
      <c r="G167" s="630"/>
      <c r="H167" s="630"/>
      <c r="I167" s="630"/>
      <c r="J167" s="630"/>
      <c r="K167" s="630"/>
      <c r="L167" s="140"/>
      <c r="N167" s="36"/>
      <c r="O167" s="36"/>
    </row>
    <row r="168" spans="1:15" s="5" customFormat="1" ht="12.75" customHeight="1">
      <c r="A168" s="624"/>
      <c r="B168" s="1004"/>
      <c r="C168" s="630"/>
      <c r="D168" s="630"/>
      <c r="E168" s="630"/>
      <c r="F168" s="630"/>
      <c r="G168" s="630"/>
      <c r="H168" s="630"/>
      <c r="I168" s="630"/>
      <c r="J168" s="630"/>
      <c r="K168" s="630"/>
      <c r="L168" s="140"/>
      <c r="N168" s="36"/>
      <c r="O168" s="36"/>
    </row>
    <row r="169" spans="1:15" s="5" customFormat="1" ht="12.75" customHeight="1">
      <c r="A169" s="624"/>
      <c r="B169" s="1004"/>
      <c r="C169" s="630"/>
      <c r="D169" s="630"/>
      <c r="E169" s="630"/>
      <c r="F169" s="630"/>
      <c r="G169" s="630"/>
      <c r="H169" s="630"/>
      <c r="I169" s="630"/>
      <c r="J169" s="630"/>
      <c r="K169" s="630"/>
      <c r="L169" s="127"/>
      <c r="N169" s="36"/>
      <c r="O169" s="36"/>
    </row>
    <row r="170" spans="1:15" s="5" customFormat="1" ht="12.75" customHeight="1">
      <c r="A170" s="624"/>
      <c r="B170" s="1004"/>
      <c r="C170" s="630"/>
      <c r="D170" s="630"/>
      <c r="E170" s="630"/>
      <c r="F170" s="630"/>
      <c r="G170" s="630"/>
      <c r="H170" s="630"/>
      <c r="I170" s="630"/>
      <c r="J170" s="630"/>
      <c r="K170" s="630"/>
      <c r="L170" s="127"/>
      <c r="N170" s="36"/>
      <c r="O170" s="36"/>
    </row>
    <row r="171" spans="1:15" s="5" customFormat="1" ht="12.75" customHeight="1">
      <c r="A171" s="624"/>
      <c r="B171" s="1004"/>
      <c r="C171" s="630"/>
      <c r="D171" s="630"/>
      <c r="E171" s="630"/>
      <c r="F171" s="630"/>
      <c r="G171" s="630"/>
      <c r="H171" s="630"/>
      <c r="I171" s="630"/>
      <c r="J171" s="630"/>
      <c r="K171" s="630"/>
      <c r="L171" s="127"/>
      <c r="N171" s="36"/>
      <c r="O171" s="36"/>
    </row>
    <row r="172" spans="1:15" s="5" customFormat="1" ht="12.75" customHeight="1">
      <c r="A172" s="624"/>
      <c r="B172" s="1004"/>
      <c r="C172" s="630"/>
      <c r="D172" s="630"/>
      <c r="E172" s="630"/>
      <c r="F172" s="630"/>
      <c r="G172" s="630"/>
      <c r="H172" s="630"/>
      <c r="I172" s="630"/>
      <c r="J172" s="630"/>
      <c r="K172" s="630"/>
      <c r="L172" s="127"/>
      <c r="N172" s="36"/>
      <c r="O172" s="36"/>
    </row>
    <row r="173" spans="1:15" s="5" customFormat="1" ht="12.75" customHeight="1">
      <c r="A173" s="624"/>
      <c r="B173" s="1004"/>
      <c r="C173" s="630"/>
      <c r="D173" s="630"/>
      <c r="E173" s="630"/>
      <c r="F173" s="630"/>
      <c r="G173" s="630"/>
      <c r="H173" s="630"/>
      <c r="I173" s="630"/>
      <c r="J173" s="630"/>
      <c r="K173" s="630"/>
      <c r="L173" s="127"/>
      <c r="N173" s="36"/>
      <c r="O173" s="36"/>
    </row>
    <row r="174" spans="1:15" s="5" customFormat="1" ht="12.75" customHeight="1">
      <c r="A174" s="624"/>
      <c r="B174" s="1004"/>
      <c r="C174" s="630"/>
      <c r="D174" s="630"/>
      <c r="E174" s="630"/>
      <c r="F174" s="630"/>
      <c r="G174" s="630"/>
      <c r="H174" s="630"/>
      <c r="I174" s="630"/>
      <c r="J174" s="630"/>
      <c r="K174" s="630"/>
      <c r="L174" s="127"/>
      <c r="N174" s="36"/>
      <c r="O174" s="36"/>
    </row>
    <row r="175" spans="1:15" s="5" customFormat="1" ht="12.75" customHeight="1">
      <c r="A175" s="624"/>
      <c r="B175" s="1004"/>
      <c r="C175" s="630"/>
      <c r="D175" s="630"/>
      <c r="E175" s="630"/>
      <c r="F175" s="630"/>
      <c r="G175" s="630"/>
      <c r="H175" s="630"/>
      <c r="I175" s="630"/>
      <c r="J175" s="630"/>
      <c r="K175" s="630"/>
      <c r="L175" s="127"/>
      <c r="N175" s="36"/>
      <c r="O175" s="36"/>
    </row>
    <row r="176" spans="1:15" s="5" customFormat="1" ht="12.75" customHeight="1">
      <c r="A176" s="624"/>
      <c r="B176" s="1004"/>
      <c r="C176" s="630"/>
      <c r="D176" s="630"/>
      <c r="E176" s="630"/>
      <c r="F176" s="630"/>
      <c r="G176" s="630"/>
      <c r="H176" s="630"/>
      <c r="I176" s="630"/>
      <c r="J176" s="630"/>
      <c r="K176" s="630"/>
      <c r="L176" s="127"/>
      <c r="N176" s="36"/>
      <c r="O176" s="36"/>
    </row>
    <row r="177" spans="1:15" s="5" customFormat="1" ht="12.75" customHeight="1">
      <c r="A177" s="624"/>
      <c r="B177" s="1004"/>
      <c r="C177" s="630"/>
      <c r="D177" s="630"/>
      <c r="E177" s="630"/>
      <c r="F177" s="630"/>
      <c r="G177" s="630"/>
      <c r="H177" s="630"/>
      <c r="I177" s="630"/>
      <c r="J177" s="630"/>
      <c r="K177" s="630"/>
      <c r="L177" s="127"/>
      <c r="N177" s="36"/>
      <c r="O177" s="36"/>
    </row>
    <row r="178" spans="1:15" s="5" customFormat="1" ht="12.75" customHeight="1">
      <c r="A178" s="624"/>
      <c r="B178" s="1004"/>
      <c r="C178" s="630"/>
      <c r="D178" s="630"/>
      <c r="E178" s="630"/>
      <c r="F178" s="630"/>
      <c r="G178" s="630"/>
      <c r="H178" s="630"/>
      <c r="I178" s="630"/>
      <c r="J178" s="630"/>
      <c r="K178" s="630"/>
      <c r="L178" s="127"/>
      <c r="N178" s="36"/>
      <c r="O178" s="36"/>
    </row>
    <row r="179" spans="1:15" s="5" customFormat="1" ht="12.75" customHeight="1">
      <c r="A179" s="624"/>
      <c r="B179" s="1004"/>
      <c r="C179" s="630"/>
      <c r="D179" s="630"/>
      <c r="E179" s="630"/>
      <c r="F179" s="630"/>
      <c r="G179" s="630"/>
      <c r="H179" s="630"/>
      <c r="I179" s="630"/>
      <c r="J179" s="630"/>
      <c r="K179" s="630"/>
      <c r="L179" s="127"/>
      <c r="N179" s="36"/>
      <c r="O179" s="36"/>
    </row>
    <row r="180" spans="1:15" s="627" customFormat="1" ht="12.75" customHeight="1">
      <c r="A180" s="624"/>
      <c r="B180" s="1004"/>
      <c r="C180" s="630"/>
      <c r="D180" s="630"/>
      <c r="E180" s="630"/>
      <c r="F180" s="630"/>
      <c r="G180" s="630"/>
      <c r="H180" s="630"/>
      <c r="I180" s="630"/>
      <c r="J180" s="630"/>
      <c r="K180" s="630"/>
      <c r="L180" s="127"/>
      <c r="N180" s="629"/>
      <c r="O180" s="629"/>
    </row>
    <row r="181" spans="1:15" s="627" customFormat="1" ht="12.75" customHeight="1">
      <c r="A181" s="624"/>
      <c r="B181" s="1004"/>
      <c r="C181" s="630"/>
      <c r="D181" s="630"/>
      <c r="E181" s="630"/>
      <c r="F181" s="630"/>
      <c r="G181" s="630"/>
      <c r="H181" s="630"/>
      <c r="I181" s="630"/>
      <c r="J181" s="630"/>
      <c r="K181" s="630"/>
      <c r="L181" s="127"/>
      <c r="N181" s="629"/>
      <c r="O181" s="629"/>
    </row>
    <row r="182" spans="1:15" s="5" customFormat="1" ht="12.75" customHeight="1">
      <c r="A182" s="624"/>
      <c r="B182" s="1004"/>
      <c r="C182" s="630"/>
      <c r="D182" s="630"/>
      <c r="E182" s="630"/>
      <c r="F182" s="630"/>
      <c r="G182" s="630"/>
      <c r="H182" s="630"/>
      <c r="I182" s="630"/>
      <c r="J182" s="630"/>
      <c r="K182" s="630"/>
      <c r="L182" s="127"/>
      <c r="N182" s="36"/>
      <c r="O182" s="36"/>
    </row>
    <row r="183" spans="1:15" s="5" customFormat="1" ht="12.75" customHeight="1">
      <c r="A183" s="624"/>
      <c r="B183" s="1004"/>
      <c r="C183" s="630"/>
      <c r="D183" s="630"/>
      <c r="E183" s="630"/>
      <c r="F183" s="630"/>
      <c r="G183" s="630"/>
      <c r="H183" s="630"/>
      <c r="I183" s="630"/>
      <c r="J183" s="630"/>
      <c r="K183" s="630"/>
      <c r="L183" s="127"/>
      <c r="N183" s="36"/>
      <c r="O183" s="36"/>
    </row>
    <row r="184" spans="1:15" s="624" customFormat="1" ht="12.75" customHeight="1">
      <c r="B184" s="1004"/>
      <c r="C184" s="630"/>
      <c r="D184" s="630"/>
      <c r="E184" s="630"/>
      <c r="F184" s="630"/>
      <c r="G184" s="630"/>
      <c r="H184" s="630"/>
      <c r="I184" s="630"/>
      <c r="J184" s="630"/>
      <c r="K184" s="630"/>
      <c r="L184" s="141"/>
      <c r="M184" s="630"/>
      <c r="N184" s="630"/>
    </row>
    <row r="185" spans="1:15" s="5" customFormat="1" ht="12.75" customHeight="1">
      <c r="A185" s="624"/>
      <c r="B185" s="1004"/>
      <c r="C185" s="630"/>
      <c r="D185" s="630"/>
      <c r="E185" s="630"/>
      <c r="F185" s="630"/>
      <c r="G185" s="630"/>
      <c r="H185" s="630"/>
      <c r="I185" s="630"/>
      <c r="J185" s="630"/>
      <c r="K185" s="630"/>
      <c r="L185" s="127"/>
      <c r="N185" s="36"/>
    </row>
    <row r="186" spans="1:15" s="5" customFormat="1" ht="12.75" customHeight="1">
      <c r="A186" s="624"/>
      <c r="B186" s="1004"/>
      <c r="C186" s="630"/>
      <c r="D186" s="630"/>
      <c r="E186" s="630"/>
      <c r="F186" s="630"/>
      <c r="G186" s="630"/>
      <c r="H186" s="630"/>
      <c r="I186" s="630"/>
      <c r="J186" s="630"/>
      <c r="K186" s="630"/>
      <c r="L186" s="127"/>
      <c r="N186" s="36"/>
    </row>
    <row r="187" spans="1:15" s="5" customFormat="1" ht="12.75" customHeight="1">
      <c r="A187" s="624"/>
      <c r="B187" s="1004"/>
      <c r="C187" s="630"/>
      <c r="D187" s="630"/>
      <c r="E187" s="630"/>
      <c r="F187" s="630"/>
      <c r="G187" s="630"/>
      <c r="H187" s="630"/>
      <c r="I187" s="630"/>
      <c r="J187" s="630"/>
      <c r="K187" s="630"/>
      <c r="L187" s="127"/>
      <c r="N187" s="36"/>
      <c r="O187" s="36"/>
    </row>
    <row r="188" spans="1:15" s="5" customFormat="1" ht="12.75" customHeight="1">
      <c r="A188" s="624"/>
      <c r="B188" s="1004"/>
      <c r="C188" s="630"/>
      <c r="D188" s="630"/>
      <c r="E188" s="630"/>
      <c r="F188" s="630"/>
      <c r="G188" s="630"/>
      <c r="H188" s="630"/>
      <c r="I188" s="630"/>
      <c r="J188" s="630"/>
      <c r="K188" s="630"/>
      <c r="L188" s="127"/>
      <c r="M188" s="36"/>
      <c r="N188" s="36"/>
    </row>
    <row r="189" spans="1:15" s="5" customFormat="1" ht="12.75" customHeight="1">
      <c r="A189" s="624"/>
      <c r="B189" s="1004"/>
      <c r="C189" s="630"/>
      <c r="D189" s="630"/>
      <c r="E189" s="630"/>
      <c r="F189" s="630"/>
      <c r="G189" s="630"/>
      <c r="H189" s="630"/>
      <c r="I189" s="630"/>
      <c r="J189" s="630"/>
      <c r="K189" s="630"/>
      <c r="L189" s="127"/>
      <c r="M189" s="36"/>
      <c r="N189" s="36"/>
    </row>
    <row r="190" spans="1:15" ht="12.75" customHeight="1">
      <c r="A190" s="624"/>
      <c r="B190" s="1004"/>
      <c r="C190" s="630"/>
      <c r="D190" s="630"/>
      <c r="E190" s="630"/>
      <c r="F190" s="630"/>
      <c r="G190" s="630"/>
      <c r="H190" s="630"/>
      <c r="I190" s="630"/>
      <c r="L190" s="127"/>
    </row>
    <row r="191" spans="1:15" ht="12.75" customHeight="1">
      <c r="A191" s="624"/>
      <c r="B191" s="1004"/>
      <c r="C191" s="630"/>
      <c r="D191" s="630"/>
      <c r="E191" s="630"/>
      <c r="F191" s="630"/>
      <c r="G191" s="630"/>
      <c r="H191" s="630"/>
      <c r="I191" s="630"/>
      <c r="L191" s="127"/>
    </row>
    <row r="192" spans="1:15" ht="12.75" customHeight="1">
      <c r="A192" s="624"/>
      <c r="B192" s="1004"/>
      <c r="C192" s="630"/>
      <c r="D192" s="630"/>
      <c r="E192" s="630"/>
      <c r="F192" s="630"/>
      <c r="G192" s="630"/>
      <c r="H192" s="630"/>
      <c r="I192" s="630"/>
      <c r="L192" s="127"/>
    </row>
    <row r="193" spans="1:14" ht="12.75" customHeight="1">
      <c r="A193" s="624"/>
      <c r="B193" s="1004"/>
      <c r="C193" s="630"/>
      <c r="D193" s="630"/>
      <c r="E193" s="630"/>
      <c r="F193" s="630"/>
      <c r="G193" s="630"/>
      <c r="H193" s="630"/>
      <c r="I193" s="630"/>
      <c r="L193" s="127"/>
    </row>
    <row r="194" spans="1:14" ht="12.75" customHeight="1">
      <c r="A194" s="624"/>
      <c r="B194" s="1004"/>
      <c r="C194" s="630"/>
      <c r="D194" s="630"/>
      <c r="E194" s="630"/>
      <c r="F194" s="630"/>
      <c r="G194" s="630"/>
      <c r="H194" s="630"/>
      <c r="I194" s="630"/>
      <c r="L194" s="127"/>
    </row>
    <row r="195" spans="1:14" ht="12.75" customHeight="1">
      <c r="A195" s="624"/>
      <c r="B195" s="1004"/>
      <c r="C195" s="630"/>
      <c r="D195" s="630"/>
      <c r="E195" s="630"/>
      <c r="F195" s="630"/>
      <c r="G195" s="630"/>
      <c r="H195" s="630"/>
      <c r="I195" s="630"/>
      <c r="L195" s="127"/>
    </row>
    <row r="196" spans="1:14" s="624" customFormat="1" ht="12.75" customHeight="1">
      <c r="B196" s="1004"/>
      <c r="C196" s="630"/>
      <c r="D196" s="630"/>
      <c r="E196" s="630"/>
      <c r="F196" s="630"/>
      <c r="G196" s="630"/>
      <c r="H196" s="630"/>
      <c r="I196" s="630"/>
      <c r="J196" s="630"/>
      <c r="K196" s="630"/>
      <c r="L196" s="141"/>
      <c r="M196" s="630"/>
      <c r="N196" s="630"/>
    </row>
    <row r="197" spans="1:14" ht="12.75" customHeight="1">
      <c r="A197" s="624"/>
      <c r="B197" s="1004"/>
      <c r="C197" s="630"/>
      <c r="D197" s="630"/>
      <c r="E197" s="630"/>
      <c r="F197" s="630"/>
      <c r="G197" s="630"/>
      <c r="H197" s="630"/>
      <c r="I197" s="630"/>
      <c r="L197" s="127"/>
    </row>
    <row r="198" spans="1:14" ht="12.75" customHeight="1">
      <c r="A198" s="624"/>
      <c r="B198" s="1004"/>
      <c r="C198" s="630"/>
      <c r="D198" s="630"/>
      <c r="E198" s="630"/>
      <c r="F198" s="630"/>
      <c r="G198" s="630"/>
      <c r="H198" s="630"/>
      <c r="I198" s="630"/>
    </row>
    <row r="199" spans="1:14" ht="12.75" customHeight="1">
      <c r="A199" s="624"/>
      <c r="B199" s="1004"/>
      <c r="C199" s="630"/>
      <c r="D199" s="630"/>
      <c r="E199" s="630"/>
      <c r="F199" s="630"/>
      <c r="G199" s="630"/>
      <c r="H199" s="630"/>
      <c r="I199" s="630"/>
    </row>
    <row r="200" spans="1:14" ht="12.75" customHeight="1">
      <c r="A200" s="624"/>
      <c r="B200" s="1004"/>
      <c r="C200" s="630"/>
      <c r="D200" s="630"/>
      <c r="E200" s="630"/>
      <c r="F200" s="630"/>
      <c r="G200" s="630"/>
      <c r="H200" s="630"/>
      <c r="I200" s="630"/>
    </row>
    <row r="201" spans="1:14" ht="12.75" customHeight="1">
      <c r="A201" s="624"/>
      <c r="B201" s="1004"/>
      <c r="C201" s="630"/>
      <c r="D201" s="630"/>
      <c r="E201" s="630"/>
      <c r="F201" s="630"/>
      <c r="G201" s="630"/>
      <c r="H201" s="630"/>
      <c r="I201" s="630"/>
    </row>
    <row r="202" spans="1:14" ht="12.75" customHeight="1">
      <c r="A202" s="624"/>
      <c r="B202" s="1004"/>
      <c r="C202" s="630"/>
      <c r="D202" s="630"/>
      <c r="E202" s="630"/>
      <c r="F202" s="630"/>
      <c r="G202" s="630"/>
      <c r="H202" s="630"/>
      <c r="I202" s="630"/>
    </row>
    <row r="203" spans="1:14" ht="12.75" customHeight="1">
      <c r="A203" s="624"/>
      <c r="B203" s="1004"/>
      <c r="C203" s="630"/>
      <c r="D203" s="630"/>
      <c r="E203" s="630"/>
      <c r="F203" s="630"/>
      <c r="G203" s="630"/>
      <c r="H203" s="630"/>
      <c r="I203" s="630"/>
    </row>
    <row r="204" spans="1:14" s="624" customFormat="1" ht="12.75" customHeight="1">
      <c r="B204" s="1004"/>
      <c r="C204" s="630"/>
      <c r="D204" s="630"/>
      <c r="E204" s="630"/>
      <c r="F204" s="630"/>
      <c r="G204" s="630"/>
      <c r="H204" s="630"/>
      <c r="I204" s="630"/>
      <c r="J204" s="630"/>
      <c r="K204" s="630"/>
      <c r="L204" s="141"/>
      <c r="M204" s="630"/>
      <c r="N204" s="630"/>
    </row>
    <row r="205" spans="1:14" ht="12.75" customHeight="1">
      <c r="A205" s="624"/>
      <c r="B205" s="1004"/>
      <c r="C205" s="630"/>
      <c r="D205" s="630"/>
      <c r="E205" s="630"/>
      <c r="F205" s="630"/>
      <c r="G205" s="630"/>
      <c r="H205" s="630"/>
      <c r="I205" s="630"/>
    </row>
    <row r="206" spans="1:14" ht="12.75" customHeight="1">
      <c r="A206" s="624"/>
      <c r="B206" s="1004"/>
      <c r="C206" s="630"/>
      <c r="D206" s="630"/>
      <c r="E206" s="630"/>
      <c r="F206" s="630"/>
      <c r="G206" s="630"/>
      <c r="H206" s="630"/>
      <c r="I206" s="630"/>
    </row>
    <row r="207" spans="1:14" ht="12.75" customHeight="1">
      <c r="A207" s="624"/>
      <c r="B207" s="1004"/>
      <c r="C207" s="630"/>
      <c r="D207" s="630"/>
      <c r="E207" s="630"/>
      <c r="F207" s="630"/>
      <c r="G207" s="630"/>
      <c r="H207" s="630"/>
      <c r="I207" s="630"/>
    </row>
    <row r="208" spans="1:14" ht="12.75" customHeight="1">
      <c r="A208" s="624"/>
      <c r="B208" s="1004"/>
      <c r="C208" s="630"/>
      <c r="D208" s="630"/>
      <c r="E208" s="630"/>
      <c r="F208" s="630"/>
      <c r="G208" s="630"/>
      <c r="H208" s="630"/>
      <c r="I208" s="630"/>
    </row>
    <row r="209" spans="1:9" ht="12.75" customHeight="1">
      <c r="A209" s="624"/>
      <c r="B209" s="1004"/>
      <c r="C209" s="630"/>
      <c r="D209" s="630"/>
      <c r="E209" s="630"/>
      <c r="F209" s="630"/>
      <c r="G209" s="630"/>
      <c r="H209" s="630"/>
      <c r="I209" s="630"/>
    </row>
    <row r="210" spans="1:9" ht="12.75" customHeight="1"/>
    <row r="211" spans="1:9" ht="12.75" customHeight="1"/>
    <row r="212" spans="1:9" ht="12.75" customHeight="1"/>
    <row r="213" spans="1:9" ht="12.75" customHeight="1"/>
    <row r="214" spans="1:9" ht="12.75" customHeight="1"/>
    <row r="215" spans="1:9" ht="12.75" customHeight="1"/>
    <row r="216" spans="1:9" ht="12.75" customHeight="1"/>
    <row r="217" spans="1:9" ht="12.75" customHeight="1"/>
    <row r="218" spans="1:9" ht="12.75" customHeight="1"/>
    <row r="219" spans="1:9" ht="12.75" customHeight="1"/>
    <row r="220" spans="1:9" ht="12.75" customHeight="1"/>
    <row r="221" spans="1:9" ht="12.75" customHeight="1"/>
    <row r="222" spans="1:9" ht="12.75" customHeight="1"/>
    <row r="223" spans="1:9" ht="12.75" customHeight="1"/>
    <row r="224" spans="1:9" ht="12.75" customHeight="1"/>
    <row r="225" spans="1:14" ht="12.75" customHeight="1"/>
    <row r="226" spans="1:14" ht="12.75" customHeight="1"/>
    <row r="227" spans="1:14" ht="12.75" customHeight="1"/>
    <row r="228" spans="1:14" ht="12.75" customHeight="1"/>
    <row r="229" spans="1:14" ht="12.75" customHeight="1"/>
    <row r="230" spans="1:14" ht="12.75" customHeight="1"/>
    <row r="231" spans="1:14" ht="12.75" customHeight="1"/>
    <row r="232" spans="1:14" ht="12.75" customHeight="1"/>
    <row r="233" spans="1:14" ht="12.75" customHeight="1"/>
    <row r="234" spans="1:14" s="624" customFormat="1" ht="12.75" customHeight="1">
      <c r="A234"/>
      <c r="B234" s="172"/>
      <c r="C234" s="51"/>
      <c r="D234" s="51"/>
      <c r="E234" s="51"/>
      <c r="F234" s="51"/>
      <c r="G234" s="51"/>
      <c r="H234" s="51"/>
      <c r="I234" s="51"/>
      <c r="J234" s="630"/>
      <c r="K234" s="630"/>
      <c r="L234" s="141"/>
      <c r="M234" s="630"/>
      <c r="N234" s="630"/>
    </row>
    <row r="235" spans="1:14" ht="12.75" customHeight="1"/>
    <row r="236" spans="1:14" ht="12.75" customHeight="1"/>
    <row r="237" spans="1:14" ht="12.75" customHeight="1"/>
    <row r="238" spans="1:14" ht="12.75" customHeight="1"/>
    <row r="239" spans="1:14" ht="12.75" customHeight="1"/>
    <row r="240" spans="1:14" ht="12.75" customHeight="1"/>
    <row r="241" spans="1:14" ht="12.75" customHeight="1"/>
    <row r="242" spans="1:14" ht="12.75" customHeight="1"/>
    <row r="243" spans="1:14" ht="12.75" customHeight="1"/>
    <row r="244" spans="1:14" s="624" customFormat="1" ht="12.75" customHeight="1">
      <c r="A244"/>
      <c r="B244" s="172"/>
      <c r="C244" s="51"/>
      <c r="D244" s="51"/>
      <c r="E244" s="51"/>
      <c r="F244" s="51"/>
      <c r="G244" s="51"/>
      <c r="H244" s="51"/>
      <c r="I244" s="51"/>
      <c r="J244" s="630"/>
      <c r="K244" s="630"/>
      <c r="L244" s="141"/>
      <c r="M244" s="630"/>
      <c r="N244" s="630"/>
    </row>
    <row r="245" spans="1:14" ht="12.75" customHeight="1"/>
    <row r="246" spans="1:14" ht="12.75" customHeight="1"/>
    <row r="247" spans="1:14" ht="12.75" customHeight="1"/>
    <row r="248" spans="1:14" ht="12.75" customHeight="1"/>
    <row r="249" spans="1:14" ht="12.75" customHeight="1"/>
    <row r="250" spans="1:14" ht="12.75" customHeight="1"/>
    <row r="251" spans="1:14" ht="12.75" customHeight="1"/>
    <row r="252" spans="1:14" ht="12.75" customHeight="1"/>
    <row r="253" spans="1:14" ht="12.75" customHeight="1"/>
    <row r="254" spans="1:14" ht="12.75" customHeight="1"/>
    <row r="255" spans="1:14" ht="12.75" customHeight="1"/>
    <row r="256" spans="1:14" ht="12.75" customHeight="1"/>
    <row r="257" ht="12.75" customHeight="1"/>
    <row r="258" ht="12.75" customHeight="1"/>
    <row r="259" ht="12.75" customHeight="1"/>
    <row r="260" ht="12.75" customHeight="1"/>
  </sheetData>
  <mergeCells count="43">
    <mergeCell ref="A53:G53"/>
    <mergeCell ref="B140:D140"/>
    <mergeCell ref="B40:E40"/>
    <mergeCell ref="A1:T1"/>
    <mergeCell ref="A2:T2"/>
    <mergeCell ref="A3:T3"/>
    <mergeCell ref="N6:T6"/>
    <mergeCell ref="N5:T5"/>
    <mergeCell ref="N4:T4"/>
    <mergeCell ref="A5:G5"/>
    <mergeCell ref="A6:G6"/>
    <mergeCell ref="F40:F41"/>
    <mergeCell ref="N25:T25"/>
    <mergeCell ref="A9:G9"/>
    <mergeCell ref="A4:G4"/>
    <mergeCell ref="A18:D18"/>
    <mergeCell ref="A37:E37"/>
    <mergeCell ref="A39:E39"/>
    <mergeCell ref="B10:D10"/>
    <mergeCell ref="E10:G10"/>
    <mergeCell ref="A7:G7"/>
    <mergeCell ref="A8:G8"/>
    <mergeCell ref="A25:F25"/>
    <mergeCell ref="F73:F74"/>
    <mergeCell ref="G73:G74"/>
    <mergeCell ref="H73:H74"/>
    <mergeCell ref="I73:I74"/>
    <mergeCell ref="A76:A82"/>
    <mergeCell ref="A73:A75"/>
    <mergeCell ref="B73:B75"/>
    <mergeCell ref="C73:C74"/>
    <mergeCell ref="D73:D74"/>
    <mergeCell ref="E73:E74"/>
    <mergeCell ref="F87:F88"/>
    <mergeCell ref="G87:G88"/>
    <mergeCell ref="H87:H88"/>
    <mergeCell ref="I87:I88"/>
    <mergeCell ref="A90:A96"/>
    <mergeCell ref="A87:A89"/>
    <mergeCell ref="B87:B89"/>
    <mergeCell ref="C87:C88"/>
    <mergeCell ref="D87:D88"/>
    <mergeCell ref="E87:E88"/>
  </mergeCells>
  <pageMargins left="0.7" right="0.7" top="0.75" bottom="0.75" header="0.3" footer="0.3"/>
  <pageSetup scale="48" orientation="landscape" verticalDpi="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zoomScaleNormal="100" zoomScaleSheetLayoutView="100" workbookViewId="0">
      <selection activeCell="G16" sqref="G16"/>
    </sheetView>
  </sheetViews>
  <sheetFormatPr defaultColWidth="9.28515625" defaultRowHeight="12.75"/>
  <cols>
    <col min="1" max="1" width="35.85546875" style="1032" customWidth="1"/>
    <col min="2" max="2" width="17.7109375" style="236" customWidth="1"/>
    <col min="3" max="3" width="21.28515625" style="120" customWidth="1"/>
    <col min="4" max="4" width="17.28515625" style="120" customWidth="1"/>
    <col min="5" max="6" width="17.7109375" style="120" customWidth="1"/>
    <col min="7" max="7" width="17.42578125" style="120" customWidth="1"/>
    <col min="8" max="9" width="15.28515625" style="120" customWidth="1"/>
    <col min="10" max="10" width="0.5703125" style="142" customWidth="1"/>
    <col min="11" max="11" width="11.7109375" style="120" customWidth="1"/>
    <col min="12" max="12" width="12.7109375" style="120" customWidth="1"/>
    <col min="13" max="16" width="12.7109375" style="1032" customWidth="1"/>
    <col min="17" max="17" width="5.7109375" style="1032" customWidth="1"/>
    <col min="18" max="18" width="12.7109375" style="1032" customWidth="1"/>
    <col min="19" max="16384" width="9.28515625" style="1032"/>
  </cols>
  <sheetData>
    <row r="1" spans="1:18" ht="13.15" customHeight="1">
      <c r="A1" s="1474" t="str">
        <f>Cover!B8</f>
        <v>GMO Evaluation, Measurement, and Verification Report – Appendix Databook</v>
      </c>
      <c r="B1" s="1474"/>
      <c r="C1" s="1474"/>
      <c r="D1" s="1474"/>
      <c r="E1" s="1474"/>
      <c r="F1" s="1474"/>
      <c r="G1" s="1474"/>
      <c r="H1" s="1474"/>
      <c r="I1" s="1474"/>
      <c r="J1" s="1474"/>
      <c r="K1" s="1474"/>
      <c r="L1" s="1474"/>
      <c r="M1" s="1474"/>
      <c r="N1" s="1474"/>
      <c r="O1" s="1474"/>
      <c r="P1" s="1474"/>
      <c r="Q1" s="1474"/>
      <c r="R1" s="1474"/>
    </row>
    <row r="2" spans="1:18" ht="35.25" customHeight="1">
      <c r="A2" s="1475"/>
      <c r="B2" s="1475"/>
      <c r="C2" s="1475"/>
      <c r="D2" s="1475"/>
      <c r="E2" s="1475"/>
      <c r="F2" s="1475"/>
      <c r="G2" s="1475"/>
      <c r="H2" s="1475"/>
      <c r="I2" s="1475"/>
      <c r="J2" s="1475"/>
      <c r="K2" s="1475"/>
      <c r="L2" s="1475"/>
      <c r="M2" s="1475"/>
      <c r="N2" s="1475"/>
      <c r="O2" s="1475"/>
      <c r="P2" s="1475"/>
      <c r="Q2" s="1475"/>
      <c r="R2" s="1475"/>
    </row>
    <row r="3" spans="1:18" ht="5.25" customHeight="1">
      <c r="A3" s="1476"/>
      <c r="B3" s="1476"/>
      <c r="C3" s="1476"/>
      <c r="D3" s="1476"/>
      <c r="E3" s="1476"/>
      <c r="F3" s="1476"/>
      <c r="G3" s="1476"/>
      <c r="H3" s="1476"/>
      <c r="I3" s="1476"/>
      <c r="J3" s="1476"/>
      <c r="K3" s="1476"/>
      <c r="L3" s="1476"/>
      <c r="M3" s="1476"/>
      <c r="N3" s="1476"/>
      <c r="O3" s="1476"/>
      <c r="P3" s="1476"/>
      <c r="Q3" s="1476"/>
      <c r="R3" s="1476"/>
    </row>
    <row r="4" spans="1:18" s="1038" customFormat="1" ht="30" customHeight="1">
      <c r="A4" s="1441" t="s">
        <v>77</v>
      </c>
      <c r="B4" s="1441"/>
      <c r="C4" s="1441"/>
      <c r="D4" s="1441"/>
      <c r="E4" s="1441"/>
      <c r="F4" s="1441"/>
      <c r="G4" s="1441"/>
      <c r="H4" s="1035"/>
      <c r="I4" s="1035"/>
      <c r="J4" s="415"/>
      <c r="K4" s="1035"/>
      <c r="L4" s="1441" t="s">
        <v>78</v>
      </c>
      <c r="M4" s="1441"/>
      <c r="N4" s="1441"/>
      <c r="O4" s="1441"/>
      <c r="P4" s="1441"/>
      <c r="Q4" s="1441"/>
      <c r="R4" s="1441"/>
    </row>
    <row r="5" spans="1:18" s="1038" customFormat="1" ht="15.75">
      <c r="A5" s="1450" t="s">
        <v>1093</v>
      </c>
      <c r="B5" s="1450"/>
      <c r="C5" s="1450"/>
      <c r="D5" s="1450"/>
      <c r="E5" s="1450"/>
      <c r="F5" s="1450"/>
      <c r="G5" s="1450"/>
      <c r="H5" s="1035"/>
      <c r="I5" s="1035"/>
      <c r="J5" s="415"/>
      <c r="K5" s="1035"/>
      <c r="L5" s="1480"/>
      <c r="M5" s="1480"/>
      <c r="N5" s="1480"/>
      <c r="O5" s="1480"/>
      <c r="P5" s="1480"/>
      <c r="Q5" s="1480"/>
      <c r="R5" s="1480"/>
    </row>
    <row r="6" spans="1:18" s="1038" customFormat="1" ht="13.5" customHeight="1">
      <c r="A6" s="1450"/>
      <c r="B6" s="1450"/>
      <c r="C6" s="1450"/>
      <c r="D6" s="1450"/>
      <c r="E6" s="1450"/>
      <c r="F6" s="1450"/>
      <c r="G6" s="1450"/>
      <c r="H6" s="1035"/>
      <c r="I6" s="1035"/>
      <c r="J6" s="415"/>
      <c r="K6" s="1035"/>
      <c r="L6" s="1480"/>
      <c r="M6" s="1480"/>
      <c r="N6" s="1480"/>
      <c r="O6" s="1480"/>
      <c r="P6" s="1480"/>
      <c r="Q6" s="1480"/>
      <c r="R6" s="1480"/>
    </row>
    <row r="7" spans="1:18" s="1038" customFormat="1" ht="13.5" customHeight="1">
      <c r="A7" s="1467" t="s">
        <v>1091</v>
      </c>
      <c r="B7" s="1467"/>
      <c r="C7" s="1467"/>
      <c r="D7" s="1467"/>
      <c r="E7" s="1467"/>
      <c r="F7" s="1467"/>
      <c r="G7" s="1467"/>
      <c r="H7" s="1035"/>
      <c r="I7" s="1035"/>
      <c r="J7" s="415"/>
      <c r="K7" s="1035"/>
      <c r="L7" s="1480"/>
      <c r="M7" s="1480"/>
      <c r="N7" s="1480"/>
      <c r="O7" s="1480"/>
      <c r="P7" s="1480"/>
      <c r="Q7" s="1480"/>
      <c r="R7" s="1480"/>
    </row>
    <row r="8" spans="1:18" s="1038" customFormat="1" ht="13.5" customHeight="1">
      <c r="A8" s="1450"/>
      <c r="B8" s="1450"/>
      <c r="C8" s="1450"/>
      <c r="D8" s="1450"/>
      <c r="E8" s="1450"/>
      <c r="F8" s="1450"/>
      <c r="G8" s="1450"/>
      <c r="H8" s="1035"/>
      <c r="I8" s="1035"/>
      <c r="J8" s="415"/>
      <c r="K8" s="1035"/>
      <c r="L8" s="1480"/>
      <c r="M8" s="1480"/>
      <c r="N8" s="1480"/>
      <c r="O8" s="1480"/>
      <c r="P8" s="1480"/>
      <c r="Q8" s="1480"/>
      <c r="R8" s="1480"/>
    </row>
    <row r="9" spans="1:18" ht="13.5" customHeight="1">
      <c r="A9" s="1480" t="s">
        <v>79</v>
      </c>
      <c r="B9" s="1480"/>
      <c r="C9" s="1480"/>
      <c r="D9" s="1480"/>
      <c r="E9" s="1480"/>
      <c r="F9" s="1480"/>
      <c r="G9" s="1480"/>
      <c r="H9" s="1035"/>
      <c r="I9" s="1035"/>
      <c r="J9" s="415"/>
      <c r="K9" s="1036"/>
      <c r="L9" s="1481" t="s">
        <v>80</v>
      </c>
      <c r="M9" s="1481"/>
      <c r="N9" s="1481"/>
      <c r="O9" s="1481"/>
      <c r="P9" s="1481"/>
      <c r="Q9" s="1481"/>
      <c r="R9" s="1481"/>
    </row>
    <row r="10" spans="1:18" ht="13.5" thickBot="1">
      <c r="A10" s="417"/>
      <c r="B10" s="1466" t="s">
        <v>11</v>
      </c>
      <c r="C10" s="1482"/>
      <c r="D10" s="1483"/>
      <c r="E10" s="1478" t="s">
        <v>12</v>
      </c>
      <c r="F10" s="1479"/>
      <c r="G10" s="1479"/>
      <c r="H10" s="1040"/>
      <c r="I10" s="1035"/>
      <c r="J10" s="418"/>
      <c r="K10" s="419"/>
      <c r="L10" s="420"/>
    </row>
    <row r="11" spans="1:18" ht="28.5" customHeight="1" thickBot="1">
      <c r="A11" s="251"/>
      <c r="B11" s="835" t="s">
        <v>13</v>
      </c>
      <c r="C11" s="421" t="s">
        <v>14</v>
      </c>
      <c r="D11" s="422" t="s">
        <v>15</v>
      </c>
      <c r="E11" s="1250" t="s">
        <v>1244</v>
      </c>
      <c r="F11" s="240" t="s">
        <v>14</v>
      </c>
      <c r="G11" s="240" t="s">
        <v>16</v>
      </c>
      <c r="H11" s="1040"/>
      <c r="I11" s="1035"/>
      <c r="J11" s="423"/>
      <c r="K11" s="424"/>
      <c r="L11" s="425"/>
    </row>
    <row r="12" spans="1:18" ht="13.35" customHeight="1">
      <c r="A12" s="243" t="s">
        <v>1130</v>
      </c>
      <c r="B12" s="117">
        <f>664528.2</f>
        <v>664528.19999999995</v>
      </c>
      <c r="C12" s="117">
        <f>658738.66</f>
        <v>658738.66</v>
      </c>
      <c r="D12" s="979">
        <f>C12/B12</f>
        <v>0.99128774369545203</v>
      </c>
      <c r="E12" s="117">
        <f>'MEEIA Targets'!E4</f>
        <v>30079932.355800048</v>
      </c>
      <c r="F12" s="117">
        <f>C12*D20</f>
        <v>704850.36620000005</v>
      </c>
      <c r="G12" s="980">
        <f>F12/E12</f>
        <v>2.3432578167486801E-2</v>
      </c>
      <c r="H12" s="1040"/>
      <c r="I12" s="1035"/>
      <c r="J12" s="427"/>
      <c r="K12" s="428"/>
      <c r="L12" s="425"/>
    </row>
    <row r="13" spans="1:18" ht="13.35" customHeight="1">
      <c r="A13" s="227" t="s">
        <v>1131</v>
      </c>
      <c r="B13" s="981">
        <f>92.32</f>
        <v>92.32</v>
      </c>
      <c r="C13" s="981">
        <v>92.32</v>
      </c>
      <c r="D13" s="979">
        <f>C13/B13</f>
        <v>1</v>
      </c>
      <c r="E13" s="981">
        <f>'MEEIA Targets'!K4</f>
        <v>7758.0861000000004</v>
      </c>
      <c r="F13" s="981">
        <f>C13*D20</f>
        <v>98.782399999999996</v>
      </c>
      <c r="G13" s="980">
        <f>F13/E13</f>
        <v>1.2732831103795044E-2</v>
      </c>
      <c r="H13" s="1040"/>
      <c r="I13" s="1035"/>
      <c r="J13" s="423"/>
      <c r="K13" s="424"/>
      <c r="L13" s="425"/>
    </row>
    <row r="14" spans="1:18" s="1121" customFormat="1" ht="13.35" customHeight="1">
      <c r="A14" s="162"/>
      <c r="B14" s="981"/>
      <c r="C14" s="981"/>
      <c r="D14" s="980"/>
      <c r="E14" s="981"/>
      <c r="F14" s="981"/>
      <c r="G14" s="980"/>
      <c r="H14" s="1117"/>
      <c r="I14" s="1123"/>
      <c r="J14" s="423"/>
      <c r="K14" s="424"/>
      <c r="L14" s="425"/>
    </row>
    <row r="15" spans="1:18" s="1037" customFormat="1" ht="13.5" customHeight="1">
      <c r="A15" s="444" t="s">
        <v>1138</v>
      </c>
      <c r="B15" s="426"/>
      <c r="C15" s="426"/>
      <c r="D15" s="429"/>
      <c r="E15" s="1040"/>
      <c r="F15" s="1040"/>
      <c r="G15" s="1040"/>
      <c r="H15" s="1035"/>
      <c r="I15" s="1035"/>
      <c r="J15" s="418"/>
      <c r="K15" s="430"/>
      <c r="L15" s="431"/>
    </row>
    <row r="16" spans="1:18" s="1037" customFormat="1" ht="13.5" customHeight="1">
      <c r="A16" s="162"/>
      <c r="B16" s="426"/>
      <c r="C16" s="426"/>
      <c r="D16" s="429"/>
      <c r="E16" s="1040"/>
      <c r="F16" s="1040"/>
      <c r="G16" s="1040"/>
      <c r="H16" s="1035"/>
      <c r="I16" s="1035"/>
      <c r="J16" s="418"/>
      <c r="K16" s="430"/>
      <c r="L16" s="431"/>
    </row>
    <row r="17" spans="1:18" s="1037" customFormat="1" ht="13.5" customHeight="1">
      <c r="A17" s="162"/>
      <c r="B17" s="426"/>
      <c r="C17" s="426"/>
      <c r="D17" s="429"/>
      <c r="E17" s="1040"/>
      <c r="F17" s="1040"/>
      <c r="G17" s="1040"/>
      <c r="H17" s="1035"/>
      <c r="I17" s="1035"/>
      <c r="J17" s="418"/>
      <c r="K17" s="430"/>
      <c r="L17" s="431"/>
    </row>
    <row r="18" spans="1:18" s="1037" customFormat="1" ht="13.5" customHeight="1">
      <c r="A18" s="1481" t="s">
        <v>81</v>
      </c>
      <c r="B18" s="1481"/>
      <c r="C18" s="1481"/>
      <c r="D18" s="1481"/>
      <c r="E18" s="1040"/>
      <c r="F18" s="1040"/>
      <c r="G18" s="1040"/>
      <c r="H18" s="1035"/>
      <c r="I18" s="1035"/>
      <c r="J18" s="140"/>
      <c r="K18" s="176"/>
      <c r="L18" s="176"/>
    </row>
    <row r="19" spans="1:18" s="1037" customFormat="1" ht="26.25" thickBot="1">
      <c r="A19" s="165" t="s">
        <v>38</v>
      </c>
      <c r="B19" s="151" t="s">
        <v>39</v>
      </c>
      <c r="C19" s="151" t="s">
        <v>40</v>
      </c>
      <c r="D19" s="151" t="s">
        <v>41</v>
      </c>
      <c r="E19" s="1040"/>
      <c r="F19" s="1035"/>
      <c r="G19" s="1035"/>
      <c r="H19" s="1035"/>
      <c r="I19" s="1035"/>
      <c r="J19" s="140"/>
      <c r="K19" s="176"/>
      <c r="L19" s="176"/>
    </row>
    <row r="20" spans="1:18" s="1037" customFormat="1" ht="13.5" thickTop="1">
      <c r="A20" s="656">
        <v>0.11</v>
      </c>
      <c r="B20" s="655">
        <v>0.04</v>
      </c>
      <c r="C20" s="655">
        <v>0.14000000000000001</v>
      </c>
      <c r="D20" s="1148">
        <v>1.07</v>
      </c>
      <c r="E20" s="1040"/>
      <c r="F20" s="1035"/>
      <c r="G20" s="1035"/>
      <c r="H20" s="1035"/>
      <c r="I20" s="1035"/>
      <c r="J20" s="432"/>
      <c r="K20" s="116"/>
      <c r="L20" s="116"/>
    </row>
    <row r="21" spans="1:18" s="1120" customFormat="1">
      <c r="A21" s="241"/>
      <c r="B21" s="241"/>
      <c r="C21" s="241"/>
      <c r="D21" s="1149"/>
      <c r="E21" s="1117"/>
      <c r="F21" s="1123"/>
      <c r="G21" s="1123"/>
      <c r="H21" s="1123"/>
      <c r="I21" s="1123"/>
      <c r="J21" s="432"/>
      <c r="K21" s="116"/>
      <c r="L21" s="116"/>
    </row>
    <row r="22" spans="1:18" s="1037" customFormat="1" ht="13.5" customHeight="1">
      <c r="A22" s="444" t="s">
        <v>1145</v>
      </c>
      <c r="B22" s="241"/>
      <c r="C22" s="241"/>
      <c r="D22" s="241"/>
      <c r="E22" s="433"/>
      <c r="F22" s="1035"/>
      <c r="G22" s="1035"/>
      <c r="H22" s="1035"/>
      <c r="I22" s="1035"/>
      <c r="J22" s="418"/>
      <c r="K22" s="430"/>
      <c r="L22" s="419"/>
    </row>
    <row r="23" spans="1:18" s="1037" customFormat="1" ht="13.5" customHeight="1">
      <c r="A23" s="241"/>
      <c r="B23" s="241"/>
      <c r="C23" s="241"/>
      <c r="D23" s="241"/>
      <c r="E23" s="1040"/>
      <c r="F23" s="1035"/>
      <c r="G23" s="1035"/>
      <c r="H23" s="1035"/>
      <c r="I23" s="1035"/>
      <c r="J23" s="418"/>
      <c r="K23" s="430"/>
      <c r="L23" s="419"/>
    </row>
    <row r="24" spans="1:18" ht="13.5" customHeight="1">
      <c r="A24" s="1031"/>
      <c r="B24" s="1035"/>
      <c r="C24" s="1035"/>
      <c r="D24" s="1035"/>
      <c r="E24" s="1035"/>
      <c r="F24" s="1035"/>
      <c r="G24" s="1035"/>
      <c r="H24" s="1035"/>
      <c r="I24" s="1035"/>
      <c r="J24" s="418"/>
      <c r="K24" s="419"/>
      <c r="L24" s="1032"/>
    </row>
    <row r="25" spans="1:18" ht="13.5" customHeight="1">
      <c r="A25" s="1481" t="s">
        <v>1132</v>
      </c>
      <c r="B25" s="1481"/>
      <c r="C25" s="1481"/>
      <c r="D25" s="1481"/>
      <c r="E25" s="1481"/>
      <c r="F25" s="1481"/>
      <c r="G25" s="1035"/>
      <c r="H25" s="1035"/>
      <c r="I25" s="1035"/>
      <c r="J25" s="418"/>
      <c r="K25" s="419"/>
      <c r="L25" s="1032"/>
    </row>
    <row r="26" spans="1:18" s="236" customFormat="1" ht="26.25" thickBot="1">
      <c r="A26" s="240" t="s">
        <v>82</v>
      </c>
      <c r="B26" s="1041" t="s">
        <v>83</v>
      </c>
      <c r="C26" s="1041" t="s">
        <v>84</v>
      </c>
      <c r="D26" s="1041" t="s">
        <v>921</v>
      </c>
      <c r="E26" s="1041" t="s">
        <v>85</v>
      </c>
      <c r="F26" s="1041" t="s">
        <v>86</v>
      </c>
      <c r="G26" s="1041" t="s">
        <v>1166</v>
      </c>
      <c r="H26" s="1041" t="s">
        <v>85</v>
      </c>
      <c r="I26" s="239"/>
      <c r="J26" s="238"/>
      <c r="K26" s="237"/>
    </row>
    <row r="27" spans="1:18">
      <c r="A27" s="434" t="s">
        <v>87</v>
      </c>
      <c r="B27" s="435">
        <v>1</v>
      </c>
      <c r="C27" s="436">
        <v>174874</v>
      </c>
      <c r="D27" s="438">
        <f>C27*$D$12</f>
        <v>173350.45289099848</v>
      </c>
      <c r="E27" s="437">
        <v>0.26315512268704327</v>
      </c>
      <c r="F27" s="438">
        <v>0</v>
      </c>
      <c r="G27" s="438">
        <f>F27*$D$13</f>
        <v>0</v>
      </c>
      <c r="H27" s="1155" t="s">
        <v>175</v>
      </c>
      <c r="I27" s="1112"/>
      <c r="J27" s="418"/>
      <c r="K27" s="419"/>
      <c r="L27" s="1032"/>
    </row>
    <row r="28" spans="1:18">
      <c r="A28" s="434" t="s">
        <v>88</v>
      </c>
      <c r="B28" s="435">
        <v>2</v>
      </c>
      <c r="C28" s="436">
        <v>147079.88</v>
      </c>
      <c r="D28" s="438">
        <f>C28*$D$12</f>
        <v>145798.48238819785</v>
      </c>
      <c r="E28" s="437">
        <v>0.22132977953381064</v>
      </c>
      <c r="F28" s="438">
        <v>0</v>
      </c>
      <c r="G28" s="438">
        <f>F28*$D$13</f>
        <v>0</v>
      </c>
      <c r="H28" s="1155" t="s">
        <v>175</v>
      </c>
      <c r="I28" s="1112"/>
      <c r="J28" s="418"/>
      <c r="K28" s="419"/>
      <c r="L28" s="1032"/>
    </row>
    <row r="29" spans="1:18">
      <c r="A29" s="434" t="s">
        <v>89</v>
      </c>
      <c r="B29" s="435">
        <v>1</v>
      </c>
      <c r="C29" s="436">
        <v>106907.98</v>
      </c>
      <c r="D29" s="438">
        <f>C29*$D$12</f>
        <v>105976.57027723851</v>
      </c>
      <c r="E29" s="437">
        <v>0.16087801841968483</v>
      </c>
      <c r="F29" s="438">
        <v>17.52</v>
      </c>
      <c r="G29" s="438">
        <f>F29*$D$13</f>
        <v>17.52</v>
      </c>
      <c r="H29" s="437">
        <v>0.18977469670710573</v>
      </c>
      <c r="I29" s="1112"/>
      <c r="J29" s="418"/>
      <c r="K29" s="419"/>
      <c r="L29" s="1032"/>
    </row>
    <row r="30" spans="1:18">
      <c r="A30" s="434" t="s">
        <v>90</v>
      </c>
      <c r="B30" s="435">
        <v>1</v>
      </c>
      <c r="C30" s="436">
        <v>211260.39</v>
      </c>
      <c r="D30" s="438">
        <f>C30*$D$12</f>
        <v>209419.83533532126</v>
      </c>
      <c r="E30" s="437">
        <v>0.31791034601691853</v>
      </c>
      <c r="F30" s="438">
        <v>74.8</v>
      </c>
      <c r="G30" s="438">
        <f>F30*$D$13</f>
        <v>74.8</v>
      </c>
      <c r="H30" s="437">
        <v>0.81022530329289433</v>
      </c>
      <c r="I30" s="1112"/>
      <c r="J30" s="418"/>
      <c r="K30" s="419"/>
      <c r="L30" s="1032"/>
    </row>
    <row r="31" spans="1:18">
      <c r="A31" s="434" t="s">
        <v>91</v>
      </c>
      <c r="B31" s="435">
        <v>1</v>
      </c>
      <c r="C31" s="436">
        <v>24405.95</v>
      </c>
      <c r="D31" s="438">
        <f>C31*$D$12</f>
        <v>24193.319108244017</v>
      </c>
      <c r="E31" s="437">
        <v>3.672673334254288E-2</v>
      </c>
      <c r="F31" s="438">
        <v>0</v>
      </c>
      <c r="G31" s="438">
        <f>F31*$D$13</f>
        <v>0</v>
      </c>
      <c r="H31" s="1155" t="s">
        <v>175</v>
      </c>
      <c r="I31" s="1112"/>
      <c r="J31" s="418"/>
      <c r="K31" s="419"/>
      <c r="L31" s="1477" t="s">
        <v>93</v>
      </c>
      <c r="M31" s="1477"/>
      <c r="N31" s="1477"/>
      <c r="O31" s="1477"/>
      <c r="P31" s="1477"/>
      <c r="Q31" s="1477"/>
      <c r="R31" s="1477"/>
    </row>
    <row r="32" spans="1:18" s="1037" customFormat="1" ht="13.5" thickBot="1">
      <c r="A32" s="439" t="s">
        <v>72</v>
      </c>
      <c r="B32" s="440">
        <f t="shared" ref="B32:H32" si="0">SUM(B27:B31)</f>
        <v>6</v>
      </c>
      <c r="C32" s="440">
        <f t="shared" si="0"/>
        <v>664528.19999999995</v>
      </c>
      <c r="D32" s="440">
        <f t="shared" si="0"/>
        <v>658738.66000000015</v>
      </c>
      <c r="E32" s="235">
        <f t="shared" si="0"/>
        <v>1.0000000000000002</v>
      </c>
      <c r="F32" s="441">
        <f t="shared" si="0"/>
        <v>92.32</v>
      </c>
      <c r="G32" s="441">
        <f t="shared" si="0"/>
        <v>92.32</v>
      </c>
      <c r="H32" s="235">
        <f t="shared" si="0"/>
        <v>1</v>
      </c>
      <c r="I32" s="430"/>
      <c r="J32" s="140"/>
      <c r="K32" s="176"/>
      <c r="L32" s="442"/>
      <c r="P32" s="443"/>
    </row>
    <row r="33" spans="1:18" s="1120" customFormat="1" ht="13.5" thickTop="1">
      <c r="A33" s="1122"/>
      <c r="B33" s="830"/>
      <c r="C33" s="830"/>
      <c r="D33" s="830"/>
      <c r="E33" s="831"/>
      <c r="F33" s="832"/>
      <c r="G33" s="832"/>
      <c r="H33" s="831"/>
      <c r="I33" s="430"/>
      <c r="J33" s="140"/>
      <c r="K33" s="176"/>
      <c r="L33" s="442"/>
      <c r="P33" s="443"/>
    </row>
    <row r="34" spans="1:18" s="1037" customFormat="1">
      <c r="A34" s="444" t="s">
        <v>92</v>
      </c>
      <c r="B34" s="830"/>
      <c r="C34" s="830"/>
      <c r="D34" s="831"/>
      <c r="E34" s="832"/>
      <c r="F34" s="831"/>
      <c r="G34" s="430"/>
      <c r="H34" s="430"/>
      <c r="I34" s="430"/>
      <c r="J34" s="140"/>
      <c r="K34" s="176"/>
      <c r="L34" s="442"/>
      <c r="P34" s="443"/>
    </row>
    <row r="35" spans="1:18" s="1037" customFormat="1">
      <c r="A35" s="1034"/>
      <c r="B35" s="445"/>
      <c r="C35" s="143"/>
      <c r="D35" s="143"/>
      <c r="E35" s="143"/>
      <c r="F35" s="143"/>
      <c r="G35" s="430"/>
      <c r="H35" s="430"/>
      <c r="I35" s="430"/>
      <c r="J35" s="140"/>
      <c r="K35" s="176"/>
      <c r="L35" s="442"/>
      <c r="P35" s="443"/>
    </row>
    <row r="36" spans="1:18" s="1037" customFormat="1" ht="4.9000000000000004" customHeight="1">
      <c r="A36" s="1486"/>
      <c r="B36" s="1486"/>
      <c r="C36" s="1486"/>
      <c r="D36" s="1486"/>
      <c r="E36" s="1486"/>
      <c r="F36" s="1486"/>
      <c r="G36" s="1486"/>
      <c r="H36" s="1486"/>
      <c r="I36" s="1486"/>
      <c r="J36" s="1033"/>
      <c r="K36" s="1038"/>
      <c r="L36" s="1038"/>
      <c r="M36" s="1038"/>
      <c r="N36" s="1038"/>
      <c r="O36" s="1038"/>
      <c r="P36" s="1038"/>
      <c r="Q36" s="1038"/>
    </row>
    <row r="37" spans="1:18" ht="12.75" customHeight="1">
      <c r="A37" s="1485"/>
      <c r="B37" s="1485"/>
      <c r="C37" s="1485"/>
      <c r="D37" s="1485"/>
      <c r="E37" s="1485"/>
      <c r="F37" s="1038"/>
      <c r="G37" s="1038"/>
      <c r="H37" s="1038"/>
      <c r="I37" s="1038"/>
      <c r="J37" s="415"/>
      <c r="K37" s="1036"/>
      <c r="L37" s="1036"/>
    </row>
    <row r="38" spans="1:18" ht="15.75">
      <c r="A38" s="1450" t="s">
        <v>1174</v>
      </c>
      <c r="B38" s="1450"/>
      <c r="C38" s="1450"/>
      <c r="D38" s="1450"/>
      <c r="E38" s="1450"/>
      <c r="F38" s="1035"/>
      <c r="G38" s="1035"/>
      <c r="H38" s="1035"/>
      <c r="I38" s="1035"/>
      <c r="J38" s="418"/>
      <c r="K38" s="419"/>
      <c r="L38" s="1032"/>
    </row>
    <row r="39" spans="1:18" s="1037" customFormat="1">
      <c r="A39" s="1484"/>
      <c r="B39" s="1484"/>
      <c r="C39" s="1484"/>
      <c r="D39" s="1484"/>
      <c r="E39" s="1484"/>
      <c r="F39" s="430"/>
      <c r="G39" s="430"/>
      <c r="H39" s="430"/>
      <c r="I39" s="430"/>
      <c r="J39" s="140"/>
      <c r="K39" s="176"/>
      <c r="L39" s="442"/>
      <c r="P39" s="443"/>
    </row>
    <row r="40" spans="1:18" s="1037" customFormat="1">
      <c r="A40" s="1481" t="s">
        <v>94</v>
      </c>
      <c r="B40" s="1481"/>
      <c r="C40" s="1481"/>
      <c r="D40" s="1481"/>
      <c r="E40" s="1481"/>
      <c r="F40" s="1036"/>
      <c r="G40" s="1036"/>
      <c r="H40" s="1036"/>
      <c r="I40" s="1036"/>
      <c r="J40" s="140"/>
      <c r="K40" s="176"/>
      <c r="L40" s="442"/>
      <c r="P40" s="443"/>
    </row>
    <row r="41" spans="1:18" s="1037" customFormat="1" ht="26.25" thickBot="1">
      <c r="A41" s="251" t="s">
        <v>95</v>
      </c>
      <c r="B41" s="1041" t="s">
        <v>84</v>
      </c>
      <c r="C41" s="1041" t="s">
        <v>96</v>
      </c>
      <c r="D41" s="1041" t="s">
        <v>83</v>
      </c>
      <c r="E41" s="1041" t="s">
        <v>97</v>
      </c>
      <c r="F41" s="430"/>
      <c r="G41" s="430"/>
      <c r="H41" s="430"/>
      <c r="I41" s="430"/>
      <c r="J41" s="446"/>
      <c r="K41" s="447"/>
      <c r="L41" s="448"/>
      <c r="N41" s="204"/>
      <c r="P41" s="449"/>
      <c r="Q41" s="450"/>
      <c r="R41" s="451"/>
    </row>
    <row r="42" spans="1:18" s="1037" customFormat="1">
      <c r="A42" s="452" t="s">
        <v>98</v>
      </c>
      <c r="B42" s="991">
        <v>614084.55000000005</v>
      </c>
      <c r="C42" s="983">
        <v>92.32</v>
      </c>
      <c r="D42" s="995">
        <v>4</v>
      </c>
      <c r="E42" s="996">
        <v>3</v>
      </c>
      <c r="F42" s="424"/>
      <c r="G42" s="424"/>
      <c r="H42" s="424"/>
      <c r="I42" s="424"/>
      <c r="J42" s="446"/>
      <c r="K42" s="447"/>
      <c r="L42" s="448"/>
      <c r="P42" s="449"/>
      <c r="Q42" s="450"/>
      <c r="R42" s="451"/>
    </row>
    <row r="43" spans="1:18" s="1037" customFormat="1">
      <c r="A43" s="453" t="s">
        <v>99</v>
      </c>
      <c r="B43" s="993">
        <v>50443.65</v>
      </c>
      <c r="C43" s="987">
        <v>0</v>
      </c>
      <c r="D43" s="997">
        <v>2</v>
      </c>
      <c r="E43" s="998">
        <v>1</v>
      </c>
      <c r="F43" s="424"/>
      <c r="G43" s="424"/>
      <c r="H43" s="424"/>
      <c r="I43" s="424"/>
      <c r="J43" s="446"/>
      <c r="K43" s="447"/>
      <c r="L43" s="448"/>
      <c r="P43" s="449"/>
      <c r="Q43" s="450"/>
      <c r="R43" s="451"/>
    </row>
    <row r="44" spans="1:18" s="1037" customFormat="1" ht="13.5" thickBot="1">
      <c r="A44" s="439" t="s">
        <v>72</v>
      </c>
      <c r="B44" s="847">
        <f>SUM(B42:B43)</f>
        <v>664528.20000000007</v>
      </c>
      <c r="C44" s="989">
        <f>SUM(C42:C43)</f>
        <v>92.32</v>
      </c>
      <c r="D44" s="847">
        <f>SUM(D42:D43)</f>
        <v>6</v>
      </c>
      <c r="E44" s="847">
        <f>SUM(E42:E43)</f>
        <v>4</v>
      </c>
      <c r="F44" s="176"/>
      <c r="G44" s="176"/>
      <c r="H44" s="176"/>
      <c r="I44" s="176"/>
      <c r="J44" s="454"/>
      <c r="K44" s="455"/>
      <c r="L44" s="456"/>
      <c r="P44" s="443"/>
    </row>
    <row r="45" spans="1:18" s="1037" customFormat="1" ht="13.5" thickTop="1">
      <c r="A45" s="1034"/>
      <c r="B45" s="1032"/>
      <c r="C45" s="1032"/>
      <c r="D45" s="1032"/>
      <c r="E45" s="1032"/>
      <c r="F45" s="176"/>
      <c r="G45" s="176"/>
      <c r="H45" s="176"/>
      <c r="I45" s="176"/>
      <c r="J45" s="454"/>
      <c r="K45" s="455"/>
      <c r="L45" s="456"/>
      <c r="P45" s="443"/>
    </row>
    <row r="46" spans="1:18" s="1037" customFormat="1">
      <c r="A46" s="444" t="s">
        <v>92</v>
      </c>
      <c r="B46" s="444"/>
      <c r="C46" s="444"/>
      <c r="D46" s="444"/>
      <c r="E46" s="444"/>
      <c r="F46" s="116"/>
      <c r="G46" s="116"/>
      <c r="H46" s="116"/>
      <c r="I46" s="116"/>
      <c r="J46" s="454"/>
      <c r="K46" s="455"/>
      <c r="L46" s="456"/>
      <c r="P46" s="449"/>
      <c r="Q46" s="450"/>
      <c r="R46" s="451"/>
    </row>
    <row r="47" spans="1:18" s="1037" customFormat="1" ht="13.5" customHeight="1">
      <c r="A47" s="444" t="s">
        <v>1169</v>
      </c>
      <c r="B47" s="444"/>
      <c r="C47" s="444"/>
      <c r="D47" s="444"/>
      <c r="E47" s="444"/>
      <c r="F47" s="116"/>
      <c r="G47" s="116"/>
      <c r="H47" s="116"/>
      <c r="I47" s="116"/>
      <c r="J47" s="454"/>
      <c r="K47" s="455"/>
      <c r="L47" s="456"/>
      <c r="P47" s="449"/>
      <c r="Q47" s="450"/>
      <c r="R47" s="451"/>
    </row>
    <row r="48" spans="1:18" s="1040" customFormat="1" ht="13.5" customHeight="1">
      <c r="B48" s="98"/>
      <c r="C48" s="176"/>
      <c r="D48" s="176"/>
      <c r="E48" s="176"/>
      <c r="F48" s="176"/>
      <c r="G48" s="176"/>
      <c r="H48" s="176"/>
      <c r="I48" s="176"/>
      <c r="J48" s="457"/>
      <c r="K48" s="458"/>
      <c r="L48" s="459"/>
    </row>
    <row r="49" spans="1:12" s="1037" customFormat="1" ht="13.5" customHeight="1">
      <c r="A49" s="1040"/>
      <c r="B49" s="98"/>
      <c r="C49" s="176"/>
      <c r="D49" s="176"/>
      <c r="E49" s="176"/>
      <c r="F49" s="176"/>
      <c r="G49" s="176"/>
      <c r="H49" s="176"/>
      <c r="I49" s="176"/>
      <c r="J49" s="140"/>
      <c r="K49" s="176"/>
      <c r="L49" s="176"/>
    </row>
    <row r="50" spans="1:12" s="1037" customFormat="1" ht="13.5" customHeight="1">
      <c r="A50" s="1481" t="s">
        <v>100</v>
      </c>
      <c r="B50" s="1481"/>
      <c r="C50" s="1481"/>
      <c r="D50" s="1481"/>
      <c r="E50" s="1481"/>
      <c r="F50" s="447"/>
      <c r="G50" s="447"/>
      <c r="H50" s="447"/>
      <c r="I50" s="447"/>
      <c r="J50" s="140"/>
      <c r="K50" s="176"/>
      <c r="L50" s="176"/>
    </row>
    <row r="51" spans="1:12" s="1037" customFormat="1" ht="51.75" thickBot="1">
      <c r="A51" s="251" t="s">
        <v>95</v>
      </c>
      <c r="B51" s="1041" t="s">
        <v>1167</v>
      </c>
      <c r="C51" s="1041" t="s">
        <v>1168</v>
      </c>
      <c r="D51" s="1041" t="s">
        <v>103</v>
      </c>
      <c r="E51" s="1041" t="s">
        <v>104</v>
      </c>
      <c r="F51" s="447"/>
      <c r="G51" s="447"/>
      <c r="H51" s="447"/>
      <c r="I51" s="447"/>
      <c r="J51" s="432"/>
      <c r="K51" s="116"/>
      <c r="L51" s="116"/>
    </row>
    <row r="52" spans="1:12" s="1037" customFormat="1">
      <c r="A52" s="452" t="s">
        <v>98</v>
      </c>
      <c r="B52" s="991">
        <v>507176.57</v>
      </c>
      <c r="C52" s="992">
        <v>502394.95237405063</v>
      </c>
      <c r="D52" s="985">
        <v>0.99057208493296645</v>
      </c>
      <c r="E52" s="986">
        <v>8.0000000000000002E-3</v>
      </c>
      <c r="F52" s="447"/>
      <c r="G52" s="447"/>
      <c r="H52" s="447"/>
      <c r="I52" s="447"/>
      <c r="J52" s="418"/>
      <c r="K52" s="430"/>
      <c r="L52" s="1122"/>
    </row>
    <row r="53" spans="1:12" s="1037" customFormat="1">
      <c r="A53" s="453" t="s">
        <v>99</v>
      </c>
      <c r="B53" s="993">
        <v>24405.95</v>
      </c>
      <c r="C53" s="994">
        <v>24405.949652778225</v>
      </c>
      <c r="D53" s="985">
        <v>0.99999998577306859</v>
      </c>
      <c r="E53" s="986">
        <v>0</v>
      </c>
      <c r="F53" s="447"/>
      <c r="G53" s="447"/>
      <c r="H53" s="447"/>
      <c r="I53" s="447"/>
      <c r="J53" s="460"/>
      <c r="K53" s="461"/>
      <c r="L53" s="456"/>
    </row>
    <row r="54" spans="1:12" s="1037" customFormat="1" ht="13.7" customHeight="1" thickBot="1">
      <c r="A54" s="439" t="s">
        <v>72</v>
      </c>
      <c r="B54" s="847">
        <f>SUM(B52:B53)</f>
        <v>531582.52</v>
      </c>
      <c r="C54" s="847">
        <f>SUM(C52:C53)</f>
        <v>526800.90202682884</v>
      </c>
      <c r="D54" s="589">
        <f>C54/B54</f>
        <v>0.99100493753411756</v>
      </c>
      <c r="E54" s="990">
        <v>7.0000000000000001E-3</v>
      </c>
      <c r="F54" s="176"/>
      <c r="G54" s="176"/>
      <c r="H54" s="176"/>
      <c r="I54" s="176"/>
      <c r="J54" s="462"/>
      <c r="K54" s="463"/>
      <c r="L54" s="456"/>
    </row>
    <row r="55" spans="1:12" s="1037" customFormat="1" ht="15.75" thickTop="1">
      <c r="A55" s="1034"/>
      <c r="B55" s="1032"/>
      <c r="C55" s="1032"/>
      <c r="D55" s="1032"/>
      <c r="E55" s="1032"/>
      <c r="F55" s="176"/>
      <c r="G55" s="176"/>
      <c r="H55" s="176"/>
      <c r="I55" s="176"/>
      <c r="J55" s="462"/>
      <c r="K55" s="463"/>
      <c r="L55" s="456"/>
    </row>
    <row r="56" spans="1:12" s="1037" customFormat="1">
      <c r="A56" s="444"/>
      <c r="B56" s="444"/>
      <c r="C56" s="444"/>
      <c r="D56" s="444"/>
      <c r="E56" s="444"/>
      <c r="F56" s="447"/>
      <c r="G56" s="447"/>
      <c r="H56" s="447"/>
      <c r="I56" s="447"/>
      <c r="J56" s="140"/>
      <c r="K56" s="176"/>
      <c r="L56" s="176"/>
    </row>
    <row r="57" spans="1:12" s="1037" customFormat="1">
      <c r="B57" s="808"/>
      <c r="C57" s="455"/>
      <c r="D57" s="455"/>
      <c r="E57" s="455"/>
      <c r="F57" s="455"/>
      <c r="G57" s="455"/>
      <c r="H57" s="455"/>
      <c r="I57" s="455"/>
      <c r="J57" s="460"/>
      <c r="K57" s="461"/>
      <c r="L57" s="456"/>
    </row>
    <row r="58" spans="1:12" s="1037" customFormat="1">
      <c r="A58" s="1040"/>
      <c r="B58" s="143"/>
      <c r="C58" s="458"/>
      <c r="D58" s="458"/>
      <c r="E58" s="458"/>
      <c r="F58" s="458"/>
      <c r="G58" s="458"/>
      <c r="H58" s="458"/>
      <c r="I58" s="458"/>
      <c r="J58" s="464"/>
      <c r="K58" s="465"/>
      <c r="L58" s="456"/>
    </row>
    <row r="59" spans="1:12" s="1037" customFormat="1" ht="12.75" customHeight="1">
      <c r="A59" s="1481" t="s">
        <v>105</v>
      </c>
      <c r="B59" s="1481"/>
      <c r="C59" s="1481"/>
      <c r="D59" s="1481"/>
      <c r="E59" s="1481"/>
      <c r="F59" s="176"/>
      <c r="G59" s="176"/>
      <c r="H59" s="176"/>
      <c r="I59" s="176"/>
      <c r="J59" s="464"/>
      <c r="K59" s="465"/>
      <c r="L59" s="456"/>
    </row>
    <row r="60" spans="1:12" s="1037" customFormat="1" ht="51.75" thickBot="1">
      <c r="A60" s="251" t="s">
        <v>95</v>
      </c>
      <c r="B60" s="1041" t="s">
        <v>106</v>
      </c>
      <c r="C60" s="1041" t="s">
        <v>107</v>
      </c>
      <c r="D60" s="1041" t="s">
        <v>108</v>
      </c>
      <c r="E60" s="1041" t="s">
        <v>104</v>
      </c>
      <c r="F60" s="176"/>
      <c r="G60" s="176"/>
      <c r="H60" s="176"/>
      <c r="I60" s="176"/>
      <c r="J60" s="464"/>
      <c r="K60" s="465"/>
      <c r="L60" s="456"/>
    </row>
    <row r="61" spans="1:12" s="204" customFormat="1">
      <c r="A61" s="452" t="s">
        <v>98</v>
      </c>
      <c r="B61" s="983">
        <v>74.8</v>
      </c>
      <c r="C61" s="984">
        <v>74.795883223028412</v>
      </c>
      <c r="D61" s="985">
        <v>0.99994496287471146</v>
      </c>
      <c r="E61" s="986">
        <v>0</v>
      </c>
      <c r="F61" s="116"/>
      <c r="G61" s="116"/>
      <c r="H61" s="116"/>
      <c r="I61" s="116"/>
      <c r="J61" s="466"/>
      <c r="K61" s="467"/>
      <c r="L61" s="652"/>
    </row>
    <row r="62" spans="1:12" s="204" customFormat="1">
      <c r="A62" s="453" t="s">
        <v>99</v>
      </c>
      <c r="B62" s="987">
        <v>0</v>
      </c>
      <c r="C62" s="988">
        <v>0</v>
      </c>
      <c r="D62" s="985">
        <v>1</v>
      </c>
      <c r="E62" s="986">
        <v>0</v>
      </c>
      <c r="F62" s="176"/>
      <c r="G62" s="176"/>
      <c r="H62" s="176"/>
      <c r="I62" s="176"/>
      <c r="J62" s="468"/>
      <c r="K62" s="469"/>
      <c r="L62" s="652"/>
    </row>
    <row r="63" spans="1:12" s="204" customFormat="1" ht="13.5" thickBot="1">
      <c r="A63" s="439" t="s">
        <v>72</v>
      </c>
      <c r="B63" s="989">
        <f>SUM(B61:B62)</f>
        <v>74.8</v>
      </c>
      <c r="C63" s="989">
        <f>SUM(C61:C62)</f>
        <v>74.795883223028412</v>
      </c>
      <c r="D63" s="589">
        <f>C63/B63</f>
        <v>0.99994496287471146</v>
      </c>
      <c r="E63" s="990">
        <v>0</v>
      </c>
      <c r="F63" s="465"/>
      <c r="G63" s="465"/>
      <c r="H63" s="465"/>
      <c r="I63" s="465"/>
      <c r="J63" s="470"/>
      <c r="K63" s="471"/>
      <c r="L63" s="652"/>
    </row>
    <row r="64" spans="1:12" s="204" customFormat="1" ht="13.5" customHeight="1" thickTop="1">
      <c r="A64" s="444"/>
      <c r="B64" s="444"/>
      <c r="C64" s="444"/>
      <c r="D64" s="444"/>
      <c r="E64" s="444"/>
      <c r="F64" s="455"/>
      <c r="G64" s="455"/>
      <c r="H64" s="455"/>
      <c r="I64" s="455"/>
      <c r="J64" s="466"/>
      <c r="K64" s="467"/>
      <c r="L64" s="652"/>
    </row>
    <row r="65" spans="1:12" s="204" customFormat="1" ht="13.5" customHeight="1">
      <c r="A65" s="1040"/>
      <c r="B65" s="98"/>
      <c r="C65" s="176"/>
      <c r="D65" s="176"/>
      <c r="E65" s="176"/>
      <c r="F65" s="176"/>
      <c r="G65" s="176"/>
      <c r="H65" s="176"/>
      <c r="I65" s="176"/>
      <c r="J65" s="462"/>
      <c r="K65" s="463"/>
      <c r="L65" s="652"/>
    </row>
    <row r="66" spans="1:12" s="204" customFormat="1" ht="13.5" customHeight="1">
      <c r="A66" s="472"/>
      <c r="B66" s="808"/>
      <c r="C66" s="461"/>
      <c r="D66" s="461"/>
      <c r="E66" s="461"/>
      <c r="F66" s="461"/>
      <c r="G66" s="461"/>
      <c r="H66" s="461"/>
      <c r="I66" s="461"/>
      <c r="J66" s="468"/>
      <c r="K66" s="469"/>
      <c r="L66" s="652"/>
    </row>
    <row r="67" spans="1:12" s="204" customFormat="1" ht="13.5" customHeight="1">
      <c r="A67" s="1481" t="s">
        <v>109</v>
      </c>
      <c r="B67" s="1481"/>
      <c r="C67" s="1481"/>
      <c r="D67" s="1481"/>
      <c r="E67" s="1481"/>
      <c r="F67" s="1481"/>
      <c r="G67" s="1481"/>
      <c r="H67" s="1481"/>
      <c r="I67" s="1036"/>
      <c r="J67" s="473"/>
      <c r="K67" s="474"/>
      <c r="L67" s="1034"/>
    </row>
    <row r="68" spans="1:12" s="204" customFormat="1">
      <c r="A68" s="1487" t="s">
        <v>110</v>
      </c>
      <c r="B68" s="1487" t="s">
        <v>111</v>
      </c>
      <c r="C68" s="1489" t="s">
        <v>112</v>
      </c>
      <c r="D68" s="1489" t="s">
        <v>113</v>
      </c>
      <c r="E68" s="1489" t="s">
        <v>114</v>
      </c>
      <c r="F68" s="1489" t="s">
        <v>115</v>
      </c>
      <c r="G68" s="1489" t="s">
        <v>116</v>
      </c>
      <c r="H68" s="1489" t="s">
        <v>117</v>
      </c>
      <c r="I68" s="475"/>
      <c r="J68" s="470"/>
      <c r="K68" s="471"/>
      <c r="L68" s="652"/>
    </row>
    <row r="69" spans="1:12" s="204" customFormat="1" ht="15.75" thickBot="1">
      <c r="A69" s="1488"/>
      <c r="B69" s="1488"/>
      <c r="C69" s="1490"/>
      <c r="D69" s="1490"/>
      <c r="E69" s="1490"/>
      <c r="F69" s="1490"/>
      <c r="G69" s="1490"/>
      <c r="H69" s="1490"/>
      <c r="I69" s="475"/>
      <c r="J69" s="462"/>
      <c r="K69" s="463"/>
      <c r="L69" s="652"/>
    </row>
    <row r="70" spans="1:12" s="204" customFormat="1">
      <c r="A70" s="808" t="s">
        <v>118</v>
      </c>
      <c r="B70" s="808" t="s">
        <v>90</v>
      </c>
      <c r="C70" s="100">
        <v>211260.39</v>
      </c>
      <c r="D70" s="100">
        <v>211260.38717220628</v>
      </c>
      <c r="E70" s="101">
        <f>D70/C70</f>
        <v>0.9999999866146525</v>
      </c>
      <c r="F70" s="1113">
        <v>74.8</v>
      </c>
      <c r="G70" s="1113">
        <v>74.795883223028412</v>
      </c>
      <c r="H70" s="101">
        <f>G70/F70</f>
        <v>0.99994496287471146</v>
      </c>
      <c r="I70" s="101"/>
      <c r="J70" s="468"/>
      <c r="K70" s="469"/>
      <c r="L70" s="652"/>
    </row>
    <row r="71" spans="1:12" s="1040" customFormat="1">
      <c r="A71" s="808" t="s">
        <v>119</v>
      </c>
      <c r="B71" s="808" t="s">
        <v>87</v>
      </c>
      <c r="C71" s="100">
        <v>174874</v>
      </c>
      <c r="D71" s="100">
        <v>174874.03520184429</v>
      </c>
      <c r="E71" s="101">
        <f>D71/C71</f>
        <v>1.0000002012983307</v>
      </c>
      <c r="F71" s="1113">
        <v>0</v>
      </c>
      <c r="G71" s="1113">
        <v>0</v>
      </c>
      <c r="H71" s="1113">
        <v>0</v>
      </c>
      <c r="I71" s="101"/>
      <c r="J71" s="476"/>
      <c r="K71" s="477"/>
      <c r="L71" s="459"/>
    </row>
    <row r="72" spans="1:12" s="1037" customFormat="1">
      <c r="A72" s="808" t="s">
        <v>120</v>
      </c>
      <c r="B72" s="808" t="s">
        <v>88</v>
      </c>
      <c r="C72" s="103">
        <v>121042.18</v>
      </c>
      <c r="D72" s="103">
        <v>116260.53000000001</v>
      </c>
      <c r="E72" s="101">
        <f>D72/C72</f>
        <v>0.96049600230266852</v>
      </c>
      <c r="F72" s="1114">
        <v>0</v>
      </c>
      <c r="G72" s="1114">
        <v>0</v>
      </c>
      <c r="H72" s="1114">
        <v>0</v>
      </c>
      <c r="I72" s="104"/>
      <c r="J72" s="140"/>
      <c r="K72" s="176"/>
      <c r="L72" s="176"/>
    </row>
    <row r="73" spans="1:12" s="1037" customFormat="1">
      <c r="A73" s="808" t="s">
        <v>121</v>
      </c>
      <c r="B73" s="808" t="s">
        <v>91</v>
      </c>
      <c r="C73" s="103">
        <v>24405.95</v>
      </c>
      <c r="D73" s="103">
        <v>24405.949652778225</v>
      </c>
      <c r="E73" s="101">
        <f>D73/C73</f>
        <v>0.99999998577306859</v>
      </c>
      <c r="F73" s="1114">
        <v>0</v>
      </c>
      <c r="G73" s="1114">
        <v>0</v>
      </c>
      <c r="H73" s="1114">
        <v>0</v>
      </c>
      <c r="I73" s="104"/>
      <c r="J73" s="140"/>
      <c r="K73" s="176"/>
      <c r="L73" s="176"/>
    </row>
    <row r="74" spans="1:12" s="1037" customFormat="1" ht="13.5" customHeight="1">
      <c r="A74" s="234"/>
      <c r="B74" s="234"/>
      <c r="C74" s="234"/>
      <c r="D74" s="234"/>
      <c r="E74" s="234"/>
      <c r="F74" s="234"/>
      <c r="G74" s="234"/>
      <c r="H74" s="234"/>
      <c r="I74" s="234"/>
      <c r="J74" s="140"/>
      <c r="K74" s="176"/>
      <c r="L74" s="176"/>
    </row>
    <row r="75" spans="1:12" s="1037" customFormat="1" ht="13.5" customHeight="1">
      <c r="B75" s="98"/>
      <c r="C75" s="176"/>
      <c r="D75" s="176"/>
      <c r="E75" s="176"/>
      <c r="F75" s="176"/>
      <c r="G75" s="176"/>
      <c r="H75" s="176"/>
      <c r="I75" s="176"/>
      <c r="J75" s="140"/>
      <c r="K75" s="176"/>
      <c r="L75" s="176"/>
    </row>
    <row r="76" spans="1:12" s="1037" customFormat="1" ht="13.5" customHeight="1">
      <c r="B76" s="98"/>
      <c r="C76" s="176"/>
      <c r="D76" s="176"/>
      <c r="E76" s="176"/>
      <c r="F76" s="176"/>
      <c r="G76" s="176"/>
      <c r="H76" s="176"/>
      <c r="I76" s="176"/>
      <c r="J76" s="140"/>
      <c r="K76" s="176"/>
      <c r="L76" s="176"/>
    </row>
    <row r="77" spans="1:12" s="1037" customFormat="1" ht="13.5" customHeight="1">
      <c r="A77" s="1493" t="s">
        <v>122</v>
      </c>
      <c r="B77" s="1493"/>
      <c r="C77" s="1493"/>
      <c r="D77" s="1493"/>
      <c r="E77" s="1493"/>
      <c r="F77" s="1493"/>
      <c r="G77" s="1493"/>
      <c r="H77" s="1493"/>
      <c r="I77" s="1040"/>
      <c r="J77" s="140"/>
      <c r="K77" s="176"/>
      <c r="L77" s="176"/>
    </row>
    <row r="78" spans="1:12" s="1037" customFormat="1" ht="25.5" customHeight="1">
      <c r="A78" s="1487" t="s">
        <v>123</v>
      </c>
      <c r="B78" s="1487" t="s">
        <v>111</v>
      </c>
      <c r="C78" s="1489" t="s">
        <v>124</v>
      </c>
      <c r="D78" s="1489" t="s">
        <v>125</v>
      </c>
      <c r="E78" s="1489" t="s">
        <v>126</v>
      </c>
      <c r="F78" s="1489" t="s">
        <v>127</v>
      </c>
      <c r="G78" s="1494" t="s">
        <v>128</v>
      </c>
      <c r="H78" s="1494"/>
      <c r="I78" s="478"/>
      <c r="J78" s="140"/>
      <c r="K78" s="176"/>
      <c r="L78" s="176"/>
    </row>
    <row r="79" spans="1:12" s="1037" customFormat="1" ht="25.5" customHeight="1" thickBot="1">
      <c r="A79" s="1488"/>
      <c r="B79" s="1488"/>
      <c r="C79" s="1490"/>
      <c r="D79" s="1490"/>
      <c r="E79" s="1490"/>
      <c r="F79" s="1490"/>
      <c r="G79" s="1495"/>
      <c r="H79" s="1495"/>
      <c r="I79" s="478"/>
      <c r="J79" s="140"/>
      <c r="K79" s="176"/>
      <c r="L79" s="176"/>
    </row>
    <row r="80" spans="1:12" s="1037" customFormat="1" ht="13.7" customHeight="1">
      <c r="A80" s="98" t="s">
        <v>118</v>
      </c>
      <c r="B80" s="98" t="s">
        <v>90</v>
      </c>
      <c r="C80" s="175">
        <v>0.9999999866146525</v>
      </c>
      <c r="D80" s="982">
        <v>-5.932457981666639E-3</v>
      </c>
      <c r="E80" s="175">
        <v>0.99994496287471146</v>
      </c>
      <c r="F80" s="982">
        <v>5.5037125288537325E-5</v>
      </c>
      <c r="G80" s="1491" t="s">
        <v>129</v>
      </c>
      <c r="H80" s="1491"/>
      <c r="I80" s="1039"/>
      <c r="J80" s="140"/>
      <c r="K80" s="176"/>
      <c r="L80" s="176"/>
    </row>
    <row r="81" spans="1:12" s="1037" customFormat="1">
      <c r="A81" s="98" t="s">
        <v>119</v>
      </c>
      <c r="B81" s="98" t="s">
        <v>87</v>
      </c>
      <c r="C81" s="175">
        <v>1.0000002012983307</v>
      </c>
      <c r="D81" s="982">
        <v>-4.4098687508306034E-3</v>
      </c>
      <c r="E81" s="1113">
        <v>0</v>
      </c>
      <c r="F81" s="1113">
        <v>0</v>
      </c>
      <c r="G81" s="1491" t="s">
        <v>129</v>
      </c>
      <c r="H81" s="1491"/>
      <c r="I81" s="1039"/>
      <c r="J81" s="140"/>
      <c r="K81" s="176"/>
      <c r="L81" s="176"/>
    </row>
    <row r="82" spans="1:12" s="1037" customFormat="1" ht="157.5" customHeight="1">
      <c r="A82" s="98" t="s">
        <v>120</v>
      </c>
      <c r="B82" s="98" t="s">
        <v>88</v>
      </c>
      <c r="C82" s="175">
        <v>0.96049600230266852</v>
      </c>
      <c r="D82" s="982">
        <v>8.9951404772875554E-3</v>
      </c>
      <c r="E82" s="1114">
        <v>0</v>
      </c>
      <c r="F82" s="1114">
        <v>0</v>
      </c>
      <c r="G82" s="1492" t="s">
        <v>130</v>
      </c>
      <c r="H82" s="1491"/>
      <c r="I82" s="1039"/>
      <c r="J82" s="140"/>
      <c r="K82" s="176"/>
      <c r="L82" s="176"/>
    </row>
    <row r="83" spans="1:12" s="1037" customFormat="1">
      <c r="A83" s="98" t="s">
        <v>121</v>
      </c>
      <c r="B83" s="98" t="s">
        <v>91</v>
      </c>
      <c r="C83" s="175">
        <v>0.99999998577306859</v>
      </c>
      <c r="D83" s="982">
        <v>-4.3285260115111246E-4</v>
      </c>
      <c r="E83" s="1114">
        <v>0</v>
      </c>
      <c r="F83" s="1114">
        <v>0</v>
      </c>
      <c r="G83" s="1491" t="s">
        <v>129</v>
      </c>
      <c r="H83" s="1491"/>
      <c r="I83" s="1039"/>
      <c r="J83" s="140"/>
      <c r="K83" s="176"/>
      <c r="L83" s="176"/>
    </row>
    <row r="84" spans="1:12" s="1037" customFormat="1">
      <c r="A84" s="234"/>
      <c r="B84" s="98"/>
      <c r="C84" s="176"/>
      <c r="D84" s="176"/>
      <c r="E84" s="176"/>
      <c r="F84" s="176"/>
      <c r="G84" s="176"/>
      <c r="H84" s="176"/>
      <c r="I84" s="176"/>
      <c r="J84" s="140"/>
      <c r="K84" s="176"/>
      <c r="L84" s="176"/>
    </row>
    <row r="85" spans="1:12" s="1037" customFormat="1">
      <c r="B85" s="98"/>
      <c r="C85" s="176"/>
      <c r="D85" s="176"/>
      <c r="E85" s="176"/>
      <c r="F85" s="176"/>
      <c r="G85" s="176"/>
      <c r="H85" s="176"/>
      <c r="I85" s="176"/>
      <c r="J85" s="140"/>
      <c r="K85" s="176"/>
      <c r="L85" s="176"/>
    </row>
  </sheetData>
  <mergeCells count="48">
    <mergeCell ref="G80:H80"/>
    <mergeCell ref="G81:H81"/>
    <mergeCell ref="G82:H82"/>
    <mergeCell ref="G83:H83"/>
    <mergeCell ref="G68:G69"/>
    <mergeCell ref="H68:H69"/>
    <mergeCell ref="A77:H77"/>
    <mergeCell ref="A78:A79"/>
    <mergeCell ref="B78:B79"/>
    <mergeCell ref="C78:C79"/>
    <mergeCell ref="D78:D79"/>
    <mergeCell ref="E78:E79"/>
    <mergeCell ref="F78:F79"/>
    <mergeCell ref="G78:H79"/>
    <mergeCell ref="A59:E59"/>
    <mergeCell ref="A67:H67"/>
    <mergeCell ref="A68:A69"/>
    <mergeCell ref="B68:B69"/>
    <mergeCell ref="C68:C69"/>
    <mergeCell ref="D68:D69"/>
    <mergeCell ref="E68:E69"/>
    <mergeCell ref="F68:F69"/>
    <mergeCell ref="B10:D10"/>
    <mergeCell ref="A6:G6"/>
    <mergeCell ref="A8:G8"/>
    <mergeCell ref="A7:G7"/>
    <mergeCell ref="A50:E50"/>
    <mergeCell ref="A40:E40"/>
    <mergeCell ref="A39:E39"/>
    <mergeCell ref="A38:E38"/>
    <mergeCell ref="A37:E37"/>
    <mergeCell ref="A36:I36"/>
    <mergeCell ref="A1:R1"/>
    <mergeCell ref="A2:R2"/>
    <mergeCell ref="A3:R3"/>
    <mergeCell ref="L31:R31"/>
    <mergeCell ref="E10:G10"/>
    <mergeCell ref="L4:R4"/>
    <mergeCell ref="L5:R5"/>
    <mergeCell ref="L6:R6"/>
    <mergeCell ref="L7:R7"/>
    <mergeCell ref="L8:R8"/>
    <mergeCell ref="L9:R9"/>
    <mergeCell ref="A25:F25"/>
    <mergeCell ref="A18:D18"/>
    <mergeCell ref="A4:G4"/>
    <mergeCell ref="A5:G5"/>
    <mergeCell ref="A9:G9"/>
  </mergeCells>
  <pageMargins left="0.7" right="0.7" top="0.75" bottom="0.75" header="0.3" footer="0.3"/>
  <pageSetup scale="48" orientation="landscape" verticalDpi="200" r:id="rId1"/>
  <headerFooter alignWithMargins="0"/>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zoomScaleNormal="100" zoomScaleSheetLayoutView="100" workbookViewId="0">
      <selection activeCell="F28" sqref="F28"/>
    </sheetView>
  </sheetViews>
  <sheetFormatPr defaultRowHeight="12.75"/>
  <cols>
    <col min="1" max="1" width="35.85546875" customWidth="1"/>
    <col min="2" max="2" width="17.7109375" style="172" customWidth="1"/>
    <col min="3" max="3" width="15.7109375" style="51" customWidth="1"/>
    <col min="4" max="4" width="17.28515625" style="51" customWidth="1"/>
    <col min="5" max="6" width="17.7109375" style="51" customWidth="1"/>
    <col min="7" max="7" width="17.42578125" style="51" customWidth="1"/>
    <col min="8" max="9" width="15.28515625" style="51" customWidth="1"/>
    <col min="10" max="10" width="0.5703125" style="141" customWidth="1"/>
    <col min="11" max="11" width="11.7109375" style="51" customWidth="1"/>
    <col min="12" max="12" width="12.7109375" style="51" customWidth="1"/>
    <col min="13" max="16" width="12.7109375" customWidth="1"/>
    <col min="17" max="17" width="9.28515625" customWidth="1"/>
  </cols>
  <sheetData>
    <row r="1" spans="1:18" ht="13.3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row>
    <row r="2" spans="1:18" ht="35.25" customHeight="1">
      <c r="A2" s="1444"/>
      <c r="B2" s="1444"/>
      <c r="C2" s="1444"/>
      <c r="D2" s="1444"/>
      <c r="E2" s="1444"/>
      <c r="F2" s="1444"/>
      <c r="G2" s="1444"/>
      <c r="H2" s="1444"/>
      <c r="I2" s="1444"/>
      <c r="J2" s="1444"/>
      <c r="K2" s="1444"/>
      <c r="L2" s="1444"/>
      <c r="M2" s="1444"/>
      <c r="N2" s="1444"/>
      <c r="O2" s="1444"/>
      <c r="P2" s="1444"/>
      <c r="Q2" s="1444"/>
      <c r="R2" s="1444"/>
    </row>
    <row r="3" spans="1:18" ht="5.25" customHeight="1">
      <c r="A3" s="1443"/>
      <c r="B3" s="1443"/>
      <c r="C3" s="1443"/>
      <c r="D3" s="1443"/>
      <c r="E3" s="1443"/>
      <c r="F3" s="1443"/>
      <c r="G3" s="1443"/>
      <c r="H3" s="1443"/>
      <c r="I3" s="1443"/>
      <c r="J3" s="1443"/>
      <c r="K3" s="1443"/>
      <c r="L3" s="1443"/>
      <c r="M3" s="1443"/>
      <c r="N3" s="1443"/>
      <c r="O3" s="1443"/>
      <c r="P3" s="1443"/>
      <c r="Q3" s="1443"/>
      <c r="R3" s="1443"/>
    </row>
    <row r="4" spans="1:18" s="28" customFormat="1" ht="30" customHeight="1">
      <c r="A4" s="1441" t="s">
        <v>155</v>
      </c>
      <c r="B4" s="1441"/>
      <c r="C4" s="1441"/>
      <c r="D4" s="1441"/>
      <c r="E4" s="1441"/>
      <c r="F4" s="1441"/>
      <c r="G4" s="1441"/>
      <c r="H4" s="531"/>
      <c r="I4" s="531"/>
      <c r="J4" s="123"/>
      <c r="K4" s="531"/>
      <c r="L4" s="1441" t="s">
        <v>156</v>
      </c>
      <c r="M4" s="1441"/>
      <c r="N4" s="1441"/>
      <c r="O4" s="1441"/>
      <c r="P4" s="1441"/>
      <c r="Q4" s="1441"/>
      <c r="R4" s="1441"/>
    </row>
    <row r="5" spans="1:18" s="28" customFormat="1" ht="15.75">
      <c r="A5" s="1450" t="s">
        <v>1093</v>
      </c>
      <c r="B5" s="1450"/>
      <c r="C5" s="1450"/>
      <c r="D5" s="1450"/>
      <c r="E5" s="1450"/>
      <c r="F5" s="1450"/>
      <c r="G5" s="1450"/>
      <c r="H5" s="531"/>
      <c r="I5" s="531"/>
      <c r="J5" s="123"/>
      <c r="K5" s="531"/>
      <c r="L5" s="1471"/>
      <c r="M5" s="1471"/>
      <c r="N5" s="1471"/>
      <c r="O5" s="1471"/>
      <c r="P5" s="1471"/>
      <c r="Q5" s="1471"/>
      <c r="R5" s="1471"/>
    </row>
    <row r="6" spans="1:18" ht="12.75" customHeight="1">
      <c r="A6" s="1450"/>
      <c r="B6" s="1450"/>
      <c r="C6" s="1450"/>
      <c r="D6" s="1450"/>
      <c r="E6" s="1450"/>
      <c r="F6" s="1450"/>
      <c r="G6" s="1450"/>
      <c r="H6" s="531"/>
      <c r="I6" s="531"/>
      <c r="J6" s="123"/>
      <c r="K6" s="524"/>
      <c r="L6" s="1464"/>
      <c r="M6" s="1464"/>
      <c r="N6" s="1464"/>
      <c r="O6" s="1464"/>
      <c r="P6" s="1464"/>
      <c r="Q6" s="1464"/>
      <c r="R6" s="1464"/>
    </row>
    <row r="7" spans="1:18" s="624" customFormat="1" ht="12.75" customHeight="1">
      <c r="A7" s="1467" t="s">
        <v>1091</v>
      </c>
      <c r="B7" s="1467"/>
      <c r="C7" s="1467"/>
      <c r="D7" s="1467"/>
      <c r="E7" s="1467"/>
      <c r="F7" s="1467"/>
      <c r="G7" s="1467"/>
      <c r="H7" s="806"/>
      <c r="I7" s="806"/>
      <c r="J7" s="637"/>
      <c r="K7" s="799"/>
      <c r="L7" s="1464"/>
      <c r="M7" s="1464"/>
      <c r="N7" s="1464"/>
      <c r="O7" s="1464"/>
      <c r="P7" s="1464"/>
      <c r="Q7" s="1464"/>
      <c r="R7" s="1464"/>
    </row>
    <row r="8" spans="1:18" s="624" customFormat="1" ht="12.75" customHeight="1">
      <c r="A8" s="1450"/>
      <c r="B8" s="1450"/>
      <c r="C8" s="1450"/>
      <c r="D8" s="1450"/>
      <c r="E8" s="1450"/>
      <c r="F8" s="1450"/>
      <c r="G8" s="1450"/>
      <c r="H8" s="806"/>
      <c r="I8" s="806"/>
      <c r="J8" s="637"/>
      <c r="K8" s="799"/>
      <c r="L8" s="1464"/>
      <c r="M8" s="1464"/>
      <c r="N8" s="1464"/>
      <c r="O8" s="1464"/>
      <c r="P8" s="1464"/>
      <c r="Q8" s="1464"/>
      <c r="R8" s="1464"/>
    </row>
    <row r="9" spans="1:18" ht="12.75" customHeight="1">
      <c r="A9" s="1464" t="s">
        <v>79</v>
      </c>
      <c r="B9" s="1464"/>
      <c r="C9" s="1464"/>
      <c r="D9" s="1464"/>
      <c r="E9" s="1464"/>
      <c r="F9" s="1464"/>
      <c r="G9" s="1464"/>
      <c r="H9" s="531"/>
      <c r="I9" s="531"/>
      <c r="J9" s="123"/>
      <c r="K9" s="524"/>
      <c r="L9" s="1464" t="s">
        <v>80</v>
      </c>
      <c r="M9" s="1464"/>
      <c r="N9" s="1464"/>
      <c r="O9" s="1464"/>
      <c r="P9" s="1464"/>
      <c r="Q9" s="1464"/>
      <c r="R9" s="1464"/>
    </row>
    <row r="10" spans="1:18" ht="13.5" thickBot="1">
      <c r="A10" s="233"/>
      <c r="B10" s="1466" t="s">
        <v>11</v>
      </c>
      <c r="C10" s="1465"/>
      <c r="D10" s="1483"/>
      <c r="E10" s="1478" t="s">
        <v>12</v>
      </c>
      <c r="F10" s="1479"/>
      <c r="G10" s="1479"/>
      <c r="H10" s="804"/>
      <c r="I10" s="531"/>
      <c r="J10" s="124"/>
      <c r="K10" s="45"/>
      <c r="L10"/>
    </row>
    <row r="11" spans="1:18" ht="28.5" customHeight="1" thickBot="1">
      <c r="A11" s="249"/>
      <c r="B11" s="240" t="s">
        <v>13</v>
      </c>
      <c r="C11" s="240" t="s">
        <v>14</v>
      </c>
      <c r="D11" s="422" t="s">
        <v>15</v>
      </c>
      <c r="E11" s="1250" t="s">
        <v>1244</v>
      </c>
      <c r="F11" s="240" t="s">
        <v>14</v>
      </c>
      <c r="G11" s="240" t="s">
        <v>16</v>
      </c>
      <c r="H11" s="804"/>
      <c r="I11" s="531"/>
      <c r="J11" s="125"/>
      <c r="K11" s="70"/>
      <c r="L11" s="53"/>
    </row>
    <row r="12" spans="1:18" ht="13.35" customHeight="1">
      <c r="A12" s="230" t="s">
        <v>1130</v>
      </c>
      <c r="B12" s="82">
        <v>436323.69</v>
      </c>
      <c r="C12" s="84">
        <v>467489.66</v>
      </c>
      <c r="D12" s="480">
        <f>C12/B12</f>
        <v>1.0714285534209704</v>
      </c>
      <c r="E12" s="84">
        <f>'MEEIA Targets'!E6</f>
        <v>17603947.083100002</v>
      </c>
      <c r="F12" s="84">
        <f>C12*D19</f>
        <v>467489.66</v>
      </c>
      <c r="G12" s="479">
        <f>F12/E12</f>
        <v>2.655595689950668E-2</v>
      </c>
      <c r="H12" s="804"/>
      <c r="I12" s="531"/>
      <c r="J12" s="126"/>
      <c r="K12" s="69"/>
      <c r="L12" s="53"/>
    </row>
    <row r="13" spans="1:18" ht="13.35" customHeight="1">
      <c r="A13" s="227" t="s">
        <v>1131</v>
      </c>
      <c r="B13" s="635">
        <v>55.35</v>
      </c>
      <c r="C13" s="84">
        <v>55.15</v>
      </c>
      <c r="D13" s="480">
        <f>C13/B13</f>
        <v>0.99638663053297194</v>
      </c>
      <c r="E13" s="84">
        <f>'MEEIA Targets'!K6</f>
        <v>3052</v>
      </c>
      <c r="F13" s="84">
        <f>C13*D19</f>
        <v>55.15</v>
      </c>
      <c r="G13" s="481">
        <f>F13/E13</f>
        <v>1.8070117955439054E-2</v>
      </c>
      <c r="H13" s="804"/>
      <c r="I13" s="531"/>
      <c r="J13" s="125"/>
      <c r="K13" s="70"/>
      <c r="L13" s="53"/>
    </row>
    <row r="14" spans="1:18" ht="13.35" customHeight="1">
      <c r="A14" s="162"/>
      <c r="B14" s="82"/>
      <c r="C14" s="82"/>
      <c r="D14"/>
      <c r="E14"/>
      <c r="F14"/>
      <c r="G14"/>
      <c r="H14" s="531"/>
      <c r="I14" s="531"/>
      <c r="J14" s="125"/>
      <c r="K14" s="70"/>
      <c r="L14" s="53"/>
    </row>
    <row r="15" spans="1:18" s="5" customFormat="1" ht="13.35" customHeight="1">
      <c r="A15" s="97" t="s">
        <v>1138</v>
      </c>
      <c r="B15" s="82"/>
      <c r="C15" s="82"/>
      <c r="D15" s="163"/>
      <c r="E15" s="526"/>
      <c r="F15" s="526"/>
      <c r="G15" s="526"/>
      <c r="H15" s="531"/>
      <c r="I15" s="531"/>
      <c r="J15" s="124"/>
      <c r="K15" s="7"/>
      <c r="L15" s="37"/>
    </row>
    <row r="16" spans="1:18" s="5" customFormat="1" ht="13.35" customHeight="1">
      <c r="A16" s="162"/>
      <c r="B16" s="82"/>
      <c r="C16" s="82"/>
      <c r="D16" s="163"/>
      <c r="E16" s="526"/>
      <c r="F16" s="526"/>
      <c r="G16" s="526"/>
      <c r="H16" s="531"/>
      <c r="I16" s="531"/>
      <c r="J16" s="124"/>
      <c r="K16" s="7"/>
      <c r="L16" s="37"/>
    </row>
    <row r="17" spans="1:18" s="5" customFormat="1" ht="13.35" customHeight="1">
      <c r="A17" s="1464" t="s">
        <v>81</v>
      </c>
      <c r="B17" s="1464"/>
      <c r="C17" s="1464"/>
      <c r="D17" s="1464"/>
      <c r="E17" s="526"/>
      <c r="F17" s="526"/>
      <c r="G17" s="526"/>
      <c r="H17" s="531"/>
      <c r="I17" s="531"/>
      <c r="J17" s="127"/>
      <c r="K17" s="36"/>
      <c r="L17" s="36"/>
    </row>
    <row r="18" spans="1:18" s="5" customFormat="1" ht="26.25" thickBot="1">
      <c r="A18" s="833" t="s">
        <v>38</v>
      </c>
      <c r="B18" s="828" t="s">
        <v>39</v>
      </c>
      <c r="C18" s="828" t="s">
        <v>40</v>
      </c>
      <c r="D18" s="828" t="s">
        <v>41</v>
      </c>
      <c r="E18" s="526"/>
      <c r="F18" s="531"/>
      <c r="G18" s="531"/>
      <c r="H18" s="531"/>
      <c r="I18" s="531"/>
      <c r="J18" s="127"/>
      <c r="K18" s="36"/>
      <c r="L18" s="36"/>
    </row>
    <row r="19" spans="1:18" s="5" customFormat="1" ht="13.5" thickTop="1">
      <c r="A19" s="1501" t="s">
        <v>157</v>
      </c>
      <c r="B19" s="1502"/>
      <c r="C19" s="1502"/>
      <c r="D19" s="1145">
        <v>1</v>
      </c>
      <c r="E19" s="526"/>
      <c r="F19" s="531"/>
      <c r="G19" s="531"/>
      <c r="H19" s="531"/>
      <c r="I19" s="531"/>
      <c r="J19" s="128"/>
      <c r="K19" s="44"/>
      <c r="L19" s="44"/>
    </row>
    <row r="20" spans="1:18" s="5" customFormat="1">
      <c r="A20" s="166"/>
      <c r="B20" s="166"/>
      <c r="C20" s="166"/>
      <c r="D20" s="166"/>
      <c r="E20" s="531"/>
      <c r="F20" s="531"/>
      <c r="G20" s="531"/>
      <c r="H20" s="531"/>
      <c r="I20" s="531"/>
      <c r="J20" s="124"/>
      <c r="K20" s="7"/>
      <c r="L20" s="45"/>
    </row>
    <row r="21" spans="1:18" s="627" customFormat="1">
      <c r="A21" s="166"/>
      <c r="B21" s="166"/>
      <c r="C21" s="166"/>
      <c r="D21" s="166"/>
      <c r="E21" s="806"/>
      <c r="F21" s="806"/>
      <c r="G21" s="806"/>
      <c r="H21" s="806"/>
      <c r="I21" s="806"/>
      <c r="J21" s="766"/>
      <c r="K21" s="757"/>
      <c r="L21" s="45"/>
    </row>
    <row r="22" spans="1:18" s="5" customFormat="1">
      <c r="A22" s="166"/>
      <c r="B22" s="152"/>
      <c r="C22" s="166"/>
      <c r="D22" s="166"/>
      <c r="E22" s="531"/>
      <c r="F22" s="531"/>
      <c r="G22" s="531"/>
      <c r="H22" s="531"/>
      <c r="I22" s="531"/>
      <c r="J22" s="124"/>
      <c r="K22" s="7"/>
      <c r="L22" s="45"/>
    </row>
    <row r="23" spans="1:18" s="5" customFormat="1">
      <c r="A23" s="1464" t="s">
        <v>1170</v>
      </c>
      <c r="B23" s="1464"/>
      <c r="C23" s="1464"/>
      <c r="D23" s="1464"/>
      <c r="E23" s="1464"/>
      <c r="F23" s="1464"/>
      <c r="G23" s="1464"/>
      <c r="H23" s="1464"/>
      <c r="I23" s="531"/>
      <c r="J23" s="124"/>
      <c r="K23" s="7"/>
      <c r="L23" s="45"/>
    </row>
    <row r="24" spans="1:18" s="5" customFormat="1">
      <c r="A24" s="1500" t="s">
        <v>110</v>
      </c>
      <c r="B24" s="1500" t="s">
        <v>111</v>
      </c>
      <c r="C24" s="1498" t="s">
        <v>112</v>
      </c>
      <c r="D24" s="1498" t="s">
        <v>113</v>
      </c>
      <c r="E24" s="1498" t="s">
        <v>114</v>
      </c>
      <c r="F24" s="1498" t="s">
        <v>115</v>
      </c>
      <c r="G24" s="1498" t="s">
        <v>116</v>
      </c>
      <c r="H24" s="1498" t="s">
        <v>117</v>
      </c>
      <c r="I24" s="531"/>
      <c r="J24" s="124"/>
      <c r="K24" s="7"/>
      <c r="L24" s="45"/>
    </row>
    <row r="25" spans="1:18" s="5" customFormat="1" ht="13.5" thickBot="1">
      <c r="A25" s="1472"/>
      <c r="B25" s="1472"/>
      <c r="C25" s="1499"/>
      <c r="D25" s="1499"/>
      <c r="E25" s="1499"/>
      <c r="F25" s="1499"/>
      <c r="G25" s="1499"/>
      <c r="H25" s="1499"/>
      <c r="I25" s="531"/>
      <c r="J25" s="124"/>
      <c r="K25" s="7"/>
      <c r="L25" s="45"/>
    </row>
    <row r="26" spans="1:18" s="5" customFormat="1">
      <c r="A26" s="6">
        <v>1</v>
      </c>
      <c r="B26" s="6" t="s">
        <v>88</v>
      </c>
      <c r="C26" s="100">
        <f>B12</f>
        <v>436323.69</v>
      </c>
      <c r="D26" s="100">
        <f>C12</f>
        <v>467489.66</v>
      </c>
      <c r="E26" s="101">
        <f>D26/C26</f>
        <v>1.0714285534209704</v>
      </c>
      <c r="F26" s="1157">
        <f>B13</f>
        <v>55.35</v>
      </c>
      <c r="G26" s="1157">
        <f>C13</f>
        <v>55.15</v>
      </c>
      <c r="H26" s="101">
        <f>G26/F26</f>
        <v>0.99638663053297194</v>
      </c>
      <c r="I26" s="531"/>
      <c r="J26" s="124"/>
      <c r="K26" s="7"/>
      <c r="L26" s="45"/>
    </row>
    <row r="27" spans="1:18" s="5" customFormat="1">
      <c r="A27" s="6"/>
      <c r="B27" s="6"/>
      <c r="C27" s="105"/>
      <c r="D27" s="105"/>
      <c r="E27" s="106"/>
      <c r="F27" s="107"/>
      <c r="G27" s="107"/>
      <c r="H27" s="106"/>
      <c r="I27" s="531"/>
      <c r="J27" s="124"/>
      <c r="K27" s="7"/>
      <c r="L27" s="45"/>
    </row>
    <row r="28" spans="1:18" s="5" customFormat="1">
      <c r="A28" s="97" t="s">
        <v>1138</v>
      </c>
      <c r="B28" s="6"/>
      <c r="C28" s="105"/>
      <c r="D28" s="105"/>
      <c r="E28" s="106"/>
      <c r="F28" s="107"/>
      <c r="G28" s="107"/>
      <c r="H28" s="106"/>
      <c r="I28" s="531"/>
      <c r="J28" s="124"/>
      <c r="K28" s="7"/>
      <c r="L28" s="45"/>
    </row>
    <row r="29" spans="1:18" s="5" customFormat="1">
      <c r="A29" s="6"/>
      <c r="B29" s="6"/>
      <c r="C29" s="105"/>
      <c r="D29" s="105"/>
      <c r="E29" s="106"/>
      <c r="F29" s="107"/>
      <c r="G29" s="107"/>
      <c r="H29" s="106"/>
      <c r="I29" s="531"/>
      <c r="J29" s="124"/>
      <c r="K29"/>
      <c r="L29"/>
      <c r="M29"/>
      <c r="N29"/>
      <c r="O29"/>
      <c r="P29"/>
      <c r="Q29"/>
    </row>
    <row r="30" spans="1:18" s="5" customFormat="1" ht="4.9000000000000004" customHeight="1">
      <c r="A30" s="1497"/>
      <c r="B30" s="1497"/>
      <c r="C30" s="1497"/>
      <c r="D30" s="1497"/>
      <c r="E30" s="1497"/>
      <c r="F30" s="1497"/>
      <c r="G30" s="1497"/>
      <c r="H30" s="1497"/>
      <c r="I30" s="1497"/>
      <c r="J30" s="271"/>
      <c r="K30"/>
      <c r="L30"/>
      <c r="M30"/>
      <c r="N30"/>
      <c r="O30"/>
      <c r="P30"/>
      <c r="Q30"/>
    </row>
    <row r="31" spans="1:18" ht="13.5" customHeight="1">
      <c r="A31" s="1496"/>
      <c r="B31" s="1496"/>
      <c r="C31" s="1496"/>
      <c r="D31" s="1496"/>
      <c r="E31" s="167"/>
      <c r="F31" s="167"/>
      <c r="G31" s="167"/>
      <c r="H31" s="167"/>
      <c r="I31" s="167"/>
      <c r="J31" s="123"/>
      <c r="K31"/>
      <c r="L31"/>
    </row>
    <row r="32" spans="1:18" ht="13.5" customHeight="1">
      <c r="A32" s="79"/>
      <c r="B32" s="6"/>
      <c r="C32" s="49"/>
      <c r="D32" s="49"/>
      <c r="E32" s="49"/>
      <c r="F32" s="49"/>
      <c r="G32" s="49"/>
      <c r="H32" s="49"/>
      <c r="I32" s="49"/>
      <c r="J32" s="124"/>
      <c r="K32"/>
      <c r="L32" s="1449" t="s">
        <v>167</v>
      </c>
      <c r="M32" s="1449"/>
      <c r="N32" s="1449"/>
      <c r="O32" s="1449"/>
      <c r="P32" s="1449"/>
      <c r="Q32" s="1449"/>
      <c r="R32" s="1449"/>
    </row>
    <row r="33" spans="1:19" s="5" customFormat="1" ht="13.5" customHeight="1">
      <c r="A33" s="97"/>
      <c r="B33" s="97"/>
      <c r="C33" s="97"/>
      <c r="D33" s="97"/>
      <c r="E33" s="97"/>
      <c r="F33" s="41"/>
      <c r="G33" s="41"/>
      <c r="H33" s="41"/>
      <c r="I33" s="41"/>
      <c r="J33" s="129"/>
      <c r="K33" s="46"/>
      <c r="L33" s="47"/>
      <c r="P33" s="19"/>
      <c r="Q33" s="29"/>
      <c r="R33" s="30"/>
      <c r="S33" s="20"/>
    </row>
    <row r="34" spans="1:19" s="5" customFormat="1" ht="13.5" customHeight="1">
      <c r="A34" s="378"/>
      <c r="B34" s="8"/>
      <c r="C34" s="36"/>
      <c r="D34" s="36"/>
      <c r="E34" s="36"/>
      <c r="F34" s="36"/>
      <c r="G34" s="36"/>
      <c r="H34" s="36"/>
      <c r="I34" s="36"/>
      <c r="J34" s="129"/>
      <c r="K34" s="46"/>
      <c r="L34" s="47"/>
      <c r="P34" s="19"/>
      <c r="Q34" s="29"/>
      <c r="R34" s="30"/>
      <c r="S34" s="20"/>
    </row>
    <row r="35" spans="1:19" s="5" customFormat="1">
      <c r="A35" s="79"/>
      <c r="B35" s="6"/>
      <c r="C35" s="49"/>
      <c r="D35" s="49"/>
      <c r="E35" s="49"/>
      <c r="F35" s="49"/>
      <c r="G35" s="49"/>
      <c r="H35" s="49"/>
      <c r="I35" s="49"/>
      <c r="J35" s="129"/>
      <c r="K35" s="46"/>
      <c r="L35" s="47"/>
      <c r="P35" s="19"/>
      <c r="Q35" s="29"/>
      <c r="R35" s="30"/>
      <c r="S35" s="20"/>
    </row>
    <row r="36" spans="1:19" s="5" customFormat="1">
      <c r="A36"/>
      <c r="B36" s="172"/>
      <c r="C36" s="51"/>
      <c r="D36" s="51"/>
      <c r="E36" s="51"/>
      <c r="F36" s="51"/>
      <c r="G36" s="51"/>
      <c r="H36" s="51"/>
      <c r="I36" s="51"/>
      <c r="J36" s="129"/>
      <c r="K36" s="46"/>
      <c r="L36" s="47"/>
      <c r="P36" s="19"/>
      <c r="Q36" s="29"/>
      <c r="R36" s="30"/>
      <c r="S36" s="20"/>
    </row>
    <row r="37" spans="1:19" s="5" customFormat="1">
      <c r="A37"/>
      <c r="B37" s="172"/>
      <c r="C37" s="51"/>
      <c r="D37" s="51"/>
      <c r="E37" s="51"/>
      <c r="F37" s="51"/>
      <c r="G37" s="51"/>
      <c r="H37" s="51"/>
      <c r="I37" s="51"/>
      <c r="J37" s="129"/>
      <c r="K37" s="46"/>
      <c r="L37" s="47"/>
      <c r="P37" s="19"/>
      <c r="Q37" s="29"/>
      <c r="R37" s="30"/>
      <c r="S37" s="20"/>
    </row>
    <row r="38" spans="1:19" s="5" customFormat="1">
      <c r="A38"/>
      <c r="B38" s="172"/>
      <c r="C38" s="51"/>
      <c r="D38" s="51"/>
      <c r="E38" s="51"/>
      <c r="F38" s="51"/>
      <c r="G38" s="51"/>
      <c r="H38" s="51"/>
      <c r="I38" s="51"/>
      <c r="J38" s="130"/>
      <c r="K38" s="41"/>
      <c r="L38" s="39"/>
      <c r="P38" s="19"/>
      <c r="Q38" s="29"/>
      <c r="R38" s="30"/>
      <c r="S38" s="20"/>
    </row>
    <row r="39" spans="1:19" s="174" customFormat="1">
      <c r="A39"/>
      <c r="B39" s="172"/>
      <c r="C39" s="51"/>
      <c r="D39" s="51"/>
      <c r="E39" s="51"/>
      <c r="F39" s="51"/>
      <c r="G39" s="51"/>
      <c r="H39" s="51"/>
      <c r="I39" s="51"/>
      <c r="J39" s="131"/>
      <c r="K39" s="42"/>
      <c r="L39" s="43"/>
      <c r="M39" s="378"/>
      <c r="N39" s="378"/>
      <c r="O39" s="378"/>
      <c r="P39" s="378"/>
      <c r="Q39" s="378"/>
      <c r="R39" s="378"/>
      <c r="S39" s="378"/>
    </row>
    <row r="40" spans="1:19" s="5" customFormat="1">
      <c r="A40"/>
      <c r="B40" s="172"/>
      <c r="C40" s="51"/>
      <c r="D40" s="51"/>
      <c r="E40" s="51"/>
      <c r="F40" s="51"/>
      <c r="G40" s="51"/>
      <c r="H40" s="51"/>
      <c r="I40" s="51"/>
      <c r="J40" s="127"/>
      <c r="K40" s="36"/>
      <c r="L40" s="36"/>
    </row>
    <row r="41" spans="1:19" s="5" customFormat="1">
      <c r="A41"/>
      <c r="B41" s="172"/>
      <c r="C41" s="51"/>
      <c r="D41" s="51"/>
      <c r="E41" s="51"/>
      <c r="F41" s="51"/>
      <c r="G41" s="51"/>
      <c r="H41" s="51"/>
      <c r="I41" s="51"/>
      <c r="J41" s="127"/>
      <c r="K41" s="36"/>
      <c r="L41" s="36"/>
    </row>
    <row r="42" spans="1:19" s="5" customFormat="1">
      <c r="A42"/>
      <c r="B42" s="172"/>
      <c r="C42" s="51"/>
      <c r="D42" s="51"/>
      <c r="E42" s="51"/>
      <c r="F42" s="51"/>
      <c r="G42" s="51"/>
      <c r="H42" s="51"/>
      <c r="I42" s="51"/>
      <c r="J42" s="128"/>
      <c r="K42" s="44"/>
      <c r="L42" s="44"/>
    </row>
    <row r="43" spans="1:19" s="5" customFormat="1">
      <c r="A43"/>
      <c r="B43" s="172"/>
      <c r="C43" s="51"/>
      <c r="D43" s="51"/>
      <c r="E43" s="51"/>
      <c r="F43" s="51"/>
      <c r="G43" s="51"/>
      <c r="H43" s="51"/>
      <c r="I43" s="51"/>
      <c r="J43" s="124"/>
      <c r="K43" s="7"/>
      <c r="L43" s="45"/>
    </row>
    <row r="44" spans="1:19" s="5" customFormat="1">
      <c r="A44"/>
      <c r="B44" s="172"/>
      <c r="C44" s="51"/>
      <c r="D44" s="51"/>
      <c r="E44" s="51"/>
      <c r="F44" s="51"/>
      <c r="G44" s="51"/>
      <c r="H44" s="51"/>
      <c r="I44" s="51"/>
      <c r="J44" s="133"/>
      <c r="K44" s="38"/>
      <c r="L44" s="39"/>
    </row>
    <row r="45" spans="1:19" s="5" customFormat="1" ht="15">
      <c r="A45"/>
      <c r="B45" s="172"/>
      <c r="C45" s="51"/>
      <c r="D45" s="51"/>
      <c r="E45" s="51"/>
      <c r="F45" s="51"/>
      <c r="G45" s="51"/>
      <c r="H45" s="51"/>
      <c r="I45" s="51"/>
      <c r="J45" s="134"/>
      <c r="K45" s="40"/>
      <c r="L45" s="39"/>
    </row>
    <row r="46" spans="1:19" s="5" customFormat="1">
      <c r="A46"/>
      <c r="B46" s="172"/>
      <c r="C46" s="51"/>
      <c r="D46" s="51"/>
      <c r="E46" s="51"/>
      <c r="F46" s="51"/>
      <c r="G46" s="51"/>
      <c r="H46" s="51"/>
      <c r="I46" s="51"/>
      <c r="J46" s="132"/>
      <c r="K46" s="49"/>
      <c r="L46" s="39"/>
    </row>
    <row r="47" spans="1:19" s="5" customFormat="1">
      <c r="A47"/>
      <c r="B47" s="172"/>
      <c r="C47" s="51"/>
      <c r="D47" s="51"/>
      <c r="E47" s="51"/>
      <c r="F47" s="51"/>
      <c r="G47" s="51"/>
      <c r="H47" s="51"/>
      <c r="I47" s="51"/>
      <c r="J47" s="130"/>
      <c r="K47" s="41"/>
      <c r="L47" s="39"/>
    </row>
    <row r="48" spans="1:19" s="5" customFormat="1">
      <c r="A48"/>
      <c r="B48" s="172"/>
      <c r="C48" s="51"/>
      <c r="D48" s="51"/>
      <c r="E48" s="51"/>
      <c r="F48" s="51"/>
      <c r="G48" s="51"/>
      <c r="H48" s="51"/>
      <c r="I48" s="51"/>
      <c r="J48" s="127"/>
      <c r="K48" s="36"/>
      <c r="L48" s="36"/>
    </row>
    <row r="49" spans="1:12" s="5" customFormat="1">
      <c r="A49"/>
      <c r="B49" s="172"/>
      <c r="C49" s="51"/>
      <c r="D49" s="51"/>
      <c r="E49" s="51"/>
      <c r="F49" s="51"/>
      <c r="G49" s="51"/>
      <c r="H49" s="51"/>
      <c r="I49" s="51"/>
      <c r="J49" s="132"/>
      <c r="K49" s="49"/>
      <c r="L49" s="39"/>
    </row>
  </sheetData>
  <mergeCells count="31">
    <mergeCell ref="A1:R1"/>
    <mergeCell ref="A2:R2"/>
    <mergeCell ref="A3:R3"/>
    <mergeCell ref="L4:R4"/>
    <mergeCell ref="L5:R5"/>
    <mergeCell ref="A4:G4"/>
    <mergeCell ref="A5:G5"/>
    <mergeCell ref="A6:G6"/>
    <mergeCell ref="A17:D17"/>
    <mergeCell ref="D24:D25"/>
    <mergeCell ref="E24:E25"/>
    <mergeCell ref="F24:F25"/>
    <mergeCell ref="G24:G25"/>
    <mergeCell ref="A31:D31"/>
    <mergeCell ref="E10:G10"/>
    <mergeCell ref="A30:I30"/>
    <mergeCell ref="H24:H25"/>
    <mergeCell ref="A7:G7"/>
    <mergeCell ref="A24:A25"/>
    <mergeCell ref="B24:B25"/>
    <mergeCell ref="A23:H23"/>
    <mergeCell ref="C24:C25"/>
    <mergeCell ref="B10:D10"/>
    <mergeCell ref="A9:G9"/>
    <mergeCell ref="A19:C19"/>
    <mergeCell ref="A8:G8"/>
    <mergeCell ref="L6:R6"/>
    <mergeCell ref="L7:R7"/>
    <mergeCell ref="L8:R8"/>
    <mergeCell ref="L9:R9"/>
    <mergeCell ref="L32:R32"/>
  </mergeCells>
  <pageMargins left="0.7" right="0.7" top="0.75" bottom="0.75" header="0.3" footer="0.3"/>
  <pageSetup scale="48" orientation="landscape"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zoomScaleNormal="100" zoomScaleSheetLayoutView="100" workbookViewId="0">
      <selection activeCell="A4" sqref="A4:G4"/>
    </sheetView>
  </sheetViews>
  <sheetFormatPr defaultRowHeight="12.75"/>
  <cols>
    <col min="1" max="1" width="35.85546875" customWidth="1"/>
    <col min="2" max="2" width="17.7109375" style="172" customWidth="1"/>
    <col min="3" max="3" width="15.7109375" style="51" customWidth="1"/>
    <col min="4" max="4" width="17.28515625" style="51" customWidth="1"/>
    <col min="5" max="6" width="17.7109375" style="51" customWidth="1"/>
    <col min="7" max="7" width="17.42578125" style="51" customWidth="1"/>
    <col min="8" max="9" width="15.28515625" style="51" customWidth="1"/>
    <col min="10" max="10" width="0.5703125" style="141" customWidth="1"/>
    <col min="11" max="11" width="11.7109375" style="51" customWidth="1"/>
    <col min="12" max="12" width="12.7109375" style="51" customWidth="1"/>
    <col min="13" max="16" width="12.7109375" customWidth="1"/>
    <col min="17" max="17" width="9.5703125" customWidth="1"/>
    <col min="18" max="18" width="8.85546875" customWidth="1"/>
  </cols>
  <sheetData>
    <row r="1" spans="1:18" ht="13.1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row>
    <row r="2" spans="1:18" ht="35.25" customHeight="1">
      <c r="A2" s="1444"/>
      <c r="B2" s="1444"/>
      <c r="C2" s="1444"/>
      <c r="D2" s="1444"/>
      <c r="E2" s="1444"/>
      <c r="F2" s="1444"/>
      <c r="G2" s="1444"/>
      <c r="H2" s="1444"/>
      <c r="I2" s="1444"/>
      <c r="J2" s="1444"/>
      <c r="K2" s="1444"/>
      <c r="L2" s="1444"/>
      <c r="M2" s="1444"/>
      <c r="N2" s="1444"/>
      <c r="O2" s="1444"/>
      <c r="P2" s="1444"/>
      <c r="Q2" s="1444"/>
      <c r="R2" s="1444"/>
    </row>
    <row r="3" spans="1:18" ht="5.25" customHeight="1">
      <c r="A3" s="1276"/>
      <c r="B3" s="1276"/>
      <c r="C3" s="1276"/>
      <c r="D3" s="1276"/>
      <c r="E3" s="1276"/>
      <c r="F3" s="1276"/>
      <c r="G3" s="1276"/>
      <c r="H3" s="1276"/>
      <c r="I3" s="1276"/>
      <c r="J3" s="1276"/>
      <c r="K3" s="624"/>
      <c r="L3" s="624"/>
      <c r="M3" s="624"/>
      <c r="N3" s="624"/>
      <c r="O3" s="624"/>
      <c r="P3" s="624"/>
      <c r="Q3" s="624"/>
      <c r="R3" s="624"/>
    </row>
    <row r="4" spans="1:18" s="28" customFormat="1" ht="30" customHeight="1">
      <c r="A4" s="1441"/>
      <c r="B4" s="1441"/>
      <c r="C4" s="1441"/>
      <c r="D4" s="1441"/>
      <c r="E4" s="1441"/>
      <c r="F4" s="1441"/>
      <c r="G4" s="1441"/>
      <c r="H4" s="531"/>
      <c r="I4" s="531"/>
      <c r="J4" s="123"/>
      <c r="K4" s="624"/>
      <c r="L4" s="624"/>
      <c r="M4" s="624"/>
      <c r="N4" s="624"/>
      <c r="O4" s="624"/>
      <c r="P4" s="624"/>
      <c r="Q4" s="624"/>
      <c r="R4" s="624"/>
    </row>
    <row r="5" spans="1:18" s="624" customFormat="1" ht="12.75" customHeight="1">
      <c r="A5" s="1450"/>
      <c r="B5" s="1450"/>
      <c r="C5" s="1450"/>
      <c r="D5" s="1450"/>
      <c r="E5" s="1450"/>
      <c r="F5" s="1450"/>
      <c r="G5" s="1450"/>
      <c r="H5" s="806"/>
      <c r="I5" s="806"/>
      <c r="J5" s="637"/>
    </row>
    <row r="6" spans="1:18" ht="12.75" customHeight="1">
      <c r="A6" s="1029"/>
      <c r="B6" s="1029"/>
      <c r="C6" s="1029"/>
      <c r="D6" s="1029"/>
      <c r="E6" s="1029"/>
      <c r="F6" s="1029"/>
      <c r="G6" s="1029"/>
      <c r="H6" s="531"/>
      <c r="I6" s="531"/>
      <c r="J6" s="123"/>
      <c r="K6" s="624"/>
      <c r="L6" s="624"/>
      <c r="M6" s="624"/>
      <c r="N6" s="624"/>
      <c r="O6" s="624"/>
      <c r="P6" s="624"/>
      <c r="Q6" s="624"/>
      <c r="R6" s="624"/>
    </row>
    <row r="7" spans="1:18">
      <c r="A7" s="1029"/>
      <c r="B7" s="1029"/>
      <c r="C7" s="1029"/>
      <c r="D7" s="1029"/>
      <c r="E7" s="1029"/>
      <c r="F7" s="1029"/>
      <c r="G7" s="1029"/>
      <c r="H7" s="804"/>
      <c r="I7" s="531"/>
      <c r="J7" s="124"/>
      <c r="K7" s="624"/>
      <c r="L7" s="624"/>
      <c r="M7" s="624"/>
      <c r="N7" s="624"/>
      <c r="O7" s="624"/>
      <c r="P7" s="624"/>
      <c r="Q7" s="624"/>
      <c r="R7" s="624"/>
    </row>
    <row r="8" spans="1:18" ht="13.35" customHeight="1">
      <c r="A8" s="1029"/>
      <c r="B8" s="1029"/>
      <c r="C8" s="1029"/>
      <c r="D8" s="1029"/>
      <c r="E8" s="1029"/>
      <c r="F8" s="1029"/>
      <c r="G8" s="1029"/>
      <c r="H8" s="804"/>
      <c r="I8" s="531"/>
      <c r="J8" s="125"/>
      <c r="K8" s="624"/>
      <c r="L8" s="624"/>
      <c r="M8" s="624"/>
      <c r="N8" s="624"/>
      <c r="O8" s="624"/>
      <c r="P8" s="624"/>
      <c r="Q8" s="624"/>
      <c r="R8" s="624"/>
    </row>
    <row r="9" spans="1:18" ht="13.35" customHeight="1">
      <c r="A9" s="1029"/>
      <c r="B9" s="1029"/>
      <c r="C9" s="1029"/>
      <c r="D9" s="1029"/>
      <c r="E9" s="1029"/>
      <c r="F9" s="1029"/>
      <c r="G9" s="1029"/>
      <c r="H9" s="1028"/>
      <c r="I9" s="531"/>
      <c r="J9" s="126"/>
      <c r="K9" s="624"/>
      <c r="L9" s="624"/>
      <c r="M9" s="624"/>
      <c r="N9" s="624"/>
      <c r="O9" s="624"/>
      <c r="P9" s="624"/>
      <c r="Q9" s="624"/>
      <c r="R9" s="624"/>
    </row>
    <row r="10" spans="1:18" ht="13.35" customHeight="1">
      <c r="A10" s="1029"/>
      <c r="B10" s="1029"/>
      <c r="C10" s="1029"/>
      <c r="D10" s="1029"/>
      <c r="E10" s="1029"/>
      <c r="F10" s="1029"/>
      <c r="G10" s="1029"/>
      <c r="H10" s="1028"/>
      <c r="I10" s="531"/>
      <c r="J10" s="125"/>
      <c r="K10" s="624"/>
      <c r="L10" s="624"/>
      <c r="M10" s="624"/>
      <c r="N10" s="624"/>
      <c r="O10" s="624"/>
      <c r="P10" s="624"/>
      <c r="Q10" s="624"/>
      <c r="R10" s="624"/>
    </row>
    <row r="11" spans="1:18" ht="13.35" customHeight="1">
      <c r="A11" s="1029"/>
      <c r="B11" s="1029"/>
      <c r="C11" s="1029"/>
      <c r="D11" s="1029"/>
      <c r="E11"/>
      <c r="F11" s="1029"/>
      <c r="G11" s="1029"/>
      <c r="H11" s="1028"/>
      <c r="I11" s="531"/>
      <c r="J11" s="125"/>
      <c r="K11" s="624"/>
      <c r="L11" s="624"/>
      <c r="M11" s="624"/>
      <c r="N11" s="624"/>
      <c r="O11" s="624"/>
      <c r="P11" s="624"/>
      <c r="Q11" s="624"/>
      <c r="R11" s="624"/>
    </row>
    <row r="12" spans="1:18" s="5" customFormat="1" ht="13.15" customHeight="1">
      <c r="A12" s="1029"/>
      <c r="B12" s="1029"/>
      <c r="C12" s="1029"/>
      <c r="D12" s="1029"/>
      <c r="E12" s="1029"/>
      <c r="F12" s="1029"/>
      <c r="G12" s="1029"/>
      <c r="H12" s="1029"/>
      <c r="I12" s="531"/>
      <c r="J12" s="124"/>
      <c r="K12" s="624"/>
      <c r="L12" s="624"/>
      <c r="M12" s="624"/>
      <c r="N12" s="624"/>
      <c r="O12" s="624"/>
      <c r="P12" s="624"/>
      <c r="Q12" s="624"/>
      <c r="R12" s="624"/>
    </row>
    <row r="13" spans="1:18" s="627" customFormat="1" ht="13.15" customHeight="1">
      <c r="A13" s="1029"/>
      <c r="B13" s="1029"/>
      <c r="C13" s="1029"/>
      <c r="D13" s="1029"/>
      <c r="E13" s="1029"/>
      <c r="F13" s="1029"/>
      <c r="G13" s="1029"/>
      <c r="H13" s="1029"/>
      <c r="I13" s="806"/>
      <c r="J13" s="766"/>
      <c r="K13" s="624"/>
      <c r="L13" s="624"/>
      <c r="M13" s="624"/>
      <c r="N13" s="624"/>
      <c r="O13" s="624"/>
      <c r="P13" s="624"/>
      <c r="Q13" s="624"/>
      <c r="R13" s="624"/>
    </row>
    <row r="14" spans="1:18" s="627" customFormat="1" ht="13.15" customHeight="1">
      <c r="A14" s="1029"/>
      <c r="B14" s="1029"/>
      <c r="C14" s="1029"/>
      <c r="D14" s="1029"/>
      <c r="E14" s="1029"/>
      <c r="F14" s="1029"/>
      <c r="G14" s="1029"/>
      <c r="H14" s="1029"/>
      <c r="I14" s="806"/>
      <c r="J14" s="766"/>
      <c r="K14" s="624"/>
      <c r="L14" s="624"/>
      <c r="M14" s="624"/>
      <c r="N14" s="624"/>
      <c r="O14" s="624"/>
      <c r="P14" s="624"/>
      <c r="Q14" s="624"/>
      <c r="R14" s="624"/>
    </row>
    <row r="15" spans="1:18" s="5" customFormat="1" ht="13.15" customHeight="1">
      <c r="A15" s="1029"/>
      <c r="B15" s="1029"/>
      <c r="C15" s="1029"/>
      <c r="D15" s="1029"/>
      <c r="E15" s="1029"/>
      <c r="F15" s="1029"/>
      <c r="G15" s="1029"/>
      <c r="H15" s="1029"/>
      <c r="I15" s="531"/>
      <c r="J15" s="124"/>
      <c r="K15" s="624"/>
      <c r="L15" s="624"/>
      <c r="M15" s="624"/>
      <c r="N15" s="624"/>
      <c r="O15" s="624"/>
      <c r="P15" s="624"/>
      <c r="Q15" s="624"/>
      <c r="R15" s="624"/>
    </row>
    <row r="16" spans="1:18" s="5" customFormat="1" ht="13.15" customHeight="1">
      <c r="A16" s="1029"/>
      <c r="B16" s="1029"/>
      <c r="C16" s="1029"/>
      <c r="D16" s="1029"/>
      <c r="E16" s="1029"/>
      <c r="F16" s="1029"/>
      <c r="G16" s="1029"/>
      <c r="H16" s="1029"/>
      <c r="I16" s="531"/>
      <c r="J16" s="127"/>
      <c r="K16" s="624"/>
      <c r="L16" s="624"/>
      <c r="M16" s="624"/>
      <c r="N16" s="624"/>
      <c r="O16" s="624"/>
      <c r="P16" s="624"/>
      <c r="Q16" s="624"/>
      <c r="R16" s="624"/>
    </row>
    <row r="17" spans="1:20" s="5" customFormat="1">
      <c r="A17" s="1029"/>
      <c r="B17" s="1029"/>
      <c r="C17" s="1029"/>
      <c r="D17" s="1029"/>
      <c r="E17" s="1029"/>
      <c r="F17" s="1029"/>
      <c r="G17" s="1029"/>
      <c r="H17" s="1029"/>
      <c r="I17" s="531"/>
      <c r="J17" s="127"/>
      <c r="K17" s="624"/>
      <c r="L17" s="624"/>
      <c r="M17" s="624"/>
      <c r="N17" s="624"/>
      <c r="O17" s="624"/>
      <c r="P17" s="624"/>
      <c r="Q17" s="624"/>
      <c r="R17" s="624"/>
    </row>
    <row r="18" spans="1:20" s="5" customFormat="1">
      <c r="A18" s="1029"/>
      <c r="B18" s="1029"/>
      <c r="C18" s="1029"/>
      <c r="D18" s="1029"/>
      <c r="E18" s="1029"/>
      <c r="F18" s="1029"/>
      <c r="G18" s="1029"/>
      <c r="H18" s="1029"/>
      <c r="I18" s="531"/>
      <c r="J18" s="128"/>
      <c r="K18" s="624"/>
      <c r="L18" s="624"/>
      <c r="M18" s="624"/>
      <c r="N18" s="624"/>
      <c r="O18" s="624"/>
      <c r="P18" s="624"/>
      <c r="Q18" s="624"/>
      <c r="R18" s="624"/>
    </row>
    <row r="19" spans="1:20" s="627" customFormat="1">
      <c r="A19" s="1029"/>
      <c r="B19" s="1029"/>
      <c r="C19" s="1029"/>
      <c r="D19" s="1029"/>
      <c r="E19" s="1029"/>
      <c r="F19" s="1029"/>
      <c r="G19" s="1029"/>
      <c r="H19" s="806"/>
      <c r="I19" s="806"/>
      <c r="J19" s="638"/>
      <c r="K19" s="624"/>
      <c r="L19" s="624"/>
      <c r="M19" s="624"/>
      <c r="N19" s="624"/>
      <c r="O19" s="624"/>
      <c r="P19" s="624"/>
      <c r="Q19" s="624"/>
      <c r="R19" s="624"/>
    </row>
    <row r="20" spans="1:20" s="627" customFormat="1">
      <c r="A20" s="624"/>
      <c r="B20" s="624"/>
      <c r="C20" s="624"/>
      <c r="D20" s="624"/>
      <c r="E20" s="806"/>
      <c r="F20" s="806"/>
      <c r="G20" s="806"/>
      <c r="H20" s="806"/>
      <c r="I20" s="806"/>
      <c r="J20" s="638"/>
      <c r="K20" s="624"/>
      <c r="L20" s="624"/>
      <c r="M20" s="624"/>
      <c r="N20" s="624"/>
      <c r="O20" s="624"/>
      <c r="P20" s="624"/>
      <c r="Q20" s="624"/>
      <c r="R20" s="624"/>
    </row>
    <row r="21" spans="1:20" s="5" customFormat="1">
      <c r="A21" s="166"/>
      <c r="B21" s="166"/>
      <c r="C21" s="166"/>
      <c r="D21" s="166"/>
      <c r="E21" s="531"/>
      <c r="F21" s="531"/>
      <c r="G21" s="531"/>
      <c r="H21" s="531"/>
      <c r="I21" s="531"/>
      <c r="J21" s="124"/>
      <c r="K21" s="624"/>
      <c r="L21" s="624"/>
      <c r="M21" s="624"/>
      <c r="N21" s="624"/>
      <c r="O21" s="624"/>
      <c r="P21" s="624"/>
      <c r="Q21" s="624"/>
      <c r="R21" s="624"/>
      <c r="S21"/>
      <c r="T21"/>
    </row>
    <row r="22" spans="1:20" s="5" customFormat="1" ht="4.9000000000000004" customHeight="1">
      <c r="A22" s="1497"/>
      <c r="B22" s="1497"/>
      <c r="C22" s="1497"/>
      <c r="D22" s="1497"/>
      <c r="E22" s="1497"/>
      <c r="F22" s="1497"/>
      <c r="G22" s="1497"/>
      <c r="H22" s="1497"/>
      <c r="I22" s="1497"/>
      <c r="J22" s="271"/>
      <c r="K22" s="624"/>
      <c r="L22" s="624"/>
      <c r="M22" s="624"/>
      <c r="N22" s="624"/>
      <c r="O22" s="624"/>
      <c r="P22" s="624"/>
      <c r="Q22" s="624"/>
      <c r="R22" s="624"/>
      <c r="S22"/>
      <c r="T22"/>
    </row>
    <row r="23" spans="1:20" ht="13.5" customHeight="1">
      <c r="A23" s="630"/>
      <c r="B23" s="630"/>
      <c r="C23" s="630"/>
      <c r="D23" s="630"/>
      <c r="E23" s="630"/>
      <c r="F23" s="630"/>
      <c r="G23" s="630"/>
      <c r="H23" s="630"/>
      <c r="I23" s="630"/>
      <c r="J23" s="123"/>
      <c r="K23" s="624"/>
      <c r="L23" s="624"/>
      <c r="M23" s="624"/>
      <c r="N23" s="624"/>
      <c r="O23" s="624"/>
      <c r="P23" s="624"/>
      <c r="Q23" s="624"/>
      <c r="R23" s="624"/>
    </row>
    <row r="24" spans="1:20" ht="13.5" customHeight="1">
      <c r="A24" s="630"/>
      <c r="B24" s="630"/>
      <c r="C24" s="630"/>
      <c r="D24" s="630"/>
      <c r="E24" s="630"/>
      <c r="F24" s="630"/>
      <c r="G24" s="630"/>
      <c r="H24" s="630"/>
      <c r="I24" s="630"/>
      <c r="J24" s="124"/>
      <c r="K24" s="624"/>
      <c r="L24" s="624"/>
      <c r="M24" s="624"/>
      <c r="N24" s="624"/>
      <c r="O24" s="624"/>
      <c r="P24" s="624"/>
      <c r="Q24" s="624"/>
      <c r="R24" s="624"/>
    </row>
    <row r="25" spans="1:20" ht="13.5" customHeight="1">
      <c r="A25" s="630"/>
      <c r="B25" s="630"/>
      <c r="C25" s="630"/>
      <c r="D25" s="630"/>
      <c r="E25" s="630"/>
      <c r="F25" s="630"/>
      <c r="G25" s="630"/>
      <c r="H25" s="630"/>
      <c r="I25" s="630"/>
      <c r="J25" s="124"/>
      <c r="K25" s="624"/>
      <c r="L25" s="624"/>
      <c r="M25" s="624"/>
      <c r="N25" s="624"/>
      <c r="O25" s="624"/>
      <c r="P25" s="624"/>
      <c r="Q25" s="624"/>
      <c r="R25" s="624"/>
    </row>
    <row r="26" spans="1:20" ht="13.5" customHeight="1">
      <c r="A26" s="630"/>
      <c r="B26" s="630"/>
      <c r="C26" s="630"/>
      <c r="D26" s="630"/>
      <c r="E26" s="630"/>
      <c r="F26" s="630"/>
      <c r="G26" s="630"/>
      <c r="H26" s="630"/>
      <c r="I26" s="630"/>
      <c r="J26" s="124"/>
      <c r="K26" s="624"/>
      <c r="L26" s="624"/>
      <c r="M26" s="624"/>
      <c r="N26" s="624"/>
      <c r="O26" s="624"/>
      <c r="P26" s="624"/>
      <c r="Q26" s="624"/>
      <c r="R26" s="624"/>
    </row>
    <row r="27" spans="1:20" s="236" customFormat="1" ht="29.65" customHeight="1">
      <c r="A27" s="630"/>
      <c r="B27" s="630"/>
      <c r="C27" s="630"/>
      <c r="D27" s="630"/>
      <c r="E27" s="630"/>
      <c r="F27" s="630"/>
      <c r="G27" s="630"/>
      <c r="H27" s="630"/>
      <c r="I27" s="630"/>
      <c r="J27" s="238"/>
      <c r="K27" s="624"/>
      <c r="L27" s="624"/>
      <c r="M27" s="624"/>
      <c r="N27" s="624"/>
      <c r="O27" s="624"/>
      <c r="P27" s="624"/>
      <c r="Q27" s="624"/>
      <c r="R27" s="624"/>
    </row>
    <row r="28" spans="1:20">
      <c r="A28" s="630"/>
      <c r="B28" s="630"/>
      <c r="C28" s="630"/>
      <c r="D28" s="630"/>
      <c r="E28" s="630"/>
      <c r="F28" s="630"/>
      <c r="G28" s="630"/>
      <c r="H28" s="630"/>
      <c r="I28" s="630"/>
      <c r="J28" s="124"/>
      <c r="K28" s="624"/>
      <c r="L28" s="624"/>
      <c r="M28" s="624"/>
      <c r="N28" s="624"/>
      <c r="O28" s="624"/>
      <c r="P28" s="624"/>
      <c r="Q28" s="624"/>
      <c r="R28" s="624"/>
    </row>
    <row r="29" spans="1:20">
      <c r="A29" s="630"/>
      <c r="B29" s="630"/>
      <c r="C29" s="630"/>
      <c r="D29" s="630"/>
      <c r="E29" s="630"/>
      <c r="F29" s="630"/>
      <c r="G29" s="630"/>
      <c r="H29" s="630"/>
      <c r="I29" s="630"/>
      <c r="J29" s="124"/>
      <c r="K29" s="624"/>
      <c r="L29" s="624"/>
      <c r="M29" s="624"/>
      <c r="N29" s="624"/>
      <c r="O29" s="624"/>
      <c r="P29" s="624"/>
      <c r="Q29" s="624"/>
      <c r="R29" s="624"/>
    </row>
    <row r="30" spans="1:20">
      <c r="A30" s="630"/>
      <c r="B30" s="630"/>
      <c r="C30" s="630"/>
      <c r="D30" s="630"/>
      <c r="E30" s="630"/>
      <c r="F30" s="630"/>
      <c r="G30" s="630"/>
      <c r="H30" s="630"/>
      <c r="I30" s="630"/>
      <c r="J30" s="124"/>
      <c r="K30" s="624"/>
      <c r="L30" s="624"/>
      <c r="M30" s="624"/>
      <c r="N30" s="624"/>
      <c r="O30" s="624"/>
      <c r="P30" s="624"/>
      <c r="Q30" s="624"/>
      <c r="R30" s="624"/>
    </row>
    <row r="31" spans="1:20" s="5" customFormat="1">
      <c r="A31" s="630"/>
      <c r="B31" s="630"/>
      <c r="C31" s="630"/>
      <c r="D31" s="630"/>
      <c r="E31" s="630"/>
      <c r="F31" s="630"/>
      <c r="G31" s="630"/>
      <c r="H31" s="630"/>
      <c r="I31" s="630"/>
      <c r="J31" s="127"/>
      <c r="K31" s="624"/>
      <c r="L31" s="624"/>
      <c r="M31" s="624"/>
      <c r="N31" s="624"/>
      <c r="O31" s="624"/>
      <c r="P31" s="624"/>
      <c r="Q31" s="624"/>
      <c r="R31" s="624"/>
    </row>
    <row r="32" spans="1:20" s="627" customFormat="1">
      <c r="A32" s="630"/>
      <c r="B32" s="630"/>
      <c r="C32" s="630"/>
      <c r="D32" s="630"/>
      <c r="E32" s="630"/>
      <c r="F32" s="630"/>
      <c r="G32" s="630"/>
      <c r="H32" s="630"/>
      <c r="I32" s="630"/>
      <c r="J32" s="127"/>
      <c r="K32" s="624"/>
      <c r="L32" s="624"/>
      <c r="M32" s="624"/>
      <c r="N32" s="624"/>
      <c r="O32" s="624"/>
      <c r="P32" s="624"/>
      <c r="Q32" s="624"/>
      <c r="R32" s="624"/>
    </row>
    <row r="33" spans="1:18" s="5" customFormat="1">
      <c r="A33" s="630"/>
      <c r="B33" s="630"/>
      <c r="C33" s="630"/>
      <c r="D33" s="630"/>
      <c r="E33" s="630"/>
      <c r="F33" s="630"/>
      <c r="G33" s="630"/>
      <c r="H33" s="630"/>
      <c r="I33" s="630"/>
      <c r="J33" s="127"/>
      <c r="K33" s="624"/>
      <c r="L33" s="624"/>
      <c r="M33" s="624"/>
      <c r="N33" s="624"/>
      <c r="O33" s="624"/>
      <c r="P33" s="624"/>
      <c r="Q33" s="624"/>
      <c r="R33" s="624"/>
    </row>
    <row r="34" spans="1:18" s="5" customFormat="1">
      <c r="A34" s="630"/>
      <c r="B34" s="630"/>
      <c r="C34" s="630"/>
      <c r="D34" s="630"/>
      <c r="E34" s="630"/>
      <c r="F34" s="630"/>
      <c r="G34" s="630"/>
      <c r="H34" s="630"/>
      <c r="I34" s="630"/>
      <c r="J34" s="127"/>
      <c r="K34" s="624"/>
      <c r="L34" s="624"/>
      <c r="M34" s="624"/>
      <c r="N34" s="624"/>
      <c r="O34" s="624"/>
      <c r="P34" s="624"/>
      <c r="Q34" s="624"/>
      <c r="R34" s="624"/>
    </row>
    <row r="35" spans="1:18" s="627" customFormat="1">
      <c r="A35" s="630"/>
      <c r="B35" s="630"/>
      <c r="C35" s="630"/>
      <c r="D35" s="630"/>
      <c r="E35" s="630"/>
      <c r="F35" s="630"/>
      <c r="G35" s="630"/>
      <c r="H35" s="630"/>
      <c r="I35" s="630"/>
      <c r="J35" s="127"/>
      <c r="K35" s="624"/>
      <c r="L35" s="624"/>
      <c r="M35" s="624"/>
      <c r="N35" s="624"/>
      <c r="O35" s="624"/>
      <c r="P35" s="624"/>
      <c r="Q35" s="624"/>
      <c r="R35" s="624"/>
    </row>
    <row r="36" spans="1:18" s="5" customFormat="1">
      <c r="A36" s="630"/>
      <c r="B36" s="630"/>
      <c r="C36" s="630"/>
      <c r="D36" s="630"/>
      <c r="E36" s="630"/>
      <c r="F36" s="630"/>
      <c r="G36" s="630"/>
      <c r="H36" s="630"/>
      <c r="I36" s="630"/>
      <c r="J36" s="127"/>
      <c r="K36" s="624"/>
      <c r="L36" s="624"/>
      <c r="M36" s="624"/>
      <c r="N36" s="624"/>
      <c r="O36" s="624"/>
      <c r="P36" s="624"/>
      <c r="Q36" s="624"/>
      <c r="R36" s="624"/>
    </row>
    <row r="37" spans="1:18" s="5" customFormat="1">
      <c r="A37" s="630"/>
      <c r="B37" s="630"/>
      <c r="C37" s="630"/>
      <c r="D37" s="630"/>
      <c r="E37" s="630"/>
      <c r="F37" s="630"/>
      <c r="G37" s="630"/>
      <c r="H37" s="630"/>
      <c r="I37" s="630"/>
      <c r="J37" s="127"/>
      <c r="K37" s="624"/>
      <c r="L37" s="624"/>
      <c r="M37" s="624"/>
      <c r="N37" s="624"/>
      <c r="O37" s="624"/>
      <c r="P37" s="624"/>
      <c r="Q37" s="624"/>
      <c r="R37" s="624"/>
    </row>
    <row r="38" spans="1:18" s="5" customFormat="1">
      <c r="A38" s="630"/>
      <c r="B38" s="630"/>
      <c r="C38" s="630"/>
      <c r="D38" s="630"/>
      <c r="E38" s="630"/>
      <c r="F38" s="630"/>
      <c r="G38" s="630"/>
      <c r="H38" s="630"/>
      <c r="I38" s="630"/>
      <c r="J38" s="129"/>
      <c r="K38" s="624"/>
      <c r="L38" s="624"/>
      <c r="M38" s="624"/>
      <c r="N38" s="624"/>
      <c r="O38" s="624"/>
      <c r="P38" s="624"/>
      <c r="Q38" s="624"/>
      <c r="R38" s="624"/>
    </row>
    <row r="39" spans="1:18" s="5" customFormat="1">
      <c r="A39" s="630"/>
      <c r="B39" s="630"/>
      <c r="C39" s="630"/>
      <c r="D39" s="630"/>
      <c r="E39" s="630"/>
      <c r="F39" s="630"/>
      <c r="G39" s="630"/>
      <c r="H39" s="630"/>
      <c r="I39" s="630"/>
      <c r="J39" s="129"/>
      <c r="K39" s="624"/>
      <c r="L39" s="624"/>
      <c r="M39" s="624"/>
      <c r="N39" s="624"/>
      <c r="O39" s="624"/>
      <c r="P39" s="624"/>
      <c r="Q39" s="624"/>
      <c r="R39" s="624"/>
    </row>
    <row r="40" spans="1:18" s="5" customFormat="1">
      <c r="A40" s="630"/>
      <c r="B40" s="630"/>
      <c r="C40" s="630"/>
      <c r="D40" s="630"/>
      <c r="E40" s="630"/>
      <c r="F40" s="630"/>
      <c r="G40" s="630"/>
      <c r="H40" s="630"/>
      <c r="I40" s="630"/>
      <c r="J40" s="129"/>
      <c r="K40" s="624"/>
      <c r="L40" s="624"/>
      <c r="M40" s="624"/>
      <c r="N40" s="624"/>
      <c r="O40" s="624"/>
      <c r="P40" s="624"/>
      <c r="Q40" s="624"/>
      <c r="R40" s="624"/>
    </row>
    <row r="41" spans="1:18" s="5" customFormat="1">
      <c r="A41" s="630"/>
      <c r="B41" s="630"/>
      <c r="C41" s="630"/>
      <c r="D41" s="630"/>
      <c r="E41" s="630"/>
      <c r="F41" s="630"/>
      <c r="G41" s="630"/>
      <c r="H41" s="630"/>
      <c r="I41" s="630"/>
      <c r="J41" s="129"/>
      <c r="K41" s="624"/>
      <c r="L41" s="624"/>
      <c r="M41" s="624"/>
      <c r="N41" s="624"/>
      <c r="O41" s="624"/>
      <c r="P41" s="624"/>
      <c r="Q41" s="624"/>
      <c r="R41" s="624"/>
    </row>
    <row r="42" spans="1:18" s="5" customFormat="1">
      <c r="A42" s="630"/>
      <c r="B42" s="630"/>
      <c r="C42" s="630"/>
      <c r="D42" s="630"/>
      <c r="E42" s="630"/>
      <c r="F42" s="630"/>
      <c r="G42" s="630"/>
      <c r="H42" s="630"/>
      <c r="I42" s="630"/>
      <c r="J42" s="130"/>
      <c r="K42" s="624"/>
      <c r="L42" s="624"/>
      <c r="M42" s="624"/>
      <c r="N42" s="624"/>
      <c r="O42" s="624"/>
      <c r="P42" s="624"/>
      <c r="Q42" s="624"/>
      <c r="R42" s="624"/>
    </row>
    <row r="43" spans="1:18" s="174" customFormat="1">
      <c r="A43" s="630"/>
      <c r="B43" s="630"/>
      <c r="C43" s="630"/>
      <c r="D43" s="630"/>
      <c r="E43" s="630"/>
      <c r="F43" s="630"/>
      <c r="G43" s="630"/>
      <c r="H43" s="630"/>
      <c r="I43" s="630"/>
      <c r="J43" s="131"/>
      <c r="K43" s="624"/>
      <c r="L43" s="624"/>
      <c r="M43" s="624"/>
      <c r="N43" s="624"/>
      <c r="O43" s="624"/>
      <c r="P43" s="624"/>
      <c r="Q43" s="624"/>
      <c r="R43" s="624"/>
    </row>
    <row r="44" spans="1:18" s="5" customFormat="1">
      <c r="A44" s="630"/>
      <c r="B44" s="630"/>
      <c r="C44" s="630"/>
      <c r="D44" s="630"/>
      <c r="E44" s="630"/>
      <c r="F44" s="630"/>
      <c r="G44" s="630"/>
      <c r="H44" s="630"/>
      <c r="I44" s="630"/>
      <c r="J44" s="127"/>
      <c r="K44" s="624"/>
      <c r="L44" s="624"/>
      <c r="M44" s="624"/>
      <c r="N44" s="624"/>
      <c r="O44" s="624"/>
      <c r="P44" s="624"/>
      <c r="Q44" s="624"/>
      <c r="R44" s="624"/>
    </row>
    <row r="45" spans="1:18" s="12" customFormat="1">
      <c r="A45" s="630"/>
      <c r="B45" s="630"/>
      <c r="C45" s="630"/>
      <c r="D45" s="630"/>
      <c r="E45" s="630"/>
      <c r="F45" s="630"/>
      <c r="G45" s="630"/>
      <c r="H45" s="630"/>
      <c r="I45" s="630"/>
      <c r="J45" s="136"/>
      <c r="K45" s="624"/>
      <c r="L45" s="624"/>
      <c r="M45" s="624"/>
      <c r="N45" s="624"/>
      <c r="O45" s="624"/>
      <c r="P45" s="624"/>
      <c r="Q45" s="624"/>
      <c r="R45" s="624"/>
    </row>
    <row r="46" spans="1:18" s="12" customFormat="1">
      <c r="A46" s="630"/>
      <c r="B46" s="630"/>
      <c r="C46" s="630"/>
      <c r="D46" s="630"/>
      <c r="E46" s="630"/>
      <c r="F46" s="630"/>
      <c r="G46" s="630"/>
      <c r="H46" s="630"/>
      <c r="I46" s="630"/>
      <c r="J46" s="137"/>
      <c r="K46" s="624"/>
      <c r="L46" s="624"/>
      <c r="M46" s="624"/>
      <c r="N46" s="624"/>
      <c r="O46" s="624"/>
      <c r="P46" s="624"/>
      <c r="Q46" s="624"/>
      <c r="R46" s="624"/>
    </row>
    <row r="47" spans="1:18" s="12" customFormat="1" ht="12.75" customHeight="1">
      <c r="A47" s="630"/>
      <c r="B47" s="630"/>
      <c r="C47" s="630"/>
      <c r="D47" s="630"/>
      <c r="E47" s="630"/>
      <c r="F47" s="630"/>
      <c r="G47" s="630"/>
      <c r="H47" s="630"/>
      <c r="I47" s="630"/>
      <c r="J47" s="138"/>
      <c r="K47" s="624"/>
      <c r="L47" s="624"/>
      <c r="M47" s="624"/>
      <c r="N47" s="624"/>
      <c r="O47" s="624"/>
      <c r="P47" s="624"/>
      <c r="Q47" s="624"/>
      <c r="R47" s="624"/>
    </row>
    <row r="48" spans="1:18" s="12" customFormat="1" ht="15">
      <c r="A48" s="630"/>
      <c r="B48" s="630"/>
      <c r="C48" s="630"/>
      <c r="D48" s="630"/>
      <c r="E48" s="630"/>
      <c r="F48" s="630"/>
      <c r="G48" s="630"/>
      <c r="H48" s="630"/>
      <c r="I48" s="630"/>
      <c r="J48" s="134"/>
      <c r="K48" s="624"/>
      <c r="L48" s="624"/>
      <c r="M48" s="624"/>
      <c r="N48" s="624"/>
      <c r="O48" s="624"/>
      <c r="P48" s="624"/>
      <c r="Q48" s="624"/>
      <c r="R48" s="624"/>
    </row>
    <row r="49" spans="1:18" s="12" customFormat="1">
      <c r="A49" s="630"/>
      <c r="B49" s="630"/>
      <c r="C49" s="630"/>
      <c r="D49" s="630"/>
      <c r="E49" s="630"/>
      <c r="F49" s="630"/>
      <c r="G49" s="630"/>
      <c r="H49" s="630"/>
      <c r="I49" s="630"/>
      <c r="J49" s="136"/>
      <c r="K49" s="624"/>
      <c r="L49" s="624"/>
      <c r="M49" s="624"/>
      <c r="N49" s="624"/>
      <c r="O49" s="624"/>
      <c r="P49" s="624"/>
      <c r="Q49" s="624"/>
      <c r="R49" s="624"/>
    </row>
    <row r="50" spans="1:18" s="174" customFormat="1">
      <c r="A50" s="630"/>
      <c r="B50" s="630"/>
      <c r="C50" s="630"/>
      <c r="D50" s="630"/>
      <c r="E50" s="630"/>
      <c r="F50" s="630"/>
      <c r="G50" s="630"/>
      <c r="H50" s="630"/>
      <c r="I50" s="630"/>
      <c r="J50" s="139"/>
      <c r="K50" s="624"/>
      <c r="L50" s="624"/>
      <c r="M50" s="624"/>
      <c r="N50" s="624"/>
      <c r="O50" s="624"/>
      <c r="P50" s="624"/>
      <c r="Q50" s="624"/>
      <c r="R50" s="624"/>
    </row>
    <row r="51" spans="1:18" s="5" customFormat="1">
      <c r="A51" s="630"/>
      <c r="B51" s="630"/>
      <c r="C51" s="630"/>
      <c r="D51" s="630"/>
      <c r="E51" s="630"/>
      <c r="F51" s="630"/>
      <c r="G51" s="630"/>
      <c r="H51" s="630"/>
      <c r="I51" s="630"/>
      <c r="J51" s="127"/>
      <c r="K51" s="624"/>
      <c r="L51" s="624"/>
      <c r="M51" s="624"/>
      <c r="N51" s="624"/>
      <c r="O51" s="624"/>
      <c r="P51" s="624"/>
      <c r="Q51" s="624"/>
      <c r="R51" s="624"/>
    </row>
    <row r="52" spans="1:18" s="5" customFormat="1">
      <c r="A52" s="630"/>
      <c r="B52" s="630"/>
      <c r="C52" s="630"/>
      <c r="D52" s="630"/>
      <c r="E52" s="630"/>
      <c r="F52" s="630"/>
      <c r="G52" s="630"/>
      <c r="H52" s="630"/>
      <c r="I52" s="630"/>
      <c r="J52" s="127"/>
      <c r="K52" s="624"/>
      <c r="L52" s="624"/>
      <c r="M52" s="624"/>
      <c r="N52" s="624"/>
      <c r="O52" s="624"/>
      <c r="P52" s="624"/>
      <c r="Q52" s="624"/>
      <c r="R52" s="624"/>
    </row>
    <row r="53" spans="1:18" s="5" customFormat="1">
      <c r="A53" s="630"/>
      <c r="B53" s="630"/>
      <c r="C53" s="630"/>
      <c r="D53" s="630"/>
      <c r="E53" s="630"/>
      <c r="F53" s="630"/>
      <c r="G53" s="630"/>
      <c r="H53" s="630"/>
      <c r="I53" s="630"/>
      <c r="J53" s="127"/>
      <c r="K53" s="624"/>
      <c r="L53" s="624"/>
      <c r="M53" s="624"/>
      <c r="N53" s="624"/>
      <c r="O53" s="624"/>
      <c r="P53" s="624"/>
      <c r="Q53" s="624"/>
      <c r="R53" s="624"/>
    </row>
    <row r="54" spans="1:18" s="5" customFormat="1">
      <c r="A54" s="630"/>
      <c r="B54" s="630"/>
      <c r="C54" s="630"/>
      <c r="D54" s="630"/>
      <c r="E54" s="630"/>
      <c r="F54" s="630"/>
      <c r="G54" s="630"/>
      <c r="H54" s="630"/>
      <c r="I54" s="630"/>
      <c r="J54" s="127"/>
      <c r="K54" s="624"/>
      <c r="L54" s="624"/>
      <c r="M54" s="624"/>
      <c r="N54" s="624"/>
      <c r="O54" s="624"/>
      <c r="P54" s="624"/>
      <c r="Q54" s="624"/>
      <c r="R54" s="624"/>
    </row>
    <row r="55" spans="1:18" s="5" customFormat="1" ht="12.75" customHeight="1">
      <c r="A55" s="630"/>
      <c r="B55" s="630"/>
      <c r="C55" s="630"/>
      <c r="D55" s="630"/>
      <c r="E55" s="630"/>
      <c r="F55" s="630"/>
      <c r="G55" s="630"/>
      <c r="H55" s="630"/>
      <c r="I55" s="630"/>
      <c r="J55" s="127"/>
      <c r="K55" s="624"/>
      <c r="L55" s="624"/>
      <c r="M55" s="624"/>
      <c r="N55" s="624"/>
      <c r="O55" s="624"/>
      <c r="P55" s="624"/>
      <c r="Q55" s="624"/>
      <c r="R55" s="624"/>
    </row>
    <row r="56" spans="1:18" s="5" customFormat="1">
      <c r="A56" s="630"/>
      <c r="B56" s="630"/>
      <c r="C56" s="630"/>
      <c r="D56" s="630"/>
      <c r="E56" s="630"/>
      <c r="F56" s="630"/>
      <c r="G56" s="630"/>
      <c r="H56" s="630"/>
      <c r="I56" s="630"/>
      <c r="J56" s="127"/>
      <c r="K56" s="624"/>
      <c r="L56" s="624"/>
      <c r="M56" s="624"/>
      <c r="N56" s="624"/>
      <c r="O56" s="624"/>
      <c r="P56" s="624"/>
      <c r="Q56" s="624"/>
      <c r="R56" s="624"/>
    </row>
    <row r="57" spans="1:18" s="5" customFormat="1" ht="25.5" customHeight="1">
      <c r="A57" s="630"/>
      <c r="B57" s="630"/>
      <c r="C57" s="630"/>
      <c r="D57" s="630"/>
      <c r="E57" s="630"/>
      <c r="F57" s="630"/>
      <c r="G57" s="630"/>
      <c r="H57" s="630"/>
      <c r="I57" s="630"/>
      <c r="J57" s="127"/>
      <c r="K57" s="624"/>
      <c r="L57" s="624"/>
      <c r="M57" s="624"/>
      <c r="N57" s="624"/>
      <c r="O57" s="624"/>
      <c r="P57" s="624"/>
      <c r="Q57" s="624"/>
      <c r="R57" s="624"/>
    </row>
    <row r="58" spans="1:18" s="5" customFormat="1" ht="25.5" customHeight="1">
      <c r="A58" s="630"/>
      <c r="B58" s="630"/>
      <c r="C58" s="630"/>
      <c r="D58" s="630"/>
      <c r="E58" s="630"/>
      <c r="F58" s="630"/>
      <c r="G58" s="630"/>
      <c r="H58" s="630"/>
      <c r="I58" s="630"/>
      <c r="J58" s="127"/>
      <c r="K58" s="624"/>
      <c r="L58" s="624"/>
      <c r="M58" s="624"/>
      <c r="N58" s="624"/>
      <c r="O58" s="624"/>
      <c r="P58" s="624"/>
      <c r="Q58" s="624"/>
      <c r="R58" s="624"/>
    </row>
    <row r="59" spans="1:18" s="113" customFormat="1">
      <c r="A59" s="630"/>
      <c r="B59" s="630"/>
      <c r="C59" s="630"/>
      <c r="D59" s="630"/>
      <c r="E59" s="630"/>
      <c r="F59" s="630"/>
      <c r="G59" s="630"/>
      <c r="H59" s="630"/>
      <c r="I59" s="630"/>
      <c r="J59" s="140"/>
      <c r="K59" s="624"/>
      <c r="L59" s="624"/>
      <c r="M59" s="624"/>
      <c r="N59" s="624"/>
      <c r="O59" s="624"/>
      <c r="P59" s="624"/>
      <c r="Q59" s="624"/>
      <c r="R59" s="624"/>
    </row>
    <row r="60" spans="1:18" s="5" customFormat="1">
      <c r="A60" s="630"/>
      <c r="B60" s="630"/>
      <c r="C60" s="630"/>
      <c r="D60" s="630"/>
      <c r="E60" s="630"/>
      <c r="F60" s="630"/>
      <c r="G60" s="630"/>
      <c r="H60" s="630"/>
      <c r="I60" s="630"/>
      <c r="J60" s="127"/>
      <c r="K60" s="624"/>
      <c r="L60" s="624"/>
      <c r="M60" s="624"/>
      <c r="N60" s="624"/>
      <c r="O60" s="624"/>
      <c r="P60" s="624"/>
      <c r="Q60" s="624"/>
      <c r="R60" s="624"/>
    </row>
    <row r="61" spans="1:18" s="5" customFormat="1">
      <c r="A61" s="630"/>
      <c r="B61" s="630"/>
      <c r="C61" s="630"/>
      <c r="D61" s="630"/>
      <c r="E61" s="630"/>
      <c r="F61" s="630"/>
      <c r="G61" s="630"/>
      <c r="H61" s="630"/>
      <c r="I61" s="630"/>
      <c r="J61" s="127"/>
      <c r="K61" s="624"/>
      <c r="L61" s="624"/>
      <c r="M61" s="624"/>
      <c r="N61" s="624"/>
      <c r="O61" s="624"/>
      <c r="P61" s="624"/>
      <c r="Q61" s="624"/>
      <c r="R61" s="624"/>
    </row>
    <row r="62" spans="1:18" s="5" customFormat="1">
      <c r="A62" s="630"/>
      <c r="B62" s="630"/>
      <c r="C62" s="630"/>
      <c r="D62" s="630"/>
      <c r="E62" s="630"/>
      <c r="F62" s="630"/>
      <c r="G62" s="630"/>
      <c r="H62" s="630"/>
      <c r="I62" s="630"/>
      <c r="J62" s="127"/>
      <c r="K62" s="624"/>
      <c r="L62" s="624"/>
      <c r="M62" s="624"/>
      <c r="N62" s="624"/>
      <c r="O62" s="624"/>
      <c r="P62" s="624"/>
      <c r="Q62" s="624"/>
      <c r="R62" s="624"/>
    </row>
    <row r="63" spans="1:18" s="5" customFormat="1" ht="25.5" customHeight="1">
      <c r="A63" s="630"/>
      <c r="B63" s="630"/>
      <c r="C63" s="630"/>
      <c r="D63" s="630"/>
      <c r="E63" s="630"/>
      <c r="F63" s="630"/>
      <c r="G63" s="630"/>
      <c r="H63" s="630"/>
      <c r="I63" s="630"/>
      <c r="J63" s="127"/>
      <c r="K63" s="624"/>
      <c r="L63" s="624"/>
      <c r="M63" s="624"/>
      <c r="N63" s="624"/>
      <c r="O63" s="624"/>
      <c r="P63" s="624"/>
      <c r="Q63" s="624"/>
      <c r="R63" s="624"/>
    </row>
    <row r="64" spans="1:18" s="5" customFormat="1" ht="25.5" customHeight="1">
      <c r="A64" s="630"/>
      <c r="B64" s="630"/>
      <c r="C64" s="630"/>
      <c r="D64" s="630"/>
      <c r="E64" s="630"/>
      <c r="F64" s="630"/>
      <c r="G64" s="630"/>
      <c r="H64" s="630"/>
      <c r="I64" s="630"/>
      <c r="J64" s="127"/>
      <c r="K64" s="624"/>
      <c r="L64" s="624"/>
      <c r="M64" s="624"/>
      <c r="N64" s="624"/>
      <c r="O64" s="624"/>
      <c r="P64" s="624"/>
      <c r="Q64" s="624"/>
      <c r="R64" s="624"/>
    </row>
    <row r="65" spans="1:18" s="5" customFormat="1" ht="25.5" customHeight="1">
      <c r="A65" s="630"/>
      <c r="B65" s="630"/>
      <c r="C65" s="630"/>
      <c r="D65" s="630"/>
      <c r="E65" s="630"/>
      <c r="F65" s="630"/>
      <c r="G65" s="630"/>
      <c r="H65" s="630"/>
      <c r="I65" s="630"/>
      <c r="J65" s="127"/>
      <c r="K65" s="624"/>
      <c r="L65" s="624"/>
      <c r="M65" s="624"/>
      <c r="N65" s="624"/>
      <c r="O65" s="624"/>
      <c r="P65" s="624"/>
      <c r="Q65" s="624"/>
      <c r="R65" s="624"/>
    </row>
    <row r="66" spans="1:18" s="5" customFormat="1">
      <c r="A66" s="630"/>
      <c r="B66" s="630"/>
      <c r="C66" s="630"/>
      <c r="D66" s="630"/>
      <c r="E66" s="630"/>
      <c r="F66" s="630"/>
      <c r="G66" s="630"/>
      <c r="H66" s="630"/>
      <c r="I66" s="630"/>
      <c r="J66" s="127"/>
      <c r="K66" s="624"/>
      <c r="L66" s="624"/>
      <c r="M66" s="624"/>
      <c r="N66" s="624"/>
      <c r="O66" s="624"/>
      <c r="P66" s="624"/>
      <c r="Q66" s="624"/>
      <c r="R66" s="624"/>
    </row>
    <row r="67" spans="1:18" s="5" customFormat="1">
      <c r="A67" s="630"/>
      <c r="B67" s="630"/>
      <c r="C67" s="630"/>
      <c r="D67" s="630"/>
      <c r="E67" s="630"/>
      <c r="F67" s="630"/>
      <c r="G67" s="630"/>
      <c r="H67" s="630"/>
      <c r="I67" s="630"/>
      <c r="J67" s="127"/>
      <c r="K67" s="624"/>
      <c r="L67" s="624"/>
      <c r="M67" s="624"/>
      <c r="N67" s="624"/>
      <c r="O67" s="624"/>
      <c r="P67" s="624"/>
      <c r="Q67" s="624"/>
      <c r="R67" s="624"/>
    </row>
    <row r="68" spans="1:18" s="5" customFormat="1">
      <c r="A68" s="630"/>
      <c r="B68" s="630"/>
      <c r="C68" s="630"/>
      <c r="D68" s="630"/>
      <c r="E68" s="630"/>
      <c r="F68" s="630"/>
      <c r="G68" s="630"/>
      <c r="H68" s="630"/>
      <c r="I68" s="630"/>
      <c r="J68" s="127"/>
      <c r="K68" s="624"/>
      <c r="L68" s="624"/>
      <c r="M68" s="624"/>
      <c r="N68" s="624"/>
      <c r="O68" s="624"/>
      <c r="P68" s="624"/>
      <c r="Q68" s="624"/>
      <c r="R68" s="624"/>
    </row>
    <row r="69" spans="1:18" s="5" customFormat="1">
      <c r="A69" s="630"/>
      <c r="B69" s="630"/>
      <c r="C69" s="630"/>
      <c r="D69" s="630"/>
      <c r="E69" s="630"/>
      <c r="F69" s="630"/>
      <c r="G69" s="630"/>
      <c r="H69" s="630"/>
      <c r="I69" s="630"/>
      <c r="J69" s="127"/>
      <c r="K69" s="624"/>
      <c r="L69" s="624"/>
      <c r="M69" s="624"/>
      <c r="N69" s="624"/>
      <c r="O69" s="624"/>
      <c r="P69" s="624"/>
      <c r="Q69" s="624"/>
      <c r="R69" s="624"/>
    </row>
    <row r="70" spans="1:18" s="5" customFormat="1">
      <c r="A70" s="630"/>
      <c r="B70" s="630"/>
      <c r="C70" s="630"/>
      <c r="D70" s="630"/>
      <c r="E70" s="630"/>
      <c r="F70" s="630"/>
      <c r="G70" s="630"/>
      <c r="H70" s="630"/>
      <c r="I70" s="630"/>
      <c r="J70" s="127"/>
      <c r="K70" s="624"/>
      <c r="L70" s="624"/>
      <c r="M70" s="624"/>
      <c r="N70" s="624"/>
      <c r="O70" s="624"/>
      <c r="P70" s="624"/>
      <c r="Q70" s="624"/>
      <c r="R70" s="624"/>
    </row>
    <row r="71" spans="1:18" s="5" customFormat="1">
      <c r="A71" s="630"/>
      <c r="B71" s="630"/>
      <c r="C71" s="630"/>
      <c r="D71" s="630"/>
      <c r="E71" s="630"/>
      <c r="F71" s="630"/>
      <c r="G71" s="630"/>
      <c r="H71" s="630"/>
      <c r="I71" s="630"/>
      <c r="J71" s="127"/>
      <c r="K71" s="624"/>
      <c r="L71" s="624"/>
      <c r="M71" s="624"/>
      <c r="N71" s="624"/>
      <c r="O71" s="624"/>
      <c r="P71" s="624"/>
      <c r="Q71" s="624"/>
      <c r="R71" s="624"/>
    </row>
    <row r="72" spans="1:18" s="113" customFormat="1" ht="13.15" customHeight="1">
      <c r="A72" s="630"/>
      <c r="B72" s="630"/>
      <c r="C72" s="630"/>
      <c r="D72" s="630"/>
      <c r="E72" s="630"/>
      <c r="F72" s="630"/>
      <c r="G72" s="630"/>
      <c r="H72" s="630"/>
      <c r="I72" s="630"/>
      <c r="J72" s="140"/>
      <c r="K72" s="624"/>
      <c r="L72" s="624"/>
      <c r="M72" s="624"/>
      <c r="N72" s="624"/>
      <c r="O72" s="624"/>
      <c r="P72" s="624"/>
      <c r="Q72" s="624"/>
      <c r="R72" s="624"/>
    </row>
    <row r="73" spans="1:18" s="113" customFormat="1" ht="13.15" customHeight="1">
      <c r="A73" s="630"/>
      <c r="B73" s="630"/>
      <c r="C73" s="630"/>
      <c r="D73" s="630"/>
      <c r="E73" s="630"/>
      <c r="F73" s="630"/>
      <c r="G73" s="630"/>
      <c r="H73" s="630"/>
      <c r="I73" s="630"/>
      <c r="J73" s="140"/>
      <c r="K73" s="624"/>
      <c r="L73" s="624"/>
      <c r="M73" s="624"/>
      <c r="N73" s="624"/>
      <c r="O73" s="624"/>
      <c r="P73" s="624"/>
      <c r="Q73" s="624"/>
      <c r="R73" s="624"/>
    </row>
    <row r="74" spans="1:18" s="113" customFormat="1" ht="13.15" customHeight="1">
      <c r="A74" s="630"/>
      <c r="B74" s="630"/>
      <c r="C74" s="630"/>
      <c r="D74" s="630"/>
      <c r="E74" s="630"/>
      <c r="F74" s="630"/>
      <c r="G74" s="630"/>
      <c r="H74" s="630"/>
      <c r="I74" s="630"/>
      <c r="J74" s="140"/>
      <c r="K74" s="624"/>
      <c r="L74" s="624"/>
      <c r="M74" s="624"/>
      <c r="N74" s="624"/>
      <c r="O74" s="624"/>
      <c r="P74" s="624"/>
      <c r="Q74" s="624"/>
      <c r="R74" s="624"/>
    </row>
    <row r="75" spans="1:18" s="113" customFormat="1" ht="13.15" customHeight="1">
      <c r="A75" s="630"/>
      <c r="B75" s="630"/>
      <c r="C75" s="630"/>
      <c r="D75" s="630"/>
      <c r="E75" s="630"/>
      <c r="F75" s="630"/>
      <c r="G75" s="630"/>
      <c r="H75" s="630"/>
      <c r="I75" s="630"/>
      <c r="J75" s="140"/>
      <c r="K75" s="624"/>
      <c r="L75" s="624"/>
      <c r="M75" s="624"/>
      <c r="N75" s="624"/>
      <c r="O75" s="624"/>
      <c r="P75" s="624"/>
      <c r="Q75" s="624"/>
      <c r="R75" s="624"/>
    </row>
    <row r="76" spans="1:18" s="113" customFormat="1" ht="13.9" customHeight="1">
      <c r="A76" s="630"/>
      <c r="B76" s="630"/>
      <c r="C76" s="630"/>
      <c r="D76" s="630"/>
      <c r="E76" s="630"/>
      <c r="F76" s="630"/>
      <c r="G76" s="630"/>
      <c r="H76" s="630"/>
      <c r="I76" s="630"/>
      <c r="J76" s="140"/>
      <c r="K76" s="624"/>
      <c r="L76" s="624"/>
      <c r="M76" s="624"/>
      <c r="N76" s="624"/>
      <c r="O76" s="624"/>
      <c r="P76" s="624"/>
      <c r="Q76" s="624"/>
      <c r="R76" s="624"/>
    </row>
    <row r="77" spans="1:18" s="5" customFormat="1">
      <c r="A77" s="630"/>
      <c r="B77" s="630"/>
      <c r="C77" s="630"/>
      <c r="D77" s="630"/>
      <c r="E77" s="630"/>
      <c r="F77" s="630"/>
      <c r="G77" s="630"/>
      <c r="H77" s="630"/>
      <c r="I77" s="630"/>
      <c r="J77" s="127"/>
      <c r="K77" s="624"/>
      <c r="L77" s="624"/>
      <c r="M77" s="624"/>
      <c r="N77" s="624"/>
      <c r="O77" s="624"/>
      <c r="P77" s="624"/>
      <c r="Q77" s="624"/>
      <c r="R77" s="624"/>
    </row>
    <row r="78" spans="1:18" s="5" customFormat="1">
      <c r="A78" s="630"/>
      <c r="B78" s="630"/>
      <c r="C78" s="630"/>
      <c r="D78" s="630"/>
      <c r="E78" s="630"/>
      <c r="F78" s="630"/>
      <c r="G78" s="630"/>
      <c r="H78" s="630"/>
      <c r="I78" s="630"/>
      <c r="J78" s="127"/>
      <c r="K78" s="624"/>
      <c r="L78" s="624"/>
      <c r="M78" s="624"/>
      <c r="N78" s="624"/>
      <c r="O78" s="624"/>
      <c r="P78" s="624"/>
      <c r="Q78" s="624"/>
      <c r="R78" s="624"/>
    </row>
    <row r="79" spans="1:18">
      <c r="A79" s="630"/>
      <c r="B79" s="630"/>
      <c r="C79" s="630"/>
      <c r="D79" s="630"/>
      <c r="E79" s="630"/>
      <c r="F79" s="630"/>
      <c r="G79" s="630"/>
      <c r="H79" s="630"/>
      <c r="I79" s="630"/>
      <c r="K79" s="624"/>
      <c r="L79" s="624"/>
      <c r="M79" s="624"/>
      <c r="N79" s="624"/>
      <c r="O79" s="624"/>
      <c r="P79" s="624"/>
      <c r="Q79" s="624"/>
      <c r="R79" s="624"/>
    </row>
    <row r="80" spans="1:18">
      <c r="A80" s="630"/>
      <c r="B80" s="630"/>
      <c r="C80" s="630"/>
      <c r="D80" s="630"/>
      <c r="E80" s="630"/>
      <c r="F80" s="630"/>
      <c r="G80" s="630"/>
      <c r="H80" s="630"/>
      <c r="I80" s="630"/>
      <c r="K80" s="624"/>
      <c r="L80" s="624"/>
      <c r="M80" s="624"/>
      <c r="N80" s="624"/>
      <c r="O80" s="624"/>
      <c r="P80" s="624"/>
      <c r="Q80" s="624"/>
      <c r="R80" s="624"/>
    </row>
    <row r="81" spans="1:9">
      <c r="A81" s="630"/>
      <c r="B81" s="630"/>
      <c r="C81" s="630"/>
      <c r="D81" s="630"/>
      <c r="E81" s="630"/>
      <c r="F81" s="630"/>
      <c r="G81" s="630"/>
      <c r="H81" s="630"/>
      <c r="I81" s="630"/>
    </row>
  </sheetData>
  <mergeCells count="5">
    <mergeCell ref="A22:I22"/>
    <mergeCell ref="A1:Q1"/>
    <mergeCell ref="A4:G4"/>
    <mergeCell ref="A2:R2"/>
    <mergeCell ref="A5:G5"/>
  </mergeCells>
  <pageMargins left="0.7" right="0.7" top="0.75" bottom="0.75" header="0.3" footer="0.3"/>
  <pageSetup scale="48" orientation="landscape" verticalDpi="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8"/>
  <sheetViews>
    <sheetView topLeftCell="A4" zoomScaleNormal="100" workbookViewId="0">
      <selection activeCell="E34" sqref="E34"/>
    </sheetView>
  </sheetViews>
  <sheetFormatPr defaultRowHeight="12.75"/>
  <cols>
    <col min="1" max="1" width="38" customWidth="1"/>
    <col min="2" max="2" width="17.7109375" style="172" customWidth="1"/>
    <col min="3" max="3" width="15.7109375" style="51" customWidth="1"/>
    <col min="4" max="4" width="17.28515625" style="51" customWidth="1"/>
    <col min="5" max="5" width="17.7109375" style="51" customWidth="1"/>
    <col min="6" max="6" width="31.42578125" style="51" customWidth="1"/>
    <col min="7" max="7" width="17.42578125" style="51" customWidth="1"/>
    <col min="8" max="9" width="15.28515625" style="51" customWidth="1"/>
    <col min="10" max="10" width="31.42578125" style="51" customWidth="1"/>
    <col min="11" max="11" width="15.28515625" style="51" customWidth="1"/>
    <col min="12" max="12" width="16.28515625" style="195" customWidth="1"/>
    <col min="13" max="13" width="11.7109375" style="51" customWidth="1"/>
    <col min="14" max="14" width="1.7109375" style="1210" customWidth="1"/>
    <col min="15" max="18" width="12.7109375" customWidth="1"/>
    <col min="19" max="19" width="9.28515625" customWidth="1"/>
  </cols>
  <sheetData>
    <row r="1" spans="1:23" ht="13.15" customHeight="1">
      <c r="A1" s="1442" t="str">
        <f>Cover!B8</f>
        <v>GMO Evaluation, Measurement, and Verification Report – Appendix Databook</v>
      </c>
      <c r="B1" s="1442"/>
      <c r="C1" s="1442"/>
      <c r="D1" s="1442"/>
      <c r="E1" s="1442"/>
      <c r="F1" s="1442"/>
      <c r="G1" s="1442"/>
      <c r="H1" s="1442"/>
      <c r="I1" s="1442"/>
      <c r="J1" s="1442"/>
      <c r="K1" s="1442"/>
      <c r="L1" s="1442"/>
      <c r="M1" s="1442"/>
      <c r="N1" s="1442"/>
      <c r="O1" s="1442"/>
      <c r="P1" s="1442"/>
      <c r="Q1" s="1442"/>
      <c r="R1" s="1442"/>
      <c r="S1" s="1442"/>
      <c r="T1" s="1442"/>
    </row>
    <row r="2" spans="1:23" ht="35.25" customHeight="1">
      <c r="A2" s="1444"/>
      <c r="B2" s="1444"/>
      <c r="C2" s="1444"/>
      <c r="D2" s="1444"/>
      <c r="E2" s="1444"/>
      <c r="F2" s="1444"/>
      <c r="G2" s="1444"/>
      <c r="H2" s="1444"/>
      <c r="I2" s="1444"/>
      <c r="J2" s="1444"/>
      <c r="K2" s="1444"/>
      <c r="L2" s="1444"/>
      <c r="M2" s="1444"/>
      <c r="N2" s="1444"/>
      <c r="O2" s="1444"/>
      <c r="P2" s="1444"/>
      <c r="Q2" s="1444"/>
      <c r="R2" s="1444"/>
      <c r="S2" s="1444"/>
      <c r="T2" s="1444"/>
    </row>
    <row r="3" spans="1:23" ht="5.25" customHeight="1">
      <c r="A3" s="1443"/>
      <c r="B3" s="1443"/>
      <c r="C3" s="1443"/>
      <c r="D3" s="1443"/>
      <c r="E3" s="1443"/>
      <c r="F3" s="1443"/>
      <c r="G3" s="1443"/>
      <c r="H3" s="1443"/>
      <c r="I3" s="1443"/>
      <c r="J3" s="1443"/>
      <c r="K3" s="1443"/>
      <c r="L3" s="1443"/>
      <c r="M3" s="1443"/>
      <c r="N3" s="1443"/>
      <c r="O3" s="1443"/>
      <c r="P3" s="1443"/>
      <c r="Q3" s="1443"/>
      <c r="R3" s="1443"/>
      <c r="S3" s="1443"/>
      <c r="T3" s="1443"/>
      <c r="U3" s="1301"/>
      <c r="V3" s="1301"/>
      <c r="W3" s="1301"/>
    </row>
    <row r="4" spans="1:23" s="28" customFormat="1" ht="30" customHeight="1">
      <c r="A4" s="1441" t="s">
        <v>159</v>
      </c>
      <c r="B4" s="1441"/>
      <c r="C4" s="1441"/>
      <c r="D4" s="1441"/>
      <c r="E4" s="1441"/>
      <c r="F4" s="1441"/>
      <c r="G4" s="1441"/>
      <c r="H4" s="531"/>
      <c r="I4" s="531"/>
      <c r="J4" s="531"/>
      <c r="K4" s="531"/>
      <c r="L4" s="1180"/>
      <c r="M4" s="531"/>
      <c r="N4" s="1196"/>
      <c r="P4" s="1503" t="s">
        <v>160</v>
      </c>
      <c r="Q4" s="1503"/>
      <c r="R4" s="1503"/>
      <c r="S4" s="1503"/>
      <c r="T4" s="1503"/>
      <c r="U4" s="1503"/>
      <c r="V4" s="1503"/>
    </row>
    <row r="5" spans="1:23" s="28" customFormat="1" ht="15.75">
      <c r="A5" s="1450" t="s">
        <v>1093</v>
      </c>
      <c r="B5" s="1450"/>
      <c r="C5" s="1450"/>
      <c r="D5" s="1450"/>
      <c r="E5" s="1450"/>
      <c r="F5" s="1450"/>
      <c r="G5" s="1450"/>
      <c r="H5" s="531"/>
      <c r="I5" s="531"/>
      <c r="J5" s="531"/>
      <c r="K5" s="531"/>
      <c r="L5" s="1180"/>
      <c r="M5" s="531"/>
      <c r="N5" s="1196"/>
      <c r="O5" s="1279"/>
      <c r="P5" s="1279"/>
      <c r="Q5" s="1279"/>
      <c r="R5" s="1279"/>
      <c r="S5" s="1279"/>
      <c r="T5" s="1279"/>
    </row>
    <row r="6" spans="1:23" ht="12.75" customHeight="1">
      <c r="A6" s="1450"/>
      <c r="B6" s="1450"/>
      <c r="C6" s="1450"/>
      <c r="D6" s="1450"/>
      <c r="E6" s="1450"/>
      <c r="F6" s="1450"/>
      <c r="G6" s="1450"/>
      <c r="H6" s="531"/>
      <c r="I6" s="531"/>
      <c r="J6" s="531"/>
      <c r="K6" s="531"/>
      <c r="L6" s="1180"/>
      <c r="M6" s="524"/>
      <c r="N6" s="1196"/>
      <c r="O6" s="1278"/>
      <c r="P6" s="1278"/>
      <c r="Q6" s="1278"/>
      <c r="R6" s="1278"/>
      <c r="S6" s="1278"/>
      <c r="T6" s="1278"/>
    </row>
    <row r="7" spans="1:23" s="624" customFormat="1" ht="12.75" customHeight="1">
      <c r="A7" s="1467" t="s">
        <v>1091</v>
      </c>
      <c r="B7" s="1467"/>
      <c r="C7" s="1467"/>
      <c r="D7" s="1467"/>
      <c r="E7" s="1467"/>
      <c r="F7" s="1467"/>
      <c r="G7" s="1467"/>
      <c r="H7" s="806"/>
      <c r="I7" s="806"/>
      <c r="J7" s="806"/>
      <c r="K7" s="806"/>
      <c r="L7" s="1180"/>
      <c r="M7" s="799"/>
      <c r="N7" s="1299"/>
      <c r="O7" s="1278"/>
      <c r="P7" s="1278"/>
      <c r="Q7" s="1278"/>
      <c r="R7" s="1278"/>
      <c r="S7" s="1278"/>
      <c r="T7" s="1278"/>
    </row>
    <row r="8" spans="1:23" s="624" customFormat="1" ht="12.75" customHeight="1">
      <c r="A8" s="1450"/>
      <c r="B8" s="1450"/>
      <c r="C8" s="1450"/>
      <c r="D8" s="1450"/>
      <c r="E8" s="1450"/>
      <c r="F8" s="1450"/>
      <c r="G8" s="1450"/>
      <c r="H8" s="806"/>
      <c r="I8" s="806"/>
      <c r="J8" s="806"/>
      <c r="K8" s="806"/>
      <c r="L8" s="1180"/>
      <c r="M8" s="799"/>
      <c r="N8" s="1299"/>
      <c r="O8" s="1278"/>
      <c r="P8" s="1278"/>
      <c r="Q8" s="1278"/>
      <c r="R8" s="1278"/>
      <c r="S8" s="1278"/>
      <c r="T8" s="1278"/>
    </row>
    <row r="9" spans="1:23" ht="12.75" customHeight="1">
      <c r="A9" s="1464" t="s">
        <v>79</v>
      </c>
      <c r="B9" s="1464"/>
      <c r="C9" s="1464"/>
      <c r="D9" s="1464"/>
      <c r="E9" s="1464"/>
      <c r="F9" s="1464"/>
      <c r="G9" s="1464"/>
      <c r="H9" s="531"/>
      <c r="I9" s="531"/>
      <c r="J9" s="531"/>
      <c r="K9" s="531"/>
      <c r="L9" s="1180"/>
      <c r="M9" s="524"/>
      <c r="P9" s="1504" t="s">
        <v>80</v>
      </c>
      <c r="Q9" s="1504"/>
      <c r="R9" s="1504"/>
      <c r="S9" s="1504"/>
      <c r="T9" s="1504"/>
      <c r="U9" s="1504"/>
      <c r="V9" s="1504"/>
      <c r="W9" s="1504"/>
    </row>
    <row r="10" spans="1:23" ht="13.5" thickBot="1">
      <c r="A10" s="233"/>
      <c r="B10" s="1465" t="s">
        <v>11</v>
      </c>
      <c r="C10" s="1465"/>
      <c r="D10" s="1465"/>
      <c r="E10" s="1466" t="s">
        <v>12</v>
      </c>
      <c r="F10" s="1465"/>
      <c r="G10" s="1465"/>
      <c r="H10" s="804"/>
      <c r="I10" s="531"/>
      <c r="J10" s="531"/>
      <c r="K10" s="531"/>
      <c r="L10" s="757"/>
      <c r="M10" s="45"/>
      <c r="N10" s="1196"/>
    </row>
    <row r="11" spans="1:23" ht="28.5" customHeight="1" thickBot="1">
      <c r="A11" s="232"/>
      <c r="B11" s="240" t="s">
        <v>13</v>
      </c>
      <c r="C11" s="240" t="s">
        <v>14</v>
      </c>
      <c r="D11" s="1257" t="s">
        <v>15</v>
      </c>
      <c r="E11" s="1250" t="s">
        <v>1244</v>
      </c>
      <c r="F11" s="240" t="s">
        <v>14</v>
      </c>
      <c r="G11" s="240" t="s">
        <v>16</v>
      </c>
      <c r="H11" s="804"/>
      <c r="I11" s="526"/>
      <c r="J11" s="526"/>
      <c r="K11" s="531"/>
      <c r="L11" s="762"/>
      <c r="M11" s="70"/>
      <c r="N11" s="1197"/>
    </row>
    <row r="12" spans="1:23" ht="13.35" customHeight="1">
      <c r="A12" s="230" t="s">
        <v>1130</v>
      </c>
      <c r="B12" s="82">
        <v>1689659.2575000001</v>
      </c>
      <c r="C12" s="84">
        <v>1307522</v>
      </c>
      <c r="D12" s="509">
        <f>C12/B12</f>
        <v>0.7738376801098904</v>
      </c>
      <c r="E12" s="644">
        <f>'MEEIA Targets'!E7</f>
        <v>3569963.4051999673</v>
      </c>
      <c r="F12" s="84">
        <f>C12*$D$20</f>
        <v>1140159.1839999999</v>
      </c>
      <c r="G12" s="479">
        <f>F12/E12</f>
        <v>0.31937559425378348</v>
      </c>
      <c r="H12" s="804"/>
      <c r="I12" s="526"/>
      <c r="J12" s="526"/>
      <c r="K12" s="531"/>
      <c r="L12" s="69"/>
      <c r="M12" s="69"/>
      <c r="N12" s="1197"/>
    </row>
    <row r="13" spans="1:23" ht="13.15" customHeight="1">
      <c r="A13" s="230" t="s">
        <v>1131</v>
      </c>
      <c r="B13" s="82">
        <v>275.6635</v>
      </c>
      <c r="C13" s="84">
        <v>189</v>
      </c>
      <c r="D13" s="514">
        <f>C13/B13</f>
        <v>0.68561851677860874</v>
      </c>
      <c r="E13" s="644">
        <f>'MEEIA Targets'!K7</f>
        <v>592.38099999999997</v>
      </c>
      <c r="F13" s="84">
        <f>C13*$D$20</f>
        <v>164.80799999999999</v>
      </c>
      <c r="G13" s="481">
        <f>F13/E13</f>
        <v>0.27821283937195823</v>
      </c>
      <c r="H13" s="804"/>
      <c r="I13" s="526"/>
      <c r="J13" s="526"/>
      <c r="K13" s="531"/>
      <c r="L13" s="762"/>
      <c r="M13" s="70"/>
      <c r="N13" s="1197"/>
    </row>
    <row r="14" spans="1:23" s="624" customFormat="1" ht="13.15" customHeight="1">
      <c r="A14" s="162"/>
      <c r="B14"/>
      <c r="C14" s="635"/>
      <c r="D14" s="84"/>
      <c r="E14" s="773"/>
      <c r="F14" s="84"/>
      <c r="G14" s="481"/>
      <c r="H14" s="804"/>
      <c r="I14" s="804"/>
      <c r="J14" s="804"/>
      <c r="K14" s="806"/>
      <c r="L14" s="762"/>
      <c r="M14" s="762"/>
      <c r="N14" s="1197"/>
    </row>
    <row r="15" spans="1:23" s="5" customFormat="1" ht="13.15" customHeight="1">
      <c r="A15" s="97" t="s">
        <v>1138</v>
      </c>
      <c r="B15" s="82"/>
      <c r="C15" s="82"/>
      <c r="D15" s="163"/>
      <c r="E15" s="526"/>
      <c r="F15" s="526"/>
      <c r="G15" s="526"/>
      <c r="H15" s="531"/>
      <c r="I15" s="531"/>
      <c r="J15" s="531"/>
      <c r="K15" s="531"/>
      <c r="L15" s="757"/>
      <c r="M15" s="7"/>
      <c r="N15" s="1198"/>
    </row>
    <row r="16" spans="1:23" s="627" customFormat="1" ht="13.15" customHeight="1">
      <c r="A16" s="97"/>
      <c r="B16" s="635"/>
      <c r="C16" s="635"/>
      <c r="D16" s="163"/>
      <c r="E16" s="804"/>
      <c r="F16" s="804"/>
      <c r="G16" s="804"/>
      <c r="H16" s="806"/>
      <c r="I16" s="806"/>
      <c r="J16" s="806"/>
      <c r="K16" s="806"/>
      <c r="L16" s="757"/>
      <c r="M16" s="757"/>
      <c r="N16" s="1198"/>
    </row>
    <row r="17" spans="1:23" s="5" customFormat="1" ht="13.15" customHeight="1">
      <c r="A17" s="162"/>
      <c r="B17" s="82"/>
      <c r="C17" s="82"/>
      <c r="D17" s="163"/>
      <c r="E17" s="526"/>
      <c r="F17" s="526"/>
      <c r="G17" s="526"/>
      <c r="H17" s="531"/>
      <c r="I17" s="531"/>
      <c r="J17" s="531"/>
      <c r="K17" s="531"/>
      <c r="L17" s="757"/>
      <c r="M17" s="7"/>
      <c r="N17" s="1198"/>
    </row>
    <row r="18" spans="1:23" s="5" customFormat="1" ht="13.15" customHeight="1">
      <c r="A18" s="1464" t="s">
        <v>81</v>
      </c>
      <c r="B18" s="1464"/>
      <c r="C18" s="1464"/>
      <c r="D18" s="1464"/>
      <c r="E18" s="526"/>
      <c r="F18" s="526"/>
      <c r="G18" s="526"/>
      <c r="H18" s="531"/>
      <c r="I18" s="531"/>
      <c r="J18" s="531"/>
      <c r="K18" s="531"/>
      <c r="L18" s="629"/>
      <c r="M18" s="36"/>
      <c r="N18" s="1199"/>
    </row>
    <row r="19" spans="1:23" s="5" customFormat="1" ht="26.25" thickBot="1">
      <c r="A19" s="833" t="s">
        <v>38</v>
      </c>
      <c r="B19" s="828" t="s">
        <v>39</v>
      </c>
      <c r="C19" s="828" t="s">
        <v>40</v>
      </c>
      <c r="D19" s="828" t="s">
        <v>41</v>
      </c>
      <c r="E19" s="526"/>
      <c r="F19" s="531"/>
      <c r="G19" s="531"/>
      <c r="H19" s="531"/>
      <c r="I19" s="531"/>
      <c r="J19" s="531"/>
      <c r="K19" s="531"/>
      <c r="L19" s="629"/>
      <c r="M19" s="36"/>
      <c r="N19" s="1199"/>
    </row>
    <row r="20" spans="1:23" s="5" customFormat="1" ht="13.5" thickTop="1">
      <c r="A20" s="838">
        <v>0.14000000000000001</v>
      </c>
      <c r="B20" s="839">
        <v>2E-3</v>
      </c>
      <c r="C20" s="839">
        <v>0.01</v>
      </c>
      <c r="D20" s="1145">
        <f>1-A20+B20+C20</f>
        <v>0.872</v>
      </c>
      <c r="E20" s="510"/>
      <c r="F20" s="531"/>
      <c r="G20" s="531"/>
      <c r="H20" s="531"/>
      <c r="I20" s="531"/>
      <c r="J20" s="531"/>
      <c r="K20" s="531"/>
      <c r="L20" s="44"/>
      <c r="M20" s="44"/>
      <c r="N20" s="1200"/>
    </row>
    <row r="21" spans="1:23" ht="13.5" customHeight="1">
      <c r="A21" s="161"/>
      <c r="B21" s="526"/>
      <c r="C21" s="526"/>
      <c r="D21" s="526"/>
      <c r="E21" s="531"/>
      <c r="F21" s="531"/>
      <c r="G21" s="531"/>
      <c r="H21" s="531"/>
      <c r="I21" s="531"/>
      <c r="J21" s="531"/>
      <c r="K21" s="531"/>
      <c r="L21" s="757"/>
      <c r="M21" s="45"/>
      <c r="N21" s="1196"/>
    </row>
    <row r="22" spans="1:23" s="624" customFormat="1" ht="13.5" customHeight="1">
      <c r="A22" s="161"/>
      <c r="B22" s="804"/>
      <c r="C22" s="804"/>
      <c r="D22" s="804"/>
      <c r="E22" s="806"/>
      <c r="F22" s="806"/>
      <c r="G22" s="806"/>
      <c r="H22" s="806"/>
      <c r="I22" s="806"/>
      <c r="J22" s="806"/>
      <c r="K22" s="806"/>
      <c r="L22" s="757"/>
      <c r="M22" s="45"/>
      <c r="N22" s="1196"/>
    </row>
    <row r="23" spans="1:23" ht="13.5" customHeight="1">
      <c r="A23" s="521"/>
      <c r="B23" s="531"/>
      <c r="C23" s="531"/>
      <c r="D23" s="531"/>
      <c r="E23" s="531"/>
      <c r="F23" s="531"/>
      <c r="G23" s="531"/>
      <c r="H23" s="531"/>
      <c r="I23" s="531"/>
      <c r="J23" s="531"/>
      <c r="K23" s="531"/>
      <c r="L23" s="757"/>
      <c r="M23" s="45"/>
      <c r="N23" s="1196"/>
    </row>
    <row r="24" spans="1:23" s="5" customFormat="1" ht="13.5" customHeight="1">
      <c r="A24" s="1505" t="s">
        <v>161</v>
      </c>
      <c r="B24" s="1505"/>
      <c r="C24" s="1505"/>
      <c r="D24" s="163"/>
      <c r="E24" s="526"/>
      <c r="F24" s="526"/>
      <c r="G24" s="526"/>
      <c r="H24" s="531"/>
      <c r="I24" s="531"/>
      <c r="J24" s="531"/>
      <c r="K24" s="531"/>
      <c r="L24" s="757"/>
      <c r="M24" s="7"/>
      <c r="N24" s="1198"/>
    </row>
    <row r="25" spans="1:23" s="5" customFormat="1" ht="13.15" customHeight="1">
      <c r="A25" s="532" t="s">
        <v>82</v>
      </c>
      <c r="B25" s="528" t="s">
        <v>112</v>
      </c>
      <c r="C25" s="528" t="s">
        <v>115</v>
      </c>
      <c r="D25" s="163"/>
      <c r="E25" s="526"/>
      <c r="F25" s="526"/>
      <c r="G25" s="526"/>
      <c r="H25" s="531"/>
      <c r="I25" s="531"/>
      <c r="J25" s="531"/>
      <c r="K25" s="531"/>
      <c r="L25" s="757"/>
      <c r="M25" s="7"/>
      <c r="N25" s="1198"/>
    </row>
    <row r="26" spans="1:23" s="5" customFormat="1" ht="13.15" customHeight="1" thickBot="1">
      <c r="A26" s="533"/>
      <c r="B26" s="529"/>
      <c r="C26" s="529"/>
      <c r="D26" s="163"/>
      <c r="E26" s="526"/>
      <c r="F26" s="526"/>
      <c r="G26" s="526"/>
      <c r="H26" s="531"/>
      <c r="I26" s="531"/>
      <c r="J26" s="531"/>
      <c r="K26" s="531"/>
      <c r="L26" s="757"/>
      <c r="M26" s="7"/>
      <c r="N26" s="1198"/>
    </row>
    <row r="27" spans="1:23" s="5" customFormat="1" ht="13.15" customHeight="1">
      <c r="A27" s="191" t="s">
        <v>162</v>
      </c>
      <c r="B27" s="511">
        <v>832268.28609999991</v>
      </c>
      <c r="C27" s="511">
        <v>150.33339999999998</v>
      </c>
      <c r="D27" s="163"/>
      <c r="E27" s="526"/>
      <c r="F27" s="526"/>
      <c r="G27" s="526"/>
      <c r="H27" s="531"/>
      <c r="I27" s="531"/>
      <c r="J27" s="531"/>
      <c r="K27" s="531"/>
      <c r="L27" s="757"/>
      <c r="M27" s="7"/>
      <c r="N27" s="1198"/>
    </row>
    <row r="28" spans="1:23" s="5" customFormat="1" ht="13.15" customHeight="1">
      <c r="A28" s="191" t="s">
        <v>163</v>
      </c>
      <c r="B28" s="511">
        <v>289243.08060000034</v>
      </c>
      <c r="C28" s="511">
        <v>64.036799999999999</v>
      </c>
      <c r="D28" s="163"/>
      <c r="E28" s="526"/>
      <c r="F28" s="526"/>
      <c r="G28" s="526"/>
      <c r="H28" s="531"/>
      <c r="I28" s="531"/>
      <c r="J28" s="531"/>
      <c r="K28" s="531"/>
      <c r="L28" s="757"/>
      <c r="M28" s="7"/>
      <c r="N28" s="1198"/>
    </row>
    <row r="29" spans="1:23" s="5" customFormat="1" ht="13.15" customHeight="1">
      <c r="A29" s="191" t="s">
        <v>164</v>
      </c>
      <c r="B29" s="511">
        <v>266585.07759999996</v>
      </c>
      <c r="C29" s="511">
        <v>44.554400000000008</v>
      </c>
      <c r="D29" s="163"/>
      <c r="E29" s="526"/>
      <c r="F29" s="526"/>
      <c r="G29" s="526"/>
      <c r="H29" s="531"/>
      <c r="I29" s="531"/>
      <c r="J29" s="531"/>
      <c r="K29" s="531"/>
      <c r="L29" s="757"/>
      <c r="M29" s="7"/>
      <c r="N29" s="1213"/>
      <c r="P29" s="1413" t="s">
        <v>167</v>
      </c>
      <c r="Q29" s="1413"/>
      <c r="R29" s="1413"/>
      <c r="S29" s="1413"/>
      <c r="T29" s="1413"/>
      <c r="U29" s="1413"/>
      <c r="V29" s="1413"/>
      <c r="W29" s="1413"/>
    </row>
    <row r="30" spans="1:23" s="5" customFormat="1" ht="13.15" customHeight="1">
      <c r="A30" s="191" t="s">
        <v>165</v>
      </c>
      <c r="B30" s="511">
        <v>212596.3000000001</v>
      </c>
      <c r="C30" s="1182">
        <v>0</v>
      </c>
      <c r="D30" s="163"/>
      <c r="E30" s="526"/>
      <c r="F30" s="526"/>
      <c r="G30" s="526"/>
      <c r="H30" s="531"/>
      <c r="I30" s="531"/>
      <c r="J30" s="531"/>
      <c r="K30" s="531"/>
      <c r="L30" s="757"/>
      <c r="M30" s="7"/>
      <c r="N30" s="1198"/>
    </row>
    <row r="31" spans="1:23" s="5" customFormat="1">
      <c r="A31" s="191" t="s">
        <v>166</v>
      </c>
      <c r="B31" s="511">
        <v>88966.513199999972</v>
      </c>
      <c r="C31" s="511">
        <v>16.738899999999997</v>
      </c>
      <c r="D31" s="166"/>
      <c r="E31" s="531"/>
      <c r="F31" s="531"/>
      <c r="G31" s="531"/>
      <c r="H31" s="531"/>
      <c r="I31" s="531"/>
      <c r="J31" s="531"/>
      <c r="K31" s="531"/>
      <c r="L31" s="757"/>
      <c r="M31" s="7"/>
      <c r="N31" s="1201"/>
    </row>
    <row r="32" spans="1:23" s="5" customFormat="1" ht="13.5" thickBot="1">
      <c r="A32" s="841" t="s">
        <v>72</v>
      </c>
      <c r="B32" s="842">
        <f>SUM(B27:B31)</f>
        <v>1689659.2575000001</v>
      </c>
      <c r="C32" s="842">
        <f>SUM(C27:C31)</f>
        <v>275.6635</v>
      </c>
      <c r="D32" s="166"/>
      <c r="E32" s="531"/>
      <c r="F32" s="531"/>
      <c r="G32" s="531"/>
      <c r="H32" s="531"/>
      <c r="I32" s="531"/>
      <c r="J32" s="531"/>
      <c r="K32" s="531"/>
      <c r="L32" s="757"/>
      <c r="M32" s="7"/>
      <c r="N32" s="1201"/>
    </row>
    <row r="33" spans="1:21" s="627" customFormat="1" ht="13.5" thickTop="1">
      <c r="A33" s="789"/>
      <c r="B33" s="512"/>
      <c r="C33" s="512"/>
      <c r="D33" s="166"/>
      <c r="E33" s="806"/>
      <c r="F33" s="806"/>
      <c r="G33" s="806"/>
      <c r="H33" s="806"/>
      <c r="I33" s="806"/>
      <c r="J33" s="806"/>
      <c r="K33" s="806"/>
      <c r="L33" s="757"/>
      <c r="M33" s="757"/>
      <c r="N33" s="1201"/>
    </row>
    <row r="34" spans="1:21" s="627" customFormat="1">
      <c r="A34" s="97" t="s">
        <v>1138</v>
      </c>
      <c r="B34" s="512"/>
      <c r="C34" s="512"/>
      <c r="D34" s="166"/>
      <c r="E34" s="806"/>
      <c r="F34" s="806"/>
      <c r="G34" s="806"/>
      <c r="H34" s="806"/>
      <c r="I34" s="806"/>
      <c r="J34" s="806"/>
      <c r="K34" s="806"/>
      <c r="L34" s="757"/>
      <c r="M34" s="757"/>
      <c r="N34" s="1201"/>
    </row>
    <row r="35" spans="1:21" s="5" customFormat="1">
      <c r="A35" s="191"/>
      <c r="B35" s="511"/>
      <c r="C35" s="511"/>
      <c r="D35" s="166"/>
      <c r="E35" s="531"/>
      <c r="F35" s="531"/>
      <c r="G35" s="531"/>
      <c r="H35" s="531"/>
      <c r="I35" s="531"/>
      <c r="J35" s="531"/>
      <c r="K35" s="531"/>
      <c r="L35" s="757"/>
      <c r="M35" s="7"/>
      <c r="N35" s="1201"/>
    </row>
    <row r="36" spans="1:21" s="5" customFormat="1" ht="4.9000000000000004" customHeight="1">
      <c r="A36" s="1497"/>
      <c r="B36" s="1497"/>
      <c r="C36" s="1497"/>
      <c r="D36" s="1497"/>
      <c r="E36" s="1497"/>
      <c r="F36" s="1497"/>
      <c r="G36" s="1497"/>
      <c r="H36" s="1497"/>
      <c r="I36" s="1497"/>
      <c r="J36" s="1497"/>
      <c r="K36" s="1497"/>
      <c r="L36" s="1300"/>
      <c r="M36" s="1301"/>
      <c r="N36" s="1196"/>
      <c r="O36"/>
      <c r="P36"/>
      <c r="Q36"/>
      <c r="R36"/>
      <c r="S36"/>
    </row>
    <row r="37" spans="1:21" ht="12.75" customHeight="1">
      <c r="A37" s="1496"/>
      <c r="B37" s="1496"/>
      <c r="C37" s="1496"/>
      <c r="D37" s="1496"/>
      <c r="E37" s="1496"/>
      <c r="F37" s="167"/>
      <c r="G37" s="167"/>
      <c r="H37" s="167"/>
      <c r="I37" s="167"/>
      <c r="J37" s="167"/>
      <c r="K37" s="167"/>
      <c r="L37" s="1180"/>
      <c r="M37" s="524"/>
      <c r="N37" s="1202"/>
    </row>
    <row r="38" spans="1:21" ht="15.75">
      <c r="A38" s="1450" t="s">
        <v>1174</v>
      </c>
      <c r="B38" s="1450"/>
      <c r="C38" s="1450"/>
      <c r="D38" s="1450"/>
      <c r="E38" s="1450"/>
      <c r="F38" s="531"/>
      <c r="G38" s="531"/>
      <c r="H38" s="531"/>
      <c r="I38" s="531"/>
      <c r="J38" s="531"/>
      <c r="K38" s="531"/>
      <c r="L38" s="757"/>
      <c r="M38" s="45"/>
      <c r="N38" s="1203"/>
    </row>
    <row r="39" spans="1:21" ht="13.5" customHeight="1">
      <c r="A39" s="1464"/>
      <c r="B39" s="1464"/>
      <c r="C39" s="1464"/>
      <c r="D39" s="1464"/>
      <c r="E39" s="1464"/>
      <c r="F39" s="524"/>
      <c r="G39" s="524"/>
      <c r="H39" s="524"/>
      <c r="I39" s="524"/>
      <c r="J39" s="524"/>
      <c r="K39" s="524"/>
      <c r="L39" s="762"/>
      <c r="M39" s="70"/>
      <c r="N39" s="1197"/>
    </row>
    <row r="40" spans="1:21" ht="13.5" customHeight="1">
      <c r="A40" s="1412" t="s">
        <v>100</v>
      </c>
      <c r="B40" s="1412"/>
      <c r="C40" s="1412"/>
      <c r="D40" s="1412"/>
      <c r="E40" s="1181"/>
      <c r="F40" s="7"/>
      <c r="G40" s="7"/>
      <c r="H40" s="7"/>
      <c r="I40" s="7"/>
      <c r="J40" s="7"/>
      <c r="K40" s="7"/>
      <c r="L40" s="69"/>
      <c r="M40" s="69"/>
      <c r="N40" s="1197"/>
    </row>
    <row r="41" spans="1:21" s="627" customFormat="1" ht="39" thickBot="1">
      <c r="A41" s="96" t="s">
        <v>95</v>
      </c>
      <c r="B41" s="1125" t="s">
        <v>101</v>
      </c>
      <c r="C41" s="1125" t="s">
        <v>102</v>
      </c>
      <c r="D41" s="1125" t="s">
        <v>103</v>
      </c>
      <c r="E41" s="147"/>
      <c r="F41" s="762"/>
      <c r="G41" s="762"/>
      <c r="H41" s="762"/>
      <c r="I41" s="762"/>
      <c r="J41" s="762"/>
      <c r="K41" s="762"/>
      <c r="L41" s="629"/>
      <c r="M41" s="629"/>
      <c r="N41" s="1204"/>
      <c r="R41" s="21"/>
    </row>
    <row r="42" spans="1:21" s="5" customFormat="1" ht="13.15" customHeight="1">
      <c r="A42" s="71" t="s">
        <v>168</v>
      </c>
      <c r="B42" s="81">
        <f>B12</f>
        <v>1689659.2575000001</v>
      </c>
      <c r="C42" s="85">
        <f>C12</f>
        <v>1307522</v>
      </c>
      <c r="D42" s="89">
        <f>C42/B42</f>
        <v>0.7738376801098904</v>
      </c>
      <c r="E42" s="1214"/>
      <c r="F42" s="36"/>
      <c r="G42" s="36"/>
      <c r="H42" s="36"/>
      <c r="I42" s="36"/>
      <c r="J42" s="36"/>
      <c r="K42" s="36"/>
      <c r="L42" s="757"/>
      <c r="M42" s="7"/>
      <c r="N42" s="1198"/>
    </row>
    <row r="43" spans="1:21" s="5" customFormat="1" ht="13.15" customHeight="1" thickBot="1">
      <c r="A43" s="203" t="s">
        <v>72</v>
      </c>
      <c r="B43" s="202">
        <f>B42</f>
        <v>1689659.2575000001</v>
      </c>
      <c r="C43" s="202">
        <f>C42</f>
        <v>1307522</v>
      </c>
      <c r="D43" s="250">
        <f>D42</f>
        <v>0.7738376801098904</v>
      </c>
      <c r="E43" s="1215"/>
      <c r="F43" s="36"/>
      <c r="G43" s="36"/>
      <c r="H43" s="36"/>
      <c r="I43" s="36"/>
      <c r="J43" s="36"/>
      <c r="K43" s="36"/>
      <c r="L43" s="629"/>
      <c r="M43" s="36"/>
      <c r="N43" s="1198"/>
      <c r="O43" s="1282"/>
      <c r="P43" s="1282"/>
      <c r="Q43" s="1282"/>
      <c r="R43" s="1282"/>
      <c r="S43" s="1282"/>
    </row>
    <row r="44" spans="1:21" s="5" customFormat="1" ht="13.5" customHeight="1" thickTop="1">
      <c r="B44" s="8"/>
      <c r="C44" s="36"/>
      <c r="D44" s="36"/>
      <c r="E44" s="46"/>
      <c r="F44" s="44"/>
      <c r="G44" s="44"/>
      <c r="H44" s="44"/>
      <c r="I44" s="44"/>
      <c r="J44" s="44"/>
      <c r="K44" s="44"/>
      <c r="L44" s="629"/>
      <c r="M44" s="36"/>
      <c r="N44" s="1198"/>
    </row>
    <row r="45" spans="1:21" s="627" customFormat="1" ht="13.5" customHeight="1">
      <c r="A45" s="97" t="s">
        <v>1138</v>
      </c>
      <c r="B45" s="8"/>
      <c r="C45" s="757"/>
      <c r="D45" s="757"/>
      <c r="E45" s="757"/>
      <c r="F45" s="757"/>
      <c r="G45" s="757"/>
      <c r="H45" s="757"/>
      <c r="I45" s="757"/>
      <c r="J45" s="757"/>
      <c r="K45" s="757"/>
      <c r="L45" s="760"/>
      <c r="M45" s="760"/>
      <c r="N45" s="1198"/>
      <c r="R45" s="19"/>
      <c r="S45" s="29"/>
      <c r="T45" s="30"/>
      <c r="U45" s="20"/>
    </row>
    <row r="46" spans="1:21" s="5" customFormat="1" ht="13.5" customHeight="1">
      <c r="A46" s="1464"/>
      <c r="B46" s="1464"/>
      <c r="C46" s="1464"/>
      <c r="D46" s="1464"/>
      <c r="E46" s="524"/>
      <c r="F46" s="524"/>
      <c r="G46" s="524"/>
      <c r="H46" s="524"/>
      <c r="I46" s="524"/>
      <c r="J46" s="524"/>
      <c r="K46" s="524"/>
      <c r="L46" s="41"/>
      <c r="M46" s="41"/>
      <c r="N46" s="1198"/>
      <c r="R46" s="21"/>
    </row>
    <row r="47" spans="1:21" s="5" customFormat="1" ht="13.5" customHeight="1">
      <c r="A47" s="1412" t="s">
        <v>105</v>
      </c>
      <c r="B47" s="1412"/>
      <c r="C47" s="1412"/>
      <c r="D47" s="1412"/>
      <c r="E47" s="1181"/>
      <c r="F47" s="7"/>
      <c r="G47" s="7"/>
      <c r="H47" s="7"/>
      <c r="I47" s="7"/>
      <c r="J47" s="7"/>
      <c r="K47" s="7"/>
      <c r="L47" s="44"/>
      <c r="M47" s="44"/>
      <c r="N47" s="1198"/>
    </row>
    <row r="48" spans="1:21" s="5" customFormat="1" ht="51.75" thickBot="1">
      <c r="A48" s="96" t="s">
        <v>95</v>
      </c>
      <c r="B48" s="533" t="s">
        <v>106</v>
      </c>
      <c r="C48" s="533" t="s">
        <v>107</v>
      </c>
      <c r="D48" s="533" t="s">
        <v>108</v>
      </c>
      <c r="E48" s="147"/>
      <c r="F48" s="70"/>
      <c r="G48" s="70"/>
      <c r="H48" s="70"/>
      <c r="I48" s="70"/>
      <c r="J48" s="70"/>
      <c r="K48" s="70"/>
      <c r="L48" s="629"/>
      <c r="M48" s="36"/>
      <c r="N48" s="1198"/>
      <c r="R48" s="21"/>
    </row>
    <row r="49" spans="1:21" s="5" customFormat="1">
      <c r="A49" s="71" t="s">
        <v>168</v>
      </c>
      <c r="B49" s="81">
        <f>B13</f>
        <v>275.6635</v>
      </c>
      <c r="C49" s="85">
        <f>C13</f>
        <v>189</v>
      </c>
      <c r="D49" s="89">
        <f>C49/B49</f>
        <v>0.68561851677860874</v>
      </c>
      <c r="E49" s="1214"/>
      <c r="F49" s="36"/>
      <c r="G49" s="36"/>
      <c r="H49" s="36"/>
      <c r="I49" s="36"/>
      <c r="J49" s="36"/>
      <c r="K49" s="36"/>
      <c r="L49" s="629"/>
      <c r="M49" s="36"/>
      <c r="N49" s="1198"/>
      <c r="O49" s="1273"/>
      <c r="P49" s="1273"/>
      <c r="Q49" s="1273"/>
      <c r="R49" s="1273"/>
      <c r="S49" s="1273"/>
      <c r="T49" s="1273"/>
    </row>
    <row r="50" spans="1:21" s="5" customFormat="1" ht="13.5" thickBot="1">
      <c r="A50" s="203" t="s">
        <v>72</v>
      </c>
      <c r="B50" s="202">
        <f>B49</f>
        <v>275.6635</v>
      </c>
      <c r="C50" s="202">
        <f>C49</f>
        <v>189</v>
      </c>
      <c r="D50" s="250">
        <f>D49</f>
        <v>0.68561851677860874</v>
      </c>
      <c r="E50" s="1215"/>
      <c r="F50" s="36"/>
      <c r="G50" s="36"/>
      <c r="H50" s="36"/>
      <c r="I50" s="36"/>
      <c r="J50" s="36"/>
      <c r="K50" s="36"/>
      <c r="L50" s="760"/>
      <c r="M50" s="46"/>
      <c r="N50" s="1198"/>
      <c r="P50" s="380"/>
      <c r="R50" s="19"/>
      <c r="S50" s="29"/>
      <c r="T50" s="30"/>
      <c r="U50" s="20"/>
    </row>
    <row r="51" spans="1:21" s="5" customFormat="1" ht="13.5" customHeight="1" thickTop="1">
      <c r="B51" s="8"/>
      <c r="C51" s="36"/>
      <c r="D51" s="36"/>
      <c r="E51" s="46"/>
      <c r="F51" s="46"/>
      <c r="G51" s="46"/>
      <c r="H51" s="46"/>
      <c r="I51" s="46"/>
      <c r="J51" s="46"/>
      <c r="K51" s="46"/>
      <c r="L51" s="760"/>
      <c r="M51" s="46"/>
      <c r="N51" s="1198"/>
      <c r="R51" s="19"/>
      <c r="S51" s="29"/>
      <c r="T51" s="30"/>
      <c r="U51" s="20"/>
    </row>
    <row r="52" spans="1:21" s="5" customFormat="1" ht="13.5" customHeight="1">
      <c r="A52" s="97" t="s">
        <v>1138</v>
      </c>
      <c r="B52" s="6"/>
      <c r="C52" s="49"/>
      <c r="D52" s="49"/>
      <c r="E52" s="49"/>
      <c r="F52" s="46"/>
      <c r="G52" s="46"/>
      <c r="H52" s="46"/>
      <c r="I52" s="46"/>
      <c r="J52" s="46"/>
      <c r="K52" s="46"/>
      <c r="L52" s="760"/>
      <c r="M52" s="46"/>
      <c r="N52" s="1198"/>
      <c r="O52" s="799"/>
      <c r="P52" s="799"/>
      <c r="Q52" s="799"/>
      <c r="R52" s="799"/>
      <c r="S52" s="799"/>
      <c r="T52" s="799"/>
      <c r="U52" s="20"/>
    </row>
    <row r="53" spans="1:21" s="5" customFormat="1" ht="13.5" customHeight="1">
      <c r="B53" s="6"/>
      <c r="C53" s="41"/>
      <c r="D53" s="41"/>
      <c r="E53" s="41"/>
      <c r="F53" s="41"/>
      <c r="G53" s="41"/>
      <c r="H53" s="41"/>
      <c r="I53" s="41"/>
      <c r="J53" s="41"/>
      <c r="K53" s="41"/>
      <c r="L53" s="760"/>
      <c r="M53" s="46"/>
      <c r="N53" s="1198"/>
      <c r="R53" s="19"/>
      <c r="S53" s="29"/>
      <c r="T53" s="30"/>
      <c r="U53" s="20"/>
    </row>
    <row r="54" spans="1:21" s="5" customFormat="1" ht="13.5" customHeight="1">
      <c r="A54" s="1464" t="s">
        <v>1277</v>
      </c>
      <c r="B54" s="1464"/>
      <c r="C54" s="1464"/>
      <c r="D54" s="1464"/>
      <c r="E54" s="1464"/>
      <c r="F54" s="1464"/>
      <c r="G54" s="1464"/>
      <c r="H54" s="1464"/>
      <c r="I54" s="1464"/>
      <c r="J54" s="1464"/>
      <c r="K54" s="629"/>
      <c r="L54" s="49"/>
      <c r="M54" s="49"/>
      <c r="N54" s="1198"/>
      <c r="R54" s="19"/>
      <c r="S54" s="29"/>
      <c r="T54" s="30"/>
      <c r="U54" s="20"/>
    </row>
    <row r="55" spans="1:21" s="5" customFormat="1" ht="51.75" customHeight="1" thickBot="1">
      <c r="A55" s="1179" t="s">
        <v>1278</v>
      </c>
      <c r="B55" s="1179" t="s">
        <v>1279</v>
      </c>
      <c r="C55" s="1179" t="s">
        <v>112</v>
      </c>
      <c r="D55" s="1179" t="s">
        <v>115</v>
      </c>
      <c r="E55" s="1179" t="s">
        <v>113</v>
      </c>
      <c r="F55" s="1179" t="s">
        <v>116</v>
      </c>
      <c r="G55" s="1211" t="s">
        <v>1280</v>
      </c>
      <c r="H55" s="1179" t="s">
        <v>1281</v>
      </c>
      <c r="I55" s="1179" t="s">
        <v>1313</v>
      </c>
      <c r="J55" s="1179" t="s">
        <v>1314</v>
      </c>
      <c r="K55" s="1179" t="s">
        <v>1282</v>
      </c>
      <c r="L55" s="1179" t="s">
        <v>1283</v>
      </c>
      <c r="M55" s="461"/>
      <c r="N55" s="1198"/>
      <c r="R55" s="21"/>
    </row>
    <row r="56" spans="1:21" s="174" customFormat="1" ht="15">
      <c r="A56" s="1315" t="s">
        <v>1295</v>
      </c>
      <c r="B56" s="1189" t="s">
        <v>1284</v>
      </c>
      <c r="C56" s="1190">
        <v>627569.35</v>
      </c>
      <c r="D56" s="1134">
        <v>113.36</v>
      </c>
      <c r="E56" s="1190">
        <v>347189.41</v>
      </c>
      <c r="F56" s="1134">
        <v>56.75</v>
      </c>
      <c r="G56" s="1191">
        <v>0.55000000000000004</v>
      </c>
      <c r="H56" s="1191">
        <v>0.5</v>
      </c>
      <c r="I56" s="1191">
        <f>C56/$C$66</f>
        <v>0.37155320603955866</v>
      </c>
      <c r="J56" s="1191">
        <f>D56/$D$66</f>
        <v>0.4109627280442546</v>
      </c>
      <c r="K56" s="1192">
        <v>-0.13</v>
      </c>
      <c r="L56" s="1185">
        <v>-0.12</v>
      </c>
      <c r="M56" s="39"/>
      <c r="N56" s="1198"/>
      <c r="O56" s="1273"/>
      <c r="P56" s="1273"/>
      <c r="Q56" s="1273"/>
      <c r="R56" s="1273"/>
      <c r="S56" s="1273"/>
      <c r="T56" s="1273"/>
      <c r="U56" s="378"/>
    </row>
    <row r="57" spans="1:21" s="5" customFormat="1" ht="39">
      <c r="A57" s="1315" t="s">
        <v>1296</v>
      </c>
      <c r="B57" s="1189" t="s">
        <v>1285</v>
      </c>
      <c r="C57" s="1190">
        <v>199867.85</v>
      </c>
      <c r="D57" s="1134">
        <v>45.48</v>
      </c>
      <c r="E57" s="1190">
        <v>318116.08</v>
      </c>
      <c r="F57" s="1134">
        <v>56.53</v>
      </c>
      <c r="G57" s="1191">
        <v>1.59</v>
      </c>
      <c r="H57" s="1191">
        <v>1.24</v>
      </c>
      <c r="I57" s="1191">
        <f t="shared" ref="I57:I66" si="0">C57/$C$66</f>
        <v>0.11833200657701591</v>
      </c>
      <c r="J57" s="1191">
        <f t="shared" ref="J57:J66" si="1">D57/$D$66</f>
        <v>0.16487813048211625</v>
      </c>
      <c r="K57" s="1192">
        <v>0.11</v>
      </c>
      <c r="L57" s="1185">
        <v>0.11</v>
      </c>
      <c r="M57" s="39"/>
      <c r="N57" s="1198"/>
    </row>
    <row r="58" spans="1:21" s="5" customFormat="1" ht="15">
      <c r="A58" s="1315" t="s">
        <v>1297</v>
      </c>
      <c r="B58" s="1189" t="s">
        <v>1286</v>
      </c>
      <c r="C58" s="1190">
        <v>172372.5</v>
      </c>
      <c r="D58" s="1134">
        <v>28.36</v>
      </c>
      <c r="E58" s="1190">
        <v>86213.28</v>
      </c>
      <c r="F58" s="1134">
        <v>16.579999999999998</v>
      </c>
      <c r="G58" s="1191">
        <v>0.5</v>
      </c>
      <c r="H58" s="1191">
        <v>0.57999999999999996</v>
      </c>
      <c r="I58" s="1191">
        <f t="shared" si="0"/>
        <v>0.10205335077000466</v>
      </c>
      <c r="J58" s="1191">
        <f t="shared" si="1"/>
        <v>0.10281318778524225</v>
      </c>
      <c r="K58" s="1192">
        <v>-0.04</v>
      </c>
      <c r="L58" s="1185">
        <v>-0.01</v>
      </c>
      <c r="M58" s="39"/>
      <c r="N58" s="1203"/>
    </row>
    <row r="59" spans="1:21" s="5" customFormat="1" ht="15">
      <c r="A59" s="1315" t="s">
        <v>1298</v>
      </c>
      <c r="B59" s="1189" t="s">
        <v>1287</v>
      </c>
      <c r="C59" s="1190">
        <v>157483.46</v>
      </c>
      <c r="D59" s="1134">
        <v>28.45</v>
      </c>
      <c r="E59" s="1190">
        <v>77768.350000000006</v>
      </c>
      <c r="F59" s="1134">
        <v>12.51</v>
      </c>
      <c r="G59" s="1191">
        <v>0.49</v>
      </c>
      <c r="H59" s="1191">
        <v>0.44</v>
      </c>
      <c r="I59" s="1191">
        <f t="shared" si="0"/>
        <v>9.3238276313530266E-2</v>
      </c>
      <c r="J59" s="1191">
        <f t="shared" si="1"/>
        <v>0.1031394637690459</v>
      </c>
      <c r="K59" s="1192">
        <v>-0.03</v>
      </c>
      <c r="L59" s="1185">
        <v>-0.02</v>
      </c>
      <c r="M59" s="39"/>
      <c r="N59" s="1200"/>
    </row>
    <row r="60" spans="1:21" s="5" customFormat="1" ht="15">
      <c r="A60" s="1315" t="s">
        <v>1299</v>
      </c>
      <c r="B60" s="1189" t="s">
        <v>1288</v>
      </c>
      <c r="C60" s="1190">
        <v>138167.6</v>
      </c>
      <c r="D60" s="1134">
        <v>0</v>
      </c>
      <c r="E60" s="1190">
        <v>140046.79</v>
      </c>
      <c r="F60" s="1134">
        <v>0</v>
      </c>
      <c r="G60" s="1191">
        <v>1.01</v>
      </c>
      <c r="H60" s="1191" t="s">
        <v>175</v>
      </c>
      <c r="I60" s="1191">
        <f t="shared" si="0"/>
        <v>8.1802297627810092E-2</v>
      </c>
      <c r="J60" s="1191">
        <f t="shared" si="1"/>
        <v>0</v>
      </c>
      <c r="K60" s="1192">
        <v>0.02</v>
      </c>
      <c r="L60" s="1185">
        <v>0</v>
      </c>
      <c r="M60" s="39"/>
      <c r="N60" s="1206"/>
    </row>
    <row r="61" spans="1:21" s="5" customFormat="1" ht="15">
      <c r="A61" s="1315" t="s">
        <v>1300</v>
      </c>
      <c r="B61" s="1189" t="s">
        <v>1289</v>
      </c>
      <c r="C61" s="1190">
        <v>77637.42</v>
      </c>
      <c r="D61" s="1134">
        <v>13.13</v>
      </c>
      <c r="E61" s="1190">
        <v>49349.64</v>
      </c>
      <c r="F61" s="1134">
        <v>9.07</v>
      </c>
      <c r="G61" s="1191">
        <v>0.64</v>
      </c>
      <c r="H61" s="1191">
        <v>0.69</v>
      </c>
      <c r="I61" s="1191">
        <f t="shared" si="0"/>
        <v>4.5965330062151297E-2</v>
      </c>
      <c r="J61" s="1191">
        <f t="shared" si="1"/>
        <v>4.7600040748245087E-2</v>
      </c>
      <c r="K61" s="1192">
        <v>-0.01</v>
      </c>
      <c r="L61" s="1185">
        <v>0</v>
      </c>
      <c r="M61" s="39"/>
      <c r="N61" s="1199"/>
    </row>
    <row r="62" spans="1:21" s="5" customFormat="1" ht="13.5" customHeight="1">
      <c r="A62" s="1315" t="s">
        <v>1301</v>
      </c>
      <c r="B62" s="1189" t="s">
        <v>1290</v>
      </c>
      <c r="C62" s="1190">
        <v>46416.65</v>
      </c>
      <c r="D62" s="1134">
        <v>10.55</v>
      </c>
      <c r="E62" s="1190">
        <v>60250.82</v>
      </c>
      <c r="F62" s="1134">
        <v>10.76</v>
      </c>
      <c r="G62" s="1191">
        <v>1.3</v>
      </c>
      <c r="H62" s="1191">
        <v>1.02</v>
      </c>
      <c r="I62" s="1191">
        <f t="shared" si="0"/>
        <v>2.7481034759132324E-2</v>
      </c>
      <c r="J62" s="1191">
        <f t="shared" si="1"/>
        <v>3.8246795879206832E-2</v>
      </c>
      <c r="K62" s="1191">
        <v>0.01</v>
      </c>
      <c r="L62" s="1184">
        <v>0.02</v>
      </c>
      <c r="M62" s="39"/>
      <c r="N62" s="1199"/>
    </row>
    <row r="63" spans="1:21" s="5" customFormat="1" ht="13.5" customHeight="1">
      <c r="A63" s="1315" t="s">
        <v>1302</v>
      </c>
      <c r="B63" s="1189" t="s">
        <v>1291</v>
      </c>
      <c r="C63" s="1190">
        <v>44742.51</v>
      </c>
      <c r="D63" s="1134">
        <v>9.1</v>
      </c>
      <c r="E63" s="1190">
        <v>45826.32</v>
      </c>
      <c r="F63" s="1134">
        <v>7.46</v>
      </c>
      <c r="G63" s="1191">
        <v>1.02</v>
      </c>
      <c r="H63" s="1191">
        <v>0.82</v>
      </c>
      <c r="I63" s="1191">
        <f t="shared" si="0"/>
        <v>2.6489858111708314E-2</v>
      </c>
      <c r="J63" s="1191">
        <f t="shared" si="1"/>
        <v>3.2990127251258973E-2</v>
      </c>
      <c r="K63" s="1191">
        <v>0</v>
      </c>
      <c r="L63" s="1184">
        <v>0.01</v>
      </c>
      <c r="M63" s="39"/>
      <c r="N63" s="1205"/>
    </row>
    <row r="64" spans="1:21" s="627" customFormat="1" ht="13.5" customHeight="1">
      <c r="A64" s="1315" t="s">
        <v>1303</v>
      </c>
      <c r="B64" s="1189" t="s">
        <v>1292</v>
      </c>
      <c r="C64" s="1190">
        <v>44224</v>
      </c>
      <c r="D64" s="1134">
        <v>7.64</v>
      </c>
      <c r="E64" s="1190">
        <v>31030.14</v>
      </c>
      <c r="F64" s="1134">
        <v>5.28</v>
      </c>
      <c r="G64" s="1191">
        <v>0.7</v>
      </c>
      <c r="H64" s="1191">
        <v>0.69</v>
      </c>
      <c r="I64" s="1191">
        <f t="shared" si="0"/>
        <v>2.6182873628059499E-2</v>
      </c>
      <c r="J64" s="1191">
        <f t="shared" si="1"/>
        <v>2.7697205736221815E-2</v>
      </c>
      <c r="K64" s="1191">
        <v>-0.01</v>
      </c>
      <c r="L64" s="1184">
        <v>0</v>
      </c>
      <c r="M64" s="39"/>
      <c r="N64" s="1205"/>
    </row>
    <row r="65" spans="1:14" s="627" customFormat="1" ht="13.5" customHeight="1">
      <c r="A65" s="1193" t="s">
        <v>1293</v>
      </c>
      <c r="B65" s="1189"/>
      <c r="C65" s="1190">
        <v>180561.68</v>
      </c>
      <c r="D65" s="1190">
        <v>19.77</v>
      </c>
      <c r="E65" s="1190">
        <v>151730.99</v>
      </c>
      <c r="F65" s="1190">
        <v>14.23</v>
      </c>
      <c r="G65" s="1191">
        <v>0.84</v>
      </c>
      <c r="H65" s="1191">
        <v>0.72</v>
      </c>
      <c r="I65" s="1191">
        <f t="shared" si="0"/>
        <v>0.10690176486772156</v>
      </c>
      <c r="J65" s="1191">
        <f t="shared" si="1"/>
        <v>7.1671957775537351E-2</v>
      </c>
      <c r="K65" s="1191">
        <v>0</v>
      </c>
      <c r="L65" s="1184">
        <v>0.01</v>
      </c>
      <c r="M65" s="39"/>
      <c r="N65" s="1205"/>
    </row>
    <row r="66" spans="1:14" s="1178" customFormat="1" ht="15">
      <c r="A66" s="1193" t="s">
        <v>1294</v>
      </c>
      <c r="B66" s="1189"/>
      <c r="C66" s="1194">
        <v>1689043.0220999997</v>
      </c>
      <c r="D66" s="1194">
        <v>275.84010000000001</v>
      </c>
      <c r="E66" s="1194">
        <v>1307521.8192700332</v>
      </c>
      <c r="F66" s="1194">
        <v>189.16937622117985</v>
      </c>
      <c r="G66" s="1195">
        <v>0.77411990231271999</v>
      </c>
      <c r="H66" s="1195">
        <v>0.68579360368989073</v>
      </c>
      <c r="I66" s="1195">
        <f t="shared" si="0"/>
        <v>1</v>
      </c>
      <c r="J66" s="1195">
        <f t="shared" si="1"/>
        <v>1</v>
      </c>
      <c r="K66" s="1263" t="s">
        <v>414</v>
      </c>
      <c r="L66" s="1264" t="s">
        <v>414</v>
      </c>
      <c r="M66" s="49"/>
      <c r="N66" s="1212"/>
    </row>
    <row r="67" spans="1:14" s="627" customFormat="1" ht="13.5" customHeight="1">
      <c r="A67" s="1186"/>
      <c r="B67" s="1183"/>
      <c r="C67" s="1187"/>
      <c r="D67" s="1187"/>
      <c r="E67" s="1187"/>
      <c r="F67" s="1187"/>
      <c r="G67" s="1188"/>
      <c r="H67" s="1188"/>
      <c r="I67" s="1184"/>
      <c r="J67" s="1184"/>
      <c r="K67" s="1183"/>
      <c r="L67" s="1183"/>
      <c r="M67" s="49"/>
      <c r="N67" s="1205"/>
    </row>
    <row r="68" spans="1:14" s="627" customFormat="1" ht="13.5" customHeight="1">
      <c r="A68" s="97" t="s">
        <v>1138</v>
      </c>
      <c r="B68" s="1183"/>
      <c r="C68" s="1187"/>
      <c r="D68" s="1187"/>
      <c r="E68" s="1187"/>
      <c r="F68" s="1187"/>
      <c r="G68" s="1188"/>
      <c r="H68" s="1188"/>
      <c r="I68" s="1184"/>
      <c r="J68" s="1184"/>
      <c r="K68" s="1183"/>
      <c r="L68" s="1183"/>
      <c r="M68" s="49"/>
      <c r="N68" s="1205"/>
    </row>
    <row r="69" spans="1:14" s="627" customFormat="1" ht="13.5" customHeight="1">
      <c r="A69" s="1186"/>
      <c r="B69" s="1183"/>
      <c r="C69" s="1187"/>
      <c r="D69" s="1187"/>
      <c r="E69" s="1187"/>
      <c r="F69" s="1187"/>
      <c r="G69" s="1188"/>
      <c r="H69" s="1188"/>
      <c r="I69" s="1184"/>
      <c r="J69" s="1184"/>
      <c r="K69" s="1183"/>
      <c r="L69" s="1183"/>
      <c r="M69" s="49"/>
      <c r="N69" s="1205"/>
    </row>
    <row r="70" spans="1:14" s="627" customFormat="1" ht="13.5" customHeight="1">
      <c r="A70" s="1186"/>
      <c r="B70" s="1183"/>
      <c r="C70" s="1187"/>
      <c r="D70" s="1187"/>
      <c r="E70" s="1187"/>
      <c r="F70" s="1187"/>
      <c r="G70" s="1188"/>
      <c r="H70" s="1188"/>
      <c r="I70" s="1184"/>
      <c r="J70" s="1184"/>
      <c r="K70" s="1183"/>
      <c r="L70" s="1183"/>
      <c r="M70" s="49"/>
      <c r="N70" s="1205"/>
    </row>
    <row r="71" spans="1:14" s="627" customFormat="1" ht="13.5" customHeight="1">
      <c r="A71" s="1378" t="s">
        <v>1410</v>
      </c>
      <c r="B71" s="491"/>
      <c r="C71" s="445"/>
      <c r="D71" s="445"/>
      <c r="E71" s="1293"/>
      <c r="F71" s="1296"/>
      <c r="G71" s="459"/>
      <c r="H71" s="831"/>
      <c r="I71" s="831"/>
      <c r="J71" s="1184"/>
      <c r="K71" s="1183"/>
      <c r="L71" s="1183"/>
      <c r="M71" s="49"/>
      <c r="N71" s="1205"/>
    </row>
    <row r="72" spans="1:14" s="627" customFormat="1" ht="13.5" customHeight="1">
      <c r="A72" s="1462" t="s">
        <v>10</v>
      </c>
      <c r="B72" s="1457" t="s">
        <v>95</v>
      </c>
      <c r="C72" s="1457"/>
      <c r="D72" s="1457" t="s">
        <v>1405</v>
      </c>
      <c r="E72" s="1455"/>
      <c r="F72" s="1455"/>
      <c r="G72" s="1457" t="s">
        <v>1406</v>
      </c>
      <c r="H72" s="1457"/>
      <c r="I72" s="1457"/>
      <c r="J72" s="1184"/>
      <c r="K72" s="1183"/>
      <c r="L72" s="1183"/>
      <c r="M72" s="49"/>
      <c r="N72" s="1205"/>
    </row>
    <row r="73" spans="1:14" s="627" customFormat="1" ht="13.5" customHeight="1" thickBot="1">
      <c r="A73" s="1462"/>
      <c r="B73" s="1457"/>
      <c r="C73" s="1458"/>
      <c r="D73" s="1458"/>
      <c r="E73" s="1456"/>
      <c r="F73" s="1456"/>
      <c r="G73" s="1458"/>
      <c r="H73" s="1458"/>
      <c r="I73" s="1458"/>
      <c r="J73" s="1184"/>
      <c r="K73" s="1183"/>
      <c r="L73" s="1183"/>
      <c r="M73" s="49"/>
      <c r="N73" s="1205"/>
    </row>
    <row r="74" spans="1:14" s="627" customFormat="1" ht="46.5" thickTop="1" thickBot="1">
      <c r="A74" s="1463"/>
      <c r="B74" s="1458"/>
      <c r="C74" s="1385" t="s">
        <v>1407</v>
      </c>
      <c r="D74" s="1385" t="s">
        <v>1408</v>
      </c>
      <c r="E74" s="1385" t="s">
        <v>85</v>
      </c>
      <c r="F74" s="1385" t="s">
        <v>1409</v>
      </c>
      <c r="G74" s="1385" t="s">
        <v>1408</v>
      </c>
      <c r="H74" s="1385" t="s">
        <v>85</v>
      </c>
      <c r="I74" s="1385" t="s">
        <v>104</v>
      </c>
      <c r="J74" s="1184"/>
      <c r="K74" s="1183"/>
      <c r="L74" s="1183"/>
      <c r="M74" s="49"/>
      <c r="N74" s="1205"/>
    </row>
    <row r="75" spans="1:14" s="627" customFormat="1" ht="13.5" customHeight="1" thickTop="1" thickBot="1">
      <c r="A75" s="1459" t="s">
        <v>1412</v>
      </c>
      <c r="B75" s="1386" t="s">
        <v>141</v>
      </c>
      <c r="C75" s="1386">
        <v>163</v>
      </c>
      <c r="D75" s="1387">
        <v>28276549</v>
      </c>
      <c r="E75" s="1388">
        <v>0.23</v>
      </c>
      <c r="F75" s="1386">
        <v>7</v>
      </c>
      <c r="G75" s="1387">
        <v>1731701</v>
      </c>
      <c r="H75" s="1388">
        <v>0.15</v>
      </c>
      <c r="I75" s="1389">
        <v>7.2999999999999995E-2</v>
      </c>
      <c r="J75" s="1184"/>
      <c r="K75" s="1183"/>
      <c r="L75" s="1183"/>
      <c r="M75" s="49"/>
      <c r="N75" s="1205"/>
    </row>
    <row r="76" spans="1:14" s="627" customFormat="1" ht="13.5" customHeight="1" thickBot="1">
      <c r="A76" s="1460"/>
      <c r="B76" s="1390" t="s">
        <v>137</v>
      </c>
      <c r="C76" s="1390">
        <v>144</v>
      </c>
      <c r="D76" s="1391">
        <v>3320072</v>
      </c>
      <c r="E76" s="1392">
        <v>0.03</v>
      </c>
      <c r="F76" s="1390">
        <v>5</v>
      </c>
      <c r="G76" s="1391">
        <v>284047</v>
      </c>
      <c r="H76" s="1392">
        <v>0.02</v>
      </c>
      <c r="I76" s="1393">
        <v>0.34599999999999997</v>
      </c>
      <c r="J76" s="1184"/>
      <c r="K76" s="1183"/>
      <c r="L76" s="1183"/>
      <c r="M76" s="49"/>
      <c r="N76" s="1205"/>
    </row>
    <row r="77" spans="1:14" s="627" customFormat="1" ht="13.5" customHeight="1" thickBot="1">
      <c r="A77" s="1460"/>
      <c r="B77" s="1386" t="s">
        <v>139</v>
      </c>
      <c r="C77" s="1386">
        <v>262</v>
      </c>
      <c r="D77" s="1387">
        <v>21648972</v>
      </c>
      <c r="E77" s="1388">
        <v>0.18</v>
      </c>
      <c r="F77" s="1386">
        <v>9</v>
      </c>
      <c r="G77" s="1387">
        <v>5713106</v>
      </c>
      <c r="H77" s="1388">
        <v>0.49</v>
      </c>
      <c r="I77" s="1389">
        <v>0.27800000000000002</v>
      </c>
      <c r="J77" s="1184"/>
      <c r="K77" s="1183"/>
      <c r="L77" s="1183"/>
      <c r="M77" s="49"/>
      <c r="N77" s="1205"/>
    </row>
    <row r="78" spans="1:14" s="627" customFormat="1" ht="13.5" customHeight="1" thickBot="1">
      <c r="A78" s="1460"/>
      <c r="B78" s="1390" t="s">
        <v>138</v>
      </c>
      <c r="C78" s="1390">
        <v>251</v>
      </c>
      <c r="D78" s="1391">
        <v>10839101</v>
      </c>
      <c r="E78" s="1392">
        <v>0.09</v>
      </c>
      <c r="F78" s="1390">
        <v>12</v>
      </c>
      <c r="G78" s="1391">
        <v>666771</v>
      </c>
      <c r="H78" s="1392">
        <v>0.06</v>
      </c>
      <c r="I78" s="1393">
        <v>0.34599999999999997</v>
      </c>
      <c r="J78" s="1184"/>
      <c r="K78" s="1183"/>
      <c r="L78" s="1183"/>
      <c r="M78" s="49"/>
      <c r="N78" s="1205"/>
    </row>
    <row r="79" spans="1:14" s="627" customFormat="1" ht="13.5" customHeight="1" thickBot="1">
      <c r="A79" s="1460"/>
      <c r="B79" s="1386" t="s">
        <v>142</v>
      </c>
      <c r="C79" s="1386">
        <v>94</v>
      </c>
      <c r="D79" s="1387">
        <v>7959338</v>
      </c>
      <c r="E79" s="1388">
        <v>7.0000000000000007E-2</v>
      </c>
      <c r="F79" s="1386">
        <v>8</v>
      </c>
      <c r="G79" s="1387">
        <v>688798</v>
      </c>
      <c r="H79" s="1388">
        <v>0.06</v>
      </c>
      <c r="I79" s="1389">
        <v>9.5000000000000001E-2</v>
      </c>
      <c r="J79" s="1184"/>
      <c r="K79" s="1183"/>
      <c r="L79" s="1183"/>
      <c r="M79" s="49"/>
      <c r="N79" s="1205"/>
    </row>
    <row r="80" spans="1:14" s="627" customFormat="1" ht="13.5" customHeight="1" thickBot="1">
      <c r="A80" s="1460"/>
      <c r="B80" s="1390" t="s">
        <v>140</v>
      </c>
      <c r="C80" s="1390">
        <v>206</v>
      </c>
      <c r="D80" s="1391">
        <v>48509157</v>
      </c>
      <c r="E80" s="1392">
        <v>0.4</v>
      </c>
      <c r="F80" s="1390">
        <v>9</v>
      </c>
      <c r="G80" s="1391">
        <v>2650037</v>
      </c>
      <c r="H80" s="1392">
        <v>0.23</v>
      </c>
      <c r="I80" s="1393">
        <v>0.13900000000000001</v>
      </c>
      <c r="J80" s="1184"/>
      <c r="K80" s="1183"/>
      <c r="L80" s="1183"/>
      <c r="M80" s="49"/>
      <c r="N80" s="1205"/>
    </row>
    <row r="81" spans="1:14" s="627" customFormat="1" ht="13.5" customHeight="1" thickBot="1">
      <c r="A81" s="1461"/>
      <c r="B81" s="1394" t="s">
        <v>72</v>
      </c>
      <c r="C81" s="1395">
        <v>1120</v>
      </c>
      <c r="D81" s="1395">
        <v>120553190</v>
      </c>
      <c r="E81" s="1396">
        <v>1</v>
      </c>
      <c r="F81" s="1394">
        <v>50</v>
      </c>
      <c r="G81" s="1395">
        <v>11734460</v>
      </c>
      <c r="H81" s="1396">
        <v>1</v>
      </c>
      <c r="I81" s="1397">
        <v>0.13500000000000001</v>
      </c>
      <c r="J81" s="1184"/>
      <c r="K81" s="1183"/>
      <c r="L81" s="1183"/>
      <c r="M81" s="49"/>
      <c r="N81" s="1205"/>
    </row>
    <row r="82" spans="1:14" s="627" customFormat="1" ht="13.5" customHeight="1">
      <c r="A82" s="1293"/>
      <c r="B82" s="1293"/>
      <c r="C82" s="1293"/>
      <c r="D82" s="1293"/>
      <c r="E82" s="1293"/>
      <c r="F82" s="1293"/>
      <c r="G82" s="1293"/>
      <c r="H82" s="1293"/>
      <c r="I82" s="1293"/>
      <c r="J82" s="1184"/>
      <c r="K82" s="1183"/>
      <c r="L82" s="1183"/>
      <c r="M82" s="49"/>
      <c r="N82" s="1205"/>
    </row>
    <row r="83" spans="1:14" s="627" customFormat="1" ht="13.5" customHeight="1">
      <c r="A83" s="97" t="s">
        <v>1414</v>
      </c>
      <c r="B83" s="1293"/>
      <c r="C83" s="1293"/>
      <c r="D83" s="1293"/>
      <c r="E83" s="1293"/>
      <c r="F83" s="1293"/>
      <c r="G83" s="1293"/>
      <c r="H83" s="1293"/>
      <c r="I83" s="1293"/>
      <c r="J83" s="1184"/>
      <c r="K83" s="1183"/>
      <c r="L83" s="1183"/>
      <c r="M83" s="49"/>
      <c r="N83" s="1205"/>
    </row>
    <row r="84" spans="1:14" s="627" customFormat="1" ht="13.5" customHeight="1">
      <c r="A84" s="1293"/>
      <c r="B84" s="1293"/>
      <c r="C84" s="1293"/>
      <c r="D84" s="1293"/>
      <c r="E84" s="1293"/>
      <c r="F84" s="1293"/>
      <c r="G84" s="1293"/>
      <c r="H84" s="1293"/>
      <c r="I84" s="1293"/>
      <c r="J84" s="1184"/>
      <c r="K84" s="1183"/>
      <c r="L84" s="1183"/>
      <c r="M84" s="49"/>
      <c r="N84" s="1205"/>
    </row>
    <row r="85" spans="1:14" s="627" customFormat="1" ht="13.5" customHeight="1">
      <c r="A85" s="1378" t="s">
        <v>1413</v>
      </c>
      <c r="B85" s="491"/>
      <c r="C85" s="445"/>
      <c r="D85" s="445"/>
      <c r="E85" s="1293"/>
      <c r="F85" s="1296"/>
      <c r="G85" s="459"/>
      <c r="H85" s="831"/>
      <c r="I85" s="831"/>
      <c r="J85" s="1184"/>
      <c r="K85" s="1183"/>
      <c r="L85" s="1183"/>
      <c r="M85" s="49"/>
      <c r="N85" s="1205"/>
    </row>
    <row r="86" spans="1:14" s="627" customFormat="1" ht="13.5" customHeight="1">
      <c r="A86" s="1462" t="s">
        <v>10</v>
      </c>
      <c r="B86" s="1457" t="s">
        <v>95</v>
      </c>
      <c r="C86" s="1457"/>
      <c r="D86" s="1457" t="s">
        <v>1405</v>
      </c>
      <c r="E86" s="1455"/>
      <c r="F86" s="1455"/>
      <c r="G86" s="1457" t="s">
        <v>1406</v>
      </c>
      <c r="H86" s="1457"/>
      <c r="I86" s="1457"/>
      <c r="J86" s="1184"/>
      <c r="K86" s="1183"/>
      <c r="L86" s="1183"/>
      <c r="M86" s="49"/>
      <c r="N86" s="1205"/>
    </row>
    <row r="87" spans="1:14" s="627" customFormat="1" ht="13.5" customHeight="1" thickBot="1">
      <c r="A87" s="1462"/>
      <c r="B87" s="1457"/>
      <c r="C87" s="1458"/>
      <c r="D87" s="1458"/>
      <c r="E87" s="1456"/>
      <c r="F87" s="1456"/>
      <c r="G87" s="1458"/>
      <c r="H87" s="1458"/>
      <c r="I87" s="1458"/>
      <c r="J87" s="1184"/>
      <c r="K87" s="1183"/>
      <c r="L87" s="1183"/>
      <c r="M87" s="49"/>
      <c r="N87" s="1205"/>
    </row>
    <row r="88" spans="1:14" s="627" customFormat="1" ht="46.5" thickTop="1" thickBot="1">
      <c r="A88" s="1463"/>
      <c r="B88" s="1458"/>
      <c r="C88" s="1385" t="s">
        <v>1407</v>
      </c>
      <c r="D88" s="1385" t="s">
        <v>1411</v>
      </c>
      <c r="E88" s="1385" t="s">
        <v>85</v>
      </c>
      <c r="F88" s="1385" t="s">
        <v>1409</v>
      </c>
      <c r="G88" s="1385" t="s">
        <v>1411</v>
      </c>
      <c r="H88" s="1385" t="s">
        <v>85</v>
      </c>
      <c r="I88" s="1385" t="s">
        <v>104</v>
      </c>
      <c r="J88" s="1184"/>
      <c r="K88" s="1183"/>
      <c r="L88" s="1183"/>
      <c r="M88" s="49"/>
      <c r="N88" s="1205"/>
    </row>
    <row r="89" spans="1:14" s="627" customFormat="1" ht="13.5" customHeight="1" thickTop="1" thickBot="1">
      <c r="A89" s="1459" t="s">
        <v>1412</v>
      </c>
      <c r="B89" s="1386" t="s">
        <v>141</v>
      </c>
      <c r="C89" s="1386">
        <v>163</v>
      </c>
      <c r="D89" s="1398">
        <v>5129.1899999999996</v>
      </c>
      <c r="E89" s="1388">
        <v>0.24</v>
      </c>
      <c r="F89" s="1386">
        <v>7</v>
      </c>
      <c r="G89" s="1386">
        <v>314.39999999999998</v>
      </c>
      <c r="H89" s="1388">
        <v>0.14000000000000001</v>
      </c>
      <c r="I89" s="1389">
        <v>5.8999999999999997E-2</v>
      </c>
      <c r="J89" s="1184"/>
      <c r="K89" s="1183"/>
      <c r="L89" s="1183"/>
      <c r="M89" s="49"/>
      <c r="N89" s="1205"/>
    </row>
    <row r="90" spans="1:14" s="627" customFormat="1" ht="13.5" customHeight="1" thickBot="1">
      <c r="A90" s="1460"/>
      <c r="B90" s="1390" t="s">
        <v>137</v>
      </c>
      <c r="C90" s="1390">
        <v>144</v>
      </c>
      <c r="D90" s="1390">
        <v>626.23</v>
      </c>
      <c r="E90" s="1392">
        <v>0.03</v>
      </c>
      <c r="F90" s="1390">
        <v>5</v>
      </c>
      <c r="G90" s="1390">
        <v>57.87</v>
      </c>
      <c r="H90" s="1392">
        <v>0.03</v>
      </c>
      <c r="I90" s="1393">
        <v>0.29899999999999999</v>
      </c>
      <c r="J90" s="1184"/>
      <c r="K90" s="1183"/>
      <c r="L90" s="1183"/>
      <c r="M90" s="49"/>
      <c r="N90" s="1205"/>
    </row>
    <row r="91" spans="1:14" s="627" customFormat="1" ht="13.5" customHeight="1" thickBot="1">
      <c r="A91" s="1460"/>
      <c r="B91" s="1386" t="s">
        <v>139</v>
      </c>
      <c r="C91" s="1386">
        <v>262</v>
      </c>
      <c r="D91" s="1398">
        <v>3576.61</v>
      </c>
      <c r="E91" s="1388">
        <v>0.17</v>
      </c>
      <c r="F91" s="1386">
        <v>9</v>
      </c>
      <c r="G91" s="1398">
        <v>1031.24</v>
      </c>
      <c r="H91" s="1388">
        <v>0.48</v>
      </c>
      <c r="I91" s="1389">
        <v>0.222</v>
      </c>
      <c r="J91" s="1184"/>
      <c r="K91" s="1183"/>
      <c r="L91" s="1183"/>
      <c r="M91" s="49"/>
      <c r="N91" s="1205"/>
    </row>
    <row r="92" spans="1:14" s="627" customFormat="1" ht="13.5" customHeight="1" thickBot="1">
      <c r="A92" s="1460"/>
      <c r="B92" s="1390" t="s">
        <v>138</v>
      </c>
      <c r="C92" s="1390">
        <v>251</v>
      </c>
      <c r="D92" s="1399">
        <v>1647.13</v>
      </c>
      <c r="E92" s="1392">
        <v>0.08</v>
      </c>
      <c r="F92" s="1390">
        <v>12</v>
      </c>
      <c r="G92" s="1390">
        <v>114.09</v>
      </c>
      <c r="H92" s="1392">
        <v>0.05</v>
      </c>
      <c r="I92" s="1393">
        <v>0.17399999999999999</v>
      </c>
      <c r="J92" s="1184"/>
      <c r="K92" s="1183"/>
      <c r="L92" s="1183"/>
      <c r="M92" s="49"/>
      <c r="N92" s="1205"/>
    </row>
    <row r="93" spans="1:14" s="627" customFormat="1" ht="13.5" customHeight="1" thickBot="1">
      <c r="A93" s="1460"/>
      <c r="B93" s="1386" t="s">
        <v>142</v>
      </c>
      <c r="C93" s="1386">
        <v>94</v>
      </c>
      <c r="D93" s="1398">
        <v>1511.47</v>
      </c>
      <c r="E93" s="1388">
        <v>7.0000000000000007E-2</v>
      </c>
      <c r="F93" s="1386">
        <v>8</v>
      </c>
      <c r="G93" s="1386">
        <v>136.88999999999999</v>
      </c>
      <c r="H93" s="1388">
        <v>0.06</v>
      </c>
      <c r="I93" s="1389">
        <v>0.14499999999999999</v>
      </c>
      <c r="J93" s="1184"/>
      <c r="K93" s="1183"/>
      <c r="L93" s="1183"/>
      <c r="M93" s="49"/>
      <c r="N93" s="1205"/>
    </row>
    <row r="94" spans="1:14" s="627" customFormat="1" ht="13.5" customHeight="1" thickBot="1">
      <c r="A94" s="1460"/>
      <c r="B94" s="1390" t="s">
        <v>140</v>
      </c>
      <c r="C94" s="1390">
        <v>206</v>
      </c>
      <c r="D94" s="1399">
        <v>8798.74</v>
      </c>
      <c r="E94" s="1392">
        <v>0.41</v>
      </c>
      <c r="F94" s="1390">
        <v>9</v>
      </c>
      <c r="G94" s="1390">
        <v>515.12</v>
      </c>
      <c r="H94" s="1392">
        <v>0.24</v>
      </c>
      <c r="I94" s="1393">
        <v>0.109</v>
      </c>
      <c r="J94" s="1184"/>
      <c r="K94" s="1183"/>
      <c r="L94" s="1183"/>
      <c r="M94" s="49"/>
      <c r="N94" s="1205"/>
    </row>
    <row r="95" spans="1:14" s="627" customFormat="1" ht="13.5" customHeight="1" thickBot="1">
      <c r="A95" s="1461"/>
      <c r="B95" s="1394" t="s">
        <v>72</v>
      </c>
      <c r="C95" s="1395">
        <v>1120</v>
      </c>
      <c r="D95" s="1400">
        <v>21289.360000000001</v>
      </c>
      <c r="E95" s="1396">
        <v>1</v>
      </c>
      <c r="F95" s="1394">
        <v>50</v>
      </c>
      <c r="G95" s="1400">
        <v>2169.61</v>
      </c>
      <c r="H95" s="1396">
        <v>1</v>
      </c>
      <c r="I95" s="1397">
        <v>0.104</v>
      </c>
      <c r="J95" s="1184"/>
      <c r="K95" s="1183"/>
      <c r="L95" s="1183"/>
      <c r="M95" s="49"/>
      <c r="N95" s="1205"/>
    </row>
    <row r="96" spans="1:14" s="627" customFormat="1" ht="13.5" customHeight="1">
      <c r="A96" s="1376"/>
      <c r="B96" s="1184"/>
      <c r="C96" s="1184"/>
      <c r="D96" s="1184"/>
      <c r="E96" s="1184"/>
      <c r="F96" s="1184"/>
      <c r="G96" s="1184"/>
      <c r="H96" s="1184"/>
      <c r="I96" s="1184"/>
      <c r="J96" s="1184"/>
      <c r="K96" s="1183"/>
      <c r="L96" s="1183"/>
      <c r="M96" s="49"/>
      <c r="N96" s="1205"/>
    </row>
    <row r="97" spans="1:14" s="627" customFormat="1" ht="13.5" customHeight="1">
      <c r="A97" s="97" t="s">
        <v>1414</v>
      </c>
      <c r="B97" s="1184"/>
      <c r="C97" s="1184"/>
      <c r="D97" s="1184"/>
      <c r="E97" s="1184"/>
      <c r="F97" s="1184"/>
      <c r="G97" s="1184"/>
      <c r="H97" s="1184"/>
      <c r="I97" s="1184"/>
      <c r="J97" s="1184"/>
      <c r="K97" s="1183"/>
      <c r="L97" s="1183"/>
      <c r="M97" s="49"/>
      <c r="N97" s="1205"/>
    </row>
    <row r="98" spans="1:14" s="627" customFormat="1" ht="13.5" customHeight="1">
      <c r="A98" s="1184"/>
      <c r="B98" s="1184"/>
      <c r="C98" s="1184"/>
      <c r="D98" s="1184"/>
      <c r="E98" s="1184"/>
      <c r="F98" s="1184"/>
      <c r="G98" s="1184"/>
      <c r="H98" s="1184"/>
      <c r="I98" s="1184"/>
      <c r="J98" s="1184"/>
      <c r="K98" s="1183"/>
      <c r="L98" s="1183"/>
      <c r="M98" s="49"/>
      <c r="N98" s="1205"/>
    </row>
    <row r="99" spans="1:14" s="627" customFormat="1" ht="13.5" customHeight="1">
      <c r="A99" s="1184"/>
      <c r="B99" s="1184"/>
      <c r="C99" s="1184"/>
      <c r="D99" s="1184"/>
      <c r="E99" s="1184"/>
      <c r="F99" s="1184"/>
      <c r="G99" s="1184"/>
      <c r="H99" s="1184"/>
      <c r="I99" s="1184"/>
      <c r="J99" s="380"/>
      <c r="K99" s="104"/>
      <c r="L99" s="94"/>
      <c r="M99" s="94"/>
      <c r="N99" s="1205"/>
    </row>
    <row r="100" spans="1:14" s="627" customFormat="1" ht="13.5" customHeight="1">
      <c r="A100" s="1468" t="s">
        <v>169</v>
      </c>
      <c r="B100" s="1468"/>
      <c r="C100" s="1468"/>
      <c r="D100" s="1468"/>
      <c r="E100" s="1468"/>
      <c r="F100" s="1468"/>
      <c r="G100" s="1468"/>
      <c r="H100" s="1468"/>
      <c r="I100" s="510"/>
      <c r="J100" s="526"/>
      <c r="K100" s="104"/>
      <c r="L100" s="761"/>
      <c r="M100" s="95"/>
      <c r="N100" s="1205"/>
    </row>
    <row r="101" spans="1:14" s="627" customFormat="1" ht="26.25" thickBot="1">
      <c r="A101" s="535" t="s">
        <v>145</v>
      </c>
      <c r="B101" s="533" t="s">
        <v>146</v>
      </c>
      <c r="C101" s="533" t="s">
        <v>147</v>
      </c>
      <c r="D101" s="533" t="s">
        <v>148</v>
      </c>
      <c r="E101" s="529" t="s">
        <v>149</v>
      </c>
      <c r="F101" s="529" t="s">
        <v>39</v>
      </c>
      <c r="G101" s="529" t="s">
        <v>150</v>
      </c>
      <c r="H101" s="144"/>
      <c r="I101" s="144"/>
      <c r="J101" s="144"/>
      <c r="K101" s="106"/>
      <c r="L101" s="92"/>
      <c r="M101" s="92"/>
      <c r="N101" s="1205"/>
    </row>
    <row r="102" spans="1:14" s="627" customFormat="1" ht="13.5" customHeight="1">
      <c r="A102" s="204" t="s">
        <v>170</v>
      </c>
      <c r="B102" s="1322" t="s">
        <v>152</v>
      </c>
      <c r="C102" s="115">
        <v>21</v>
      </c>
      <c r="D102" s="98">
        <v>2017</v>
      </c>
      <c r="E102" s="116">
        <v>0.14000000000000001</v>
      </c>
      <c r="F102" s="116">
        <v>2E-3</v>
      </c>
      <c r="G102" s="585" t="s">
        <v>414</v>
      </c>
      <c r="H102" s="104"/>
      <c r="I102" s="104"/>
      <c r="J102" s="104"/>
      <c r="K102" s="101"/>
      <c r="L102" s="92"/>
      <c r="M102" s="92"/>
      <c r="N102" s="1205"/>
    </row>
    <row r="103" spans="1:14" s="627" customFormat="1" ht="25.5">
      <c r="A103" s="113" t="s">
        <v>153</v>
      </c>
      <c r="B103" s="1322" t="s">
        <v>154</v>
      </c>
      <c r="C103" s="115">
        <v>12</v>
      </c>
      <c r="D103" s="98" t="s">
        <v>133</v>
      </c>
      <c r="E103" s="474">
        <v>0.21</v>
      </c>
      <c r="F103" s="585" t="s">
        <v>414</v>
      </c>
      <c r="G103" s="116">
        <v>0.01</v>
      </c>
      <c r="H103" s="104"/>
      <c r="I103" s="104"/>
      <c r="J103" s="104"/>
      <c r="K103" s="101"/>
      <c r="L103" s="92"/>
      <c r="M103" s="92"/>
      <c r="N103" s="1205"/>
    </row>
    <row r="104" spans="1:14" s="627" customFormat="1" ht="13.5" customHeight="1">
      <c r="A104" s="380"/>
      <c r="B104" s="380"/>
      <c r="C104" s="380"/>
      <c r="D104" s="380"/>
      <c r="E104" s="380"/>
      <c r="F104" s="380"/>
      <c r="G104" s="380"/>
      <c r="H104" s="380"/>
      <c r="I104" s="380"/>
      <c r="J104" s="380"/>
      <c r="K104" s="52"/>
      <c r="L104" s="88"/>
      <c r="M104" s="88"/>
      <c r="N104" s="1205"/>
    </row>
    <row r="105" spans="1:14" s="627" customFormat="1" ht="13.5" customHeight="1">
      <c r="A105" s="1164" t="s">
        <v>1247</v>
      </c>
      <c r="B105" s="1164"/>
      <c r="C105" s="1164"/>
      <c r="D105" s="1164"/>
      <c r="E105" s="1164"/>
      <c r="F105" s="1164"/>
      <c r="G105" s="120"/>
      <c r="H105" s="630"/>
      <c r="I105" s="630"/>
      <c r="J105" s="36"/>
      <c r="K105" s="36"/>
      <c r="L105" s="94"/>
      <c r="M105" s="94"/>
      <c r="N105" s="1205"/>
    </row>
    <row r="106" spans="1:14" s="627" customFormat="1" ht="26.25" thickBot="1">
      <c r="A106" s="96" t="s">
        <v>282</v>
      </c>
      <c r="B106" s="1166">
        <v>5</v>
      </c>
      <c r="C106" s="1166">
        <v>4</v>
      </c>
      <c r="D106" s="1166">
        <v>3</v>
      </c>
      <c r="E106" s="1166">
        <v>2</v>
      </c>
      <c r="F106" s="1166">
        <v>1</v>
      </c>
      <c r="G106" s="1166" t="s">
        <v>281</v>
      </c>
      <c r="H106" s="630"/>
      <c r="I106" s="630"/>
      <c r="J106" s="36"/>
      <c r="K106" s="36"/>
      <c r="L106" s="761"/>
      <c r="M106" s="95"/>
      <c r="N106" s="1205"/>
    </row>
    <row r="107" spans="1:14" s="627" customFormat="1" ht="13.5" customHeight="1">
      <c r="A107" s="1165" t="s">
        <v>1175</v>
      </c>
      <c r="B107" s="1258">
        <v>0.85709999999999997</v>
      </c>
      <c r="C107" s="1259">
        <v>0.1429</v>
      </c>
      <c r="D107" s="1259">
        <v>0</v>
      </c>
      <c r="E107" s="1259">
        <v>0</v>
      </c>
      <c r="F107" s="1259">
        <v>0</v>
      </c>
      <c r="G107" s="1262">
        <v>4.8600000000000003</v>
      </c>
      <c r="H107" s="630"/>
      <c r="I107" s="630"/>
      <c r="J107" s="36"/>
      <c r="K107" s="36"/>
      <c r="L107" s="629"/>
      <c r="M107" s="36"/>
      <c r="N107" s="1205"/>
    </row>
    <row r="108" spans="1:14" s="627" customFormat="1" ht="13.5" customHeight="1">
      <c r="A108" s="1165" t="s">
        <v>1176</v>
      </c>
      <c r="B108" s="1258">
        <v>0.73680000000000001</v>
      </c>
      <c r="C108" s="1259">
        <v>0.21049999999999999</v>
      </c>
      <c r="D108" s="1259">
        <v>5.2600000000000001E-2</v>
      </c>
      <c r="E108" s="1259">
        <v>0</v>
      </c>
      <c r="F108" s="1259">
        <v>0</v>
      </c>
      <c r="G108" s="1262">
        <v>4.68</v>
      </c>
      <c r="H108" s="630"/>
      <c r="I108" s="630"/>
      <c r="J108" s="36"/>
      <c r="K108" s="36"/>
      <c r="L108" s="629"/>
      <c r="M108" s="36"/>
      <c r="N108" s="1205"/>
    </row>
    <row r="109" spans="1:14" s="627" customFormat="1" ht="13.5" customHeight="1">
      <c r="A109" s="1165" t="s">
        <v>1177</v>
      </c>
      <c r="B109" s="1260">
        <v>0.66669999999999996</v>
      </c>
      <c r="C109" s="1259">
        <v>0.23810000000000001</v>
      </c>
      <c r="D109" s="1259">
        <v>9.5200000000000007E-2</v>
      </c>
      <c r="E109" s="1259">
        <v>0</v>
      </c>
      <c r="F109" s="1259">
        <v>0</v>
      </c>
      <c r="G109" s="1262">
        <v>4.57</v>
      </c>
      <c r="H109" s="630"/>
      <c r="I109" s="630"/>
      <c r="J109" s="36"/>
      <c r="K109" s="36"/>
      <c r="L109" s="629"/>
      <c r="M109" s="36"/>
      <c r="N109" s="1205"/>
    </row>
    <row r="110" spans="1:14" s="12" customFormat="1" ht="13.5" customHeight="1">
      <c r="A110" s="1165" t="s">
        <v>1178</v>
      </c>
      <c r="B110" s="1261">
        <v>0.66669999999999996</v>
      </c>
      <c r="C110" s="1259">
        <v>0.28570000000000001</v>
      </c>
      <c r="D110" s="1259">
        <v>4.7600000000000003E-2</v>
      </c>
      <c r="E110" s="1259">
        <v>0</v>
      </c>
      <c r="F110" s="1259">
        <v>0</v>
      </c>
      <c r="G110" s="1262">
        <v>4.62</v>
      </c>
      <c r="H110" s="630"/>
      <c r="I110" s="630"/>
      <c r="J110" s="36"/>
      <c r="K110" s="36"/>
      <c r="L110" s="629"/>
      <c r="M110" s="36"/>
      <c r="N110" s="1207"/>
    </row>
    <row r="111" spans="1:14" s="12" customFormat="1" ht="13.5" customHeight="1">
      <c r="A111" s="1165" t="s">
        <v>1179</v>
      </c>
      <c r="B111" s="1261">
        <v>0.71430000000000005</v>
      </c>
      <c r="C111" s="1259">
        <v>0.1905</v>
      </c>
      <c r="D111" s="1259">
        <v>4.7600000000000003E-2</v>
      </c>
      <c r="E111" s="1259">
        <v>4.7600000000000003E-2</v>
      </c>
      <c r="F111" s="1259">
        <v>0</v>
      </c>
      <c r="G111" s="1262">
        <v>4.57</v>
      </c>
      <c r="H111" s="630"/>
      <c r="I111" s="630"/>
      <c r="J111" s="36"/>
      <c r="K111" s="36"/>
      <c r="L111" s="629"/>
      <c r="M111" s="36"/>
      <c r="N111" s="1208"/>
    </row>
    <row r="112" spans="1:14" s="12" customFormat="1">
      <c r="A112" s="1165" t="s">
        <v>1180</v>
      </c>
      <c r="B112" s="1261">
        <v>0.76190000000000002</v>
      </c>
      <c r="C112" s="1259">
        <v>0.23810000000000001</v>
      </c>
      <c r="D112" s="1259">
        <v>0</v>
      </c>
      <c r="E112" s="1259">
        <v>0</v>
      </c>
      <c r="F112" s="1259">
        <v>0</v>
      </c>
      <c r="G112" s="1262">
        <v>4.76</v>
      </c>
      <c r="H112" s="630"/>
      <c r="I112" s="630"/>
      <c r="J112" s="36"/>
      <c r="K112" s="36"/>
      <c r="L112" s="629"/>
      <c r="M112" s="36"/>
      <c r="N112" s="1208"/>
    </row>
    <row r="113" spans="1:14" s="12" customFormat="1">
      <c r="A113" s="1165"/>
      <c r="B113" s="236"/>
      <c r="C113" s="120"/>
      <c r="D113" s="120"/>
      <c r="E113" s="120"/>
      <c r="F113" s="120"/>
      <c r="G113" s="120"/>
      <c r="H113" s="630"/>
      <c r="I113" s="630"/>
      <c r="J113" s="36"/>
      <c r="K113" s="36"/>
      <c r="L113" s="629"/>
      <c r="M113" s="36"/>
      <c r="N113" s="1208"/>
    </row>
    <row r="114" spans="1:14" s="12" customFormat="1">
      <c r="A114" s="97" t="s">
        <v>1245</v>
      </c>
      <c r="B114" s="236"/>
      <c r="C114" s="120"/>
      <c r="D114" s="120"/>
      <c r="E114" s="120"/>
      <c r="F114" s="120"/>
      <c r="G114" s="120"/>
      <c r="H114" s="630"/>
      <c r="I114" s="630"/>
      <c r="J114" s="36"/>
      <c r="K114" s="36"/>
      <c r="L114" s="629"/>
      <c r="M114" s="36"/>
      <c r="N114" s="1208"/>
    </row>
    <row r="115" spans="1:14" s="12" customFormat="1">
      <c r="A115" s="1165"/>
      <c r="B115" s="236"/>
      <c r="C115" s="120"/>
      <c r="D115" s="120"/>
      <c r="E115" s="120"/>
      <c r="F115" s="120"/>
      <c r="G115" s="120"/>
      <c r="H115" s="630"/>
      <c r="I115" s="630"/>
      <c r="J115" s="36"/>
      <c r="K115" s="36"/>
      <c r="L115" s="629"/>
      <c r="M115" s="36"/>
      <c r="N115" s="1208"/>
    </row>
    <row r="116" spans="1:14" s="12" customFormat="1">
      <c r="A116" s="1165"/>
      <c r="B116" s="236"/>
      <c r="C116" s="120"/>
      <c r="D116" s="120"/>
      <c r="E116" s="120"/>
      <c r="F116" s="120"/>
      <c r="G116" s="120"/>
      <c r="H116" s="630"/>
      <c r="I116" s="630"/>
      <c r="J116" s="36"/>
      <c r="K116" s="36"/>
      <c r="L116" s="629"/>
      <c r="M116" s="36"/>
      <c r="N116" s="1207"/>
    </row>
    <row r="117" spans="1:14" s="12" customFormat="1">
      <c r="A117" s="1164" t="s">
        <v>1213</v>
      </c>
      <c r="B117" s="236"/>
      <c r="C117" s="120"/>
      <c r="D117" s="120"/>
      <c r="E117" s="120"/>
      <c r="F117" s="120"/>
      <c r="G117" s="120"/>
      <c r="H117" s="630"/>
      <c r="I117" s="630"/>
      <c r="J117" s="36"/>
      <c r="K117" s="36"/>
      <c r="L117" s="629"/>
      <c r="M117" s="36"/>
      <c r="N117" s="1208"/>
    </row>
    <row r="118" spans="1:14" s="5" customFormat="1" ht="26.25" thickBot="1">
      <c r="A118" s="96" t="s">
        <v>1182</v>
      </c>
      <c r="B118" s="1166">
        <v>5</v>
      </c>
      <c r="C118" s="1166">
        <v>4</v>
      </c>
      <c r="D118" s="1166">
        <v>3</v>
      </c>
      <c r="E118" s="1166">
        <v>2</v>
      </c>
      <c r="F118" s="1166">
        <v>1</v>
      </c>
      <c r="G118" s="1166" t="s">
        <v>1183</v>
      </c>
      <c r="H118" s="630"/>
      <c r="I118" s="630"/>
      <c r="J118" s="176"/>
      <c r="K118" s="176"/>
      <c r="L118" s="629"/>
      <c r="M118" s="36"/>
      <c r="N118" s="1199"/>
    </row>
    <row r="119" spans="1:14" s="5" customFormat="1">
      <c r="A119" s="420" t="s">
        <v>1184</v>
      </c>
      <c r="B119" s="1087">
        <v>0.85</v>
      </c>
      <c r="C119" s="1259">
        <v>0.05</v>
      </c>
      <c r="D119" s="1259">
        <v>0.1</v>
      </c>
      <c r="E119" s="1259">
        <v>0</v>
      </c>
      <c r="F119" s="1259">
        <v>0</v>
      </c>
      <c r="G119" s="1262">
        <v>4.75</v>
      </c>
      <c r="H119" s="630"/>
      <c r="I119" s="630"/>
      <c r="J119" s="36"/>
      <c r="K119" s="36"/>
      <c r="L119" s="629"/>
      <c r="M119" s="36"/>
      <c r="N119" s="1199"/>
    </row>
    <row r="120" spans="1:14" s="5" customFormat="1">
      <c r="A120" s="420" t="s">
        <v>1185</v>
      </c>
      <c r="B120" s="1087">
        <v>0.8</v>
      </c>
      <c r="C120" s="1259">
        <v>0.1</v>
      </c>
      <c r="D120" s="1259">
        <v>0.05</v>
      </c>
      <c r="E120" s="1259">
        <v>0.05</v>
      </c>
      <c r="F120" s="1259">
        <v>0</v>
      </c>
      <c r="G120" s="1262">
        <v>4.6500000000000004</v>
      </c>
      <c r="H120" s="630"/>
      <c r="I120" s="630"/>
      <c r="J120" s="36"/>
      <c r="K120" s="36"/>
      <c r="L120" s="629"/>
      <c r="M120" s="36"/>
      <c r="N120" s="1199"/>
    </row>
    <row r="121" spans="1:14" s="5" customFormat="1">
      <c r="A121" s="420" t="s">
        <v>1186</v>
      </c>
      <c r="B121" s="1087">
        <v>0.78900000000000003</v>
      </c>
      <c r="C121" s="1259">
        <v>0.105</v>
      </c>
      <c r="D121" s="1259">
        <v>5.2999999999999999E-2</v>
      </c>
      <c r="E121" s="1259">
        <v>5.2999999999999999E-2</v>
      </c>
      <c r="F121" s="1259">
        <v>0</v>
      </c>
      <c r="G121" s="1262">
        <v>4.63</v>
      </c>
      <c r="H121" s="630"/>
      <c r="I121" s="630"/>
      <c r="J121" s="36"/>
      <c r="K121" s="36"/>
      <c r="L121" s="629"/>
      <c r="M121" s="36"/>
      <c r="N121" s="1199"/>
    </row>
    <row r="122" spans="1:14" s="5" customFormat="1">
      <c r="A122" s="1165"/>
      <c r="B122" s="236"/>
      <c r="C122" s="120"/>
      <c r="D122" s="120"/>
      <c r="E122" s="120"/>
      <c r="F122" s="120"/>
      <c r="G122" s="120"/>
      <c r="H122" s="630"/>
      <c r="I122" s="630"/>
      <c r="J122" s="36"/>
      <c r="K122" s="36"/>
      <c r="L122" s="629"/>
      <c r="M122" s="36"/>
      <c r="N122" s="1199"/>
    </row>
    <row r="123" spans="1:14" s="5" customFormat="1">
      <c r="A123" s="97" t="s">
        <v>1245</v>
      </c>
      <c r="B123" s="236"/>
      <c r="C123" s="120"/>
      <c r="D123" s="120"/>
      <c r="E123" s="120"/>
      <c r="F123" s="120"/>
      <c r="G123" s="120"/>
      <c r="H123" s="630"/>
      <c r="I123" s="630"/>
      <c r="J123" s="245"/>
      <c r="K123" s="36"/>
      <c r="L123" s="629"/>
      <c r="M123" s="36"/>
      <c r="N123" s="1199"/>
    </row>
    <row r="124" spans="1:14" s="5" customFormat="1">
      <c r="A124" s="1165"/>
      <c r="B124" s="236"/>
      <c r="C124" s="120"/>
      <c r="D124" s="120"/>
      <c r="E124" s="120"/>
      <c r="F124" s="120"/>
      <c r="G124" s="120"/>
      <c r="H124" s="630"/>
      <c r="I124" s="630"/>
      <c r="J124" s="36"/>
      <c r="K124" s="36"/>
      <c r="L124" s="629"/>
      <c r="M124" s="36"/>
      <c r="N124" s="1199"/>
    </row>
    <row r="125" spans="1:14" s="5" customFormat="1">
      <c r="A125" s="1164" t="s">
        <v>1212</v>
      </c>
      <c r="B125" s="236"/>
      <c r="C125" s="120"/>
      <c r="D125" s="120"/>
      <c r="E125" s="120"/>
      <c r="F125" s="120"/>
      <c r="G125" s="120"/>
      <c r="H125" s="630"/>
      <c r="I125" s="630"/>
      <c r="J125" s="36"/>
      <c r="K125" s="36"/>
      <c r="L125" s="629"/>
      <c r="M125" s="36"/>
      <c r="N125" s="1199"/>
    </row>
    <row r="126" spans="1:14" s="5" customFormat="1" ht="26.25" thickBot="1">
      <c r="A126" s="96" t="s">
        <v>282</v>
      </c>
      <c r="B126" s="1166">
        <v>5</v>
      </c>
      <c r="C126" s="1166">
        <v>4</v>
      </c>
      <c r="D126" s="1166">
        <v>3</v>
      </c>
      <c r="E126" s="1166">
        <v>2</v>
      </c>
      <c r="F126" s="1166">
        <v>1</v>
      </c>
      <c r="G126" s="1166" t="s">
        <v>281</v>
      </c>
      <c r="H126" s="630"/>
      <c r="I126" s="630"/>
      <c r="J126" s="51"/>
      <c r="K126" s="51"/>
      <c r="L126" s="629"/>
      <c r="M126" s="36"/>
      <c r="N126" s="1199"/>
    </row>
    <row r="127" spans="1:14" s="5" customFormat="1">
      <c r="A127" s="1165" t="s">
        <v>1187</v>
      </c>
      <c r="B127" s="1087">
        <v>0.47620000000000001</v>
      </c>
      <c r="C127" s="1259">
        <v>0.52380000000000004</v>
      </c>
      <c r="D127" s="1259">
        <v>0</v>
      </c>
      <c r="E127" s="1259">
        <v>0</v>
      </c>
      <c r="F127" s="1259">
        <v>0</v>
      </c>
      <c r="G127" s="1262">
        <v>4.4800000000000004</v>
      </c>
      <c r="H127" s="630"/>
      <c r="I127" s="630"/>
      <c r="J127" s="51"/>
      <c r="K127" s="51"/>
      <c r="L127" s="629"/>
      <c r="M127" s="36"/>
      <c r="N127" s="1199"/>
    </row>
    <row r="128" spans="1:14" s="5" customFormat="1">
      <c r="A128" s="1165"/>
      <c r="B128" s="236"/>
      <c r="C128" s="120"/>
      <c r="D128" s="120"/>
      <c r="E128" s="120"/>
      <c r="F128" s="120"/>
      <c r="G128" s="120"/>
      <c r="H128" s="630"/>
      <c r="I128" s="630"/>
      <c r="J128" s="51"/>
      <c r="K128" s="51"/>
      <c r="L128" s="629"/>
      <c r="M128" s="36"/>
      <c r="N128" s="1199"/>
    </row>
    <row r="129" spans="1:14" s="5" customFormat="1">
      <c r="A129" s="97" t="s">
        <v>1245</v>
      </c>
      <c r="B129" s="236"/>
      <c r="C129" s="120"/>
      <c r="D129" s="120"/>
      <c r="E129" s="120"/>
      <c r="F129" s="120"/>
      <c r="G129" s="120"/>
      <c r="H129" s="630"/>
      <c r="I129" s="630"/>
      <c r="J129" s="51"/>
      <c r="K129" s="51"/>
      <c r="L129" s="629"/>
      <c r="M129" s="36"/>
      <c r="N129" s="1199"/>
    </row>
    <row r="130" spans="1:14" s="5" customFormat="1">
      <c r="A130" s="1165"/>
      <c r="B130" s="236"/>
      <c r="C130" s="120"/>
      <c r="D130" s="120"/>
      <c r="E130" s="120"/>
      <c r="F130" s="120"/>
      <c r="G130" s="120"/>
      <c r="H130" s="630"/>
      <c r="I130" s="630"/>
      <c r="J130" s="245"/>
      <c r="K130" s="51"/>
      <c r="L130" s="176"/>
      <c r="M130" s="176"/>
      <c r="N130" s="1199"/>
    </row>
    <row r="131" spans="1:14" s="5" customFormat="1">
      <c r="A131" s="1164" t="s">
        <v>1211</v>
      </c>
      <c r="B131" s="236"/>
      <c r="C131" s="120"/>
      <c r="D131" s="120"/>
      <c r="E131" s="120"/>
      <c r="F131" s="120"/>
      <c r="G131" s="120"/>
      <c r="H131" s="630"/>
      <c r="I131" s="630"/>
      <c r="J131" s="51"/>
      <c r="K131" s="51"/>
      <c r="L131" s="629"/>
      <c r="M131" s="36"/>
      <c r="N131" s="1199"/>
    </row>
    <row r="132" spans="1:14" s="5" customFormat="1" ht="26.25" thickBot="1">
      <c r="A132" s="96" t="s">
        <v>282</v>
      </c>
      <c r="B132" s="1166">
        <v>5</v>
      </c>
      <c r="C132" s="1166">
        <v>4</v>
      </c>
      <c r="D132" s="1166">
        <v>3</v>
      </c>
      <c r="E132" s="1166">
        <v>2</v>
      </c>
      <c r="F132" s="1166">
        <v>1</v>
      </c>
      <c r="G132" s="1166" t="s">
        <v>281</v>
      </c>
      <c r="H132" s="630"/>
      <c r="I132" s="630"/>
      <c r="J132" s="51"/>
      <c r="K132" s="51"/>
      <c r="L132" s="629"/>
      <c r="M132" s="36"/>
      <c r="N132" s="1199"/>
    </row>
    <row r="133" spans="1:14" s="5" customFormat="1" ht="25.5" customHeight="1">
      <c r="A133" s="876" t="s">
        <v>1188</v>
      </c>
      <c r="B133" s="1087">
        <v>0.222</v>
      </c>
      <c r="C133" s="1259">
        <v>0.44400000000000001</v>
      </c>
      <c r="D133" s="1259">
        <v>0.111</v>
      </c>
      <c r="E133" s="1259">
        <v>0.111</v>
      </c>
      <c r="F133" s="1259">
        <v>0.111</v>
      </c>
      <c r="G133" s="1262">
        <v>3.55</v>
      </c>
      <c r="H133" s="630"/>
      <c r="I133" s="630"/>
      <c r="J133" s="120"/>
      <c r="K133" s="120"/>
      <c r="L133" s="629"/>
      <c r="M133" s="36"/>
      <c r="N133" s="1199"/>
    </row>
    <row r="134" spans="1:14" s="5" customFormat="1" ht="25.5" customHeight="1">
      <c r="A134" s="876" t="s">
        <v>1189</v>
      </c>
      <c r="B134" s="1087">
        <v>0.54500000000000004</v>
      </c>
      <c r="C134" s="1259">
        <v>0.182</v>
      </c>
      <c r="D134" s="1259">
        <v>9.0999999999999998E-2</v>
      </c>
      <c r="E134" s="1259">
        <v>0.182</v>
      </c>
      <c r="F134" s="1259">
        <v>0</v>
      </c>
      <c r="G134" s="1262">
        <v>4.09</v>
      </c>
      <c r="H134" s="630"/>
      <c r="I134" s="630"/>
      <c r="J134" s="51"/>
      <c r="K134" s="51"/>
      <c r="L134" s="629"/>
      <c r="M134" s="36"/>
      <c r="N134" s="1199"/>
    </row>
    <row r="135" spans="1:14" s="5" customFormat="1" ht="25.5" customHeight="1">
      <c r="A135" s="876" t="s">
        <v>1190</v>
      </c>
      <c r="B135" s="1087">
        <v>0.45500000000000002</v>
      </c>
      <c r="C135" s="1259">
        <v>0.27300000000000002</v>
      </c>
      <c r="D135" s="1259">
        <v>0.182</v>
      </c>
      <c r="E135" s="1259">
        <v>9.0999999999999998E-2</v>
      </c>
      <c r="F135" s="1259">
        <v>0</v>
      </c>
      <c r="G135" s="1262">
        <v>4.0999999999999996</v>
      </c>
      <c r="H135" s="630"/>
      <c r="I135" s="630"/>
      <c r="J135" s="51"/>
      <c r="K135" s="51"/>
      <c r="L135" s="629"/>
      <c r="M135" s="36"/>
      <c r="N135" s="1199"/>
    </row>
    <row r="136" spans="1:14" s="5" customFormat="1" ht="25.5" customHeight="1">
      <c r="A136" s="876" t="s">
        <v>1191</v>
      </c>
      <c r="B136" s="1087">
        <v>0.27300000000000002</v>
      </c>
      <c r="C136" s="1259">
        <v>0.27300000000000002</v>
      </c>
      <c r="D136" s="1259">
        <v>0.36399999999999999</v>
      </c>
      <c r="E136" s="1259">
        <v>0</v>
      </c>
      <c r="F136" s="1259">
        <v>9.0999999999999998E-2</v>
      </c>
      <c r="G136" s="1262">
        <v>3.64</v>
      </c>
      <c r="H136" s="630"/>
      <c r="I136" s="630"/>
      <c r="J136" s="51"/>
      <c r="K136" s="51"/>
      <c r="L136" s="629"/>
      <c r="M136" s="36"/>
      <c r="N136" s="1199"/>
    </row>
    <row r="137" spans="1:14" s="5" customFormat="1" ht="25.5" customHeight="1">
      <c r="A137" s="876" t="s">
        <v>304</v>
      </c>
      <c r="B137" s="1087">
        <v>0.27300000000000002</v>
      </c>
      <c r="C137" s="1259">
        <v>0.36399999999999999</v>
      </c>
      <c r="D137" s="1259">
        <v>0.182</v>
      </c>
      <c r="E137" s="1259">
        <v>0.182</v>
      </c>
      <c r="F137" s="1259">
        <v>0</v>
      </c>
      <c r="G137" s="1262">
        <v>3.73</v>
      </c>
      <c r="H137" s="630"/>
      <c r="I137" s="630"/>
      <c r="J137" s="51"/>
      <c r="K137" s="51"/>
      <c r="L137" s="195"/>
      <c r="M137" s="51"/>
      <c r="N137" s="1199"/>
    </row>
    <row r="138" spans="1:14" s="5" customFormat="1" ht="25.5" customHeight="1">
      <c r="A138" s="876" t="s">
        <v>1192</v>
      </c>
      <c r="B138" s="1087">
        <v>0.45500000000000002</v>
      </c>
      <c r="C138" s="1259">
        <v>0.36399999999999999</v>
      </c>
      <c r="D138" s="1259">
        <v>9.0999999999999998E-2</v>
      </c>
      <c r="E138" s="1259">
        <v>9.0999999999999998E-2</v>
      </c>
      <c r="F138" s="1259">
        <v>0</v>
      </c>
      <c r="G138" s="1262">
        <v>4.1900000000000004</v>
      </c>
      <c r="H138" s="630"/>
      <c r="I138" s="630"/>
      <c r="J138" s="51"/>
      <c r="K138" s="51"/>
      <c r="L138" s="195"/>
      <c r="M138" s="51"/>
      <c r="N138" s="1199"/>
    </row>
    <row r="139" spans="1:14" s="5" customFormat="1" ht="25.5" customHeight="1">
      <c r="A139" s="876" t="s">
        <v>1193</v>
      </c>
      <c r="B139" s="1087">
        <v>0.27300000000000002</v>
      </c>
      <c r="C139" s="1259">
        <v>0.45500000000000002</v>
      </c>
      <c r="D139" s="1259">
        <v>9.0999999999999998E-2</v>
      </c>
      <c r="E139" s="1259">
        <v>0.182</v>
      </c>
      <c r="F139" s="1259">
        <v>0</v>
      </c>
      <c r="G139" s="1262">
        <v>3.82</v>
      </c>
      <c r="H139" s="630"/>
      <c r="I139" s="630"/>
      <c r="J139" s="51"/>
      <c r="K139" s="51"/>
      <c r="L139" s="195"/>
      <c r="M139" s="51"/>
      <c r="N139" s="1199"/>
    </row>
    <row r="140" spans="1:14" s="5" customFormat="1">
      <c r="A140" s="1165"/>
      <c r="B140" s="236"/>
      <c r="C140" s="120"/>
      <c r="D140" s="120"/>
      <c r="E140" s="120"/>
      <c r="F140" s="120"/>
      <c r="G140" s="120"/>
      <c r="H140" s="630"/>
      <c r="I140" s="630"/>
      <c r="J140" s="51"/>
      <c r="K140" s="51"/>
      <c r="L140" s="195"/>
      <c r="M140" s="51"/>
      <c r="N140" s="1199"/>
    </row>
    <row r="141" spans="1:14" s="113" customFormat="1" ht="13.15" customHeight="1">
      <c r="A141" s="97" t="s">
        <v>1246</v>
      </c>
      <c r="B141" s="236"/>
      <c r="C141" s="120"/>
      <c r="D141" s="120"/>
      <c r="E141" s="120"/>
      <c r="F141" s="120"/>
      <c r="G141" s="120"/>
      <c r="H141" s="630"/>
      <c r="I141" s="630"/>
      <c r="J141" s="51"/>
      <c r="K141" s="51"/>
      <c r="L141" s="195"/>
      <c r="M141" s="51"/>
      <c r="N141" s="1209"/>
    </row>
    <row r="142" spans="1:14" s="5" customFormat="1">
      <c r="A142" s="1165"/>
      <c r="B142" s="236"/>
      <c r="C142" s="120"/>
      <c r="D142" s="120"/>
      <c r="E142" s="120"/>
      <c r="F142" s="120"/>
      <c r="G142" s="120"/>
      <c r="H142" s="630"/>
      <c r="I142" s="630"/>
      <c r="J142" s="51"/>
      <c r="K142" s="51"/>
      <c r="L142" s="195"/>
      <c r="M142" s="51"/>
      <c r="N142" s="1199"/>
    </row>
    <row r="143" spans="1:14" s="5" customFormat="1">
      <c r="A143" s="1164" t="s">
        <v>1209</v>
      </c>
      <c r="B143" s="236"/>
      <c r="C143" s="120"/>
      <c r="D143" s="120"/>
      <c r="E143" s="120"/>
      <c r="F143" s="120"/>
      <c r="G143" s="120"/>
      <c r="H143" s="630"/>
      <c r="I143" s="630"/>
      <c r="J143" s="51"/>
      <c r="K143" s="51"/>
      <c r="L143" s="195"/>
      <c r="M143" s="51"/>
      <c r="N143" s="1199"/>
    </row>
    <row r="144" spans="1:14" s="5" customFormat="1" ht="30" customHeight="1" thickBot="1">
      <c r="A144" s="96" t="s">
        <v>1197</v>
      </c>
      <c r="B144" s="1166">
        <v>5</v>
      </c>
      <c r="C144" s="1166">
        <v>4</v>
      </c>
      <c r="D144" s="1166">
        <v>3</v>
      </c>
      <c r="E144" s="1166">
        <v>2</v>
      </c>
      <c r="F144" s="1166">
        <v>1</v>
      </c>
      <c r="G144" s="1166" t="s">
        <v>1201</v>
      </c>
      <c r="H144" s="630"/>
      <c r="I144" s="630"/>
      <c r="J144" s="51"/>
      <c r="K144" s="51"/>
      <c r="L144" s="195"/>
      <c r="M144" s="51"/>
      <c r="N144" s="1199"/>
    </row>
    <row r="145" spans="1:14" s="5" customFormat="1">
      <c r="A145" s="1165" t="s">
        <v>1202</v>
      </c>
      <c r="B145" s="1087">
        <v>0.27300000000000002</v>
      </c>
      <c r="C145" s="1259">
        <v>0.36399999999999999</v>
      </c>
      <c r="D145" s="1259">
        <v>0.182</v>
      </c>
      <c r="E145" s="1259">
        <v>0.182</v>
      </c>
      <c r="F145" s="1259">
        <v>0</v>
      </c>
      <c r="G145" s="1262">
        <v>3.73</v>
      </c>
      <c r="H145" s="630"/>
      <c r="I145" s="630"/>
      <c r="J145" s="51"/>
      <c r="K145" s="51"/>
      <c r="L145" s="195"/>
      <c r="M145" s="51"/>
      <c r="N145" s="1199"/>
    </row>
    <row r="146" spans="1:14" s="5" customFormat="1">
      <c r="A146" s="1165" t="s">
        <v>1203</v>
      </c>
      <c r="B146" s="1087">
        <v>9.0999999999999998E-2</v>
      </c>
      <c r="C146" s="1259">
        <v>0.182</v>
      </c>
      <c r="D146" s="1259">
        <v>0.63600000000000001</v>
      </c>
      <c r="E146" s="1259">
        <v>0</v>
      </c>
      <c r="F146" s="1259">
        <v>9.0999999999999998E-2</v>
      </c>
      <c r="G146" s="1262">
        <v>3.18</v>
      </c>
      <c r="H146" s="630"/>
      <c r="I146" s="630"/>
      <c r="J146" s="51"/>
      <c r="K146" s="51"/>
      <c r="L146" s="195"/>
      <c r="M146" s="51"/>
      <c r="N146" s="1199"/>
    </row>
    <row r="147" spans="1:14" s="5" customFormat="1">
      <c r="A147" s="1165" t="s">
        <v>1204</v>
      </c>
      <c r="B147" s="1087">
        <v>0.182</v>
      </c>
      <c r="C147" s="1259">
        <v>0.36399999999999999</v>
      </c>
      <c r="D147" s="1259">
        <v>0.36399999999999999</v>
      </c>
      <c r="E147" s="1259">
        <v>9.0999999999999998E-2</v>
      </c>
      <c r="F147" s="1259">
        <v>0</v>
      </c>
      <c r="G147" s="1262">
        <v>3.6399999999999997</v>
      </c>
      <c r="H147" s="630"/>
      <c r="I147" s="630"/>
      <c r="J147" s="51"/>
      <c r="K147" s="51"/>
      <c r="L147" s="195"/>
      <c r="M147" s="51"/>
      <c r="N147" s="1199"/>
    </row>
    <row r="148" spans="1:14">
      <c r="A148" s="1165" t="s">
        <v>1205</v>
      </c>
      <c r="B148" s="1087">
        <v>0.182</v>
      </c>
      <c r="C148" s="1259">
        <v>0.36399999999999999</v>
      </c>
      <c r="D148" s="1259">
        <v>0.27300000000000002</v>
      </c>
      <c r="E148" s="1259">
        <v>9.0999999999999998E-2</v>
      </c>
      <c r="F148" s="1259">
        <v>9.0999999999999998E-2</v>
      </c>
      <c r="G148" s="1262">
        <v>3.46</v>
      </c>
      <c r="H148" s="630"/>
      <c r="I148" s="630"/>
    </row>
    <row r="149" spans="1:14">
      <c r="A149" s="1165" t="s">
        <v>1206</v>
      </c>
      <c r="B149" s="1087">
        <v>0.182</v>
      </c>
      <c r="C149" s="1259">
        <v>0.27300000000000002</v>
      </c>
      <c r="D149" s="1259">
        <v>0.54500000000000004</v>
      </c>
      <c r="E149" s="1259">
        <v>0</v>
      </c>
      <c r="F149" s="1259">
        <v>0</v>
      </c>
      <c r="G149" s="1262">
        <v>3.64</v>
      </c>
      <c r="H149" s="630"/>
      <c r="I149" s="630"/>
    </row>
    <row r="150" spans="1:14" ht="30" customHeight="1">
      <c r="A150" s="1165"/>
      <c r="B150" s="236"/>
      <c r="C150" s="120"/>
      <c r="D150" s="120"/>
      <c r="E150" s="120"/>
      <c r="F150" s="120"/>
      <c r="G150" s="120"/>
      <c r="H150" s="630"/>
      <c r="I150" s="630"/>
    </row>
    <row r="151" spans="1:14">
      <c r="A151" s="97" t="s">
        <v>1246</v>
      </c>
      <c r="B151" s="236"/>
      <c r="C151" s="120"/>
      <c r="D151" s="120"/>
      <c r="E151" s="120"/>
      <c r="F151" s="120"/>
      <c r="G151" s="120"/>
      <c r="H151" s="630"/>
      <c r="I151" s="630"/>
    </row>
    <row r="152" spans="1:14">
      <c r="A152" s="1165"/>
      <c r="B152" s="236"/>
      <c r="C152" s="120"/>
      <c r="D152" s="120"/>
      <c r="E152" s="120"/>
      <c r="F152" s="120"/>
      <c r="G152" s="120"/>
      <c r="H152" s="630"/>
      <c r="I152" s="630"/>
    </row>
    <row r="153" spans="1:14">
      <c r="A153" s="1164" t="s">
        <v>1210</v>
      </c>
      <c r="B153" s="236"/>
      <c r="C153" s="120"/>
      <c r="D153" s="120"/>
      <c r="E153" s="120"/>
      <c r="F153" s="120"/>
      <c r="G153" s="120"/>
      <c r="H153" s="630"/>
      <c r="I153" s="630"/>
    </row>
    <row r="154" spans="1:14" ht="26.25" thickBot="1">
      <c r="A154" s="96" t="s">
        <v>1197</v>
      </c>
      <c r="B154" s="1166">
        <v>5</v>
      </c>
      <c r="C154" s="1166">
        <v>4</v>
      </c>
      <c r="D154" s="1166">
        <v>3</v>
      </c>
      <c r="E154" s="1166">
        <v>2</v>
      </c>
      <c r="F154" s="1166">
        <v>1</v>
      </c>
      <c r="G154" s="1166" t="s">
        <v>281</v>
      </c>
      <c r="H154" s="630"/>
      <c r="I154" s="630"/>
    </row>
    <row r="155" spans="1:14">
      <c r="A155" s="1165" t="s">
        <v>1207</v>
      </c>
      <c r="B155" s="1152">
        <v>0.27300000000000002</v>
      </c>
      <c r="C155" s="1150">
        <v>0.54500000000000004</v>
      </c>
      <c r="D155" s="1150">
        <v>9.0999999999999998E-2</v>
      </c>
      <c r="E155" s="1150">
        <v>9.0999999999999998E-2</v>
      </c>
      <c r="F155" s="1150">
        <v>0</v>
      </c>
      <c r="G155" s="1151">
        <v>4.0000000000000009</v>
      </c>
      <c r="H155" s="630"/>
      <c r="I155" s="630"/>
    </row>
    <row r="156" spans="1:14">
      <c r="A156" s="1165"/>
      <c r="B156" s="236"/>
      <c r="C156" s="120"/>
      <c r="D156" s="120"/>
      <c r="E156" s="120"/>
      <c r="F156" s="120"/>
      <c r="G156" s="120"/>
      <c r="H156" s="630"/>
      <c r="I156" s="630"/>
    </row>
    <row r="157" spans="1:14">
      <c r="A157" s="97" t="s">
        <v>1246</v>
      </c>
      <c r="B157" s="236"/>
      <c r="C157" s="120"/>
      <c r="D157" s="120"/>
      <c r="E157" s="120"/>
      <c r="F157" s="120"/>
      <c r="G157" s="120"/>
      <c r="H157" s="630"/>
      <c r="I157" s="630"/>
    </row>
    <row r="158" spans="1:14">
      <c r="A158" s="1165"/>
      <c r="B158" s="236"/>
      <c r="C158" s="120"/>
      <c r="D158" s="120"/>
      <c r="E158" s="120"/>
      <c r="F158" s="120"/>
      <c r="G158" s="120"/>
      <c r="H158" s="630"/>
      <c r="I158" s="630"/>
    </row>
  </sheetData>
  <mergeCells count="45">
    <mergeCell ref="A100:H100"/>
    <mergeCell ref="A24:C24"/>
    <mergeCell ref="A46:D46"/>
    <mergeCell ref="A39:E39"/>
    <mergeCell ref="A37:E37"/>
    <mergeCell ref="A38:E38"/>
    <mergeCell ref="A47:D47"/>
    <mergeCell ref="A40:D40"/>
    <mergeCell ref="A54:J54"/>
    <mergeCell ref="A89:A95"/>
    <mergeCell ref="E72:E73"/>
    <mergeCell ref="F72:F73"/>
    <mergeCell ref="G72:G73"/>
    <mergeCell ref="H72:H73"/>
    <mergeCell ref="I72:I73"/>
    <mergeCell ref="A75:A81"/>
    <mergeCell ref="A7:G7"/>
    <mergeCell ref="E10:G10"/>
    <mergeCell ref="A18:D18"/>
    <mergeCell ref="A1:T1"/>
    <mergeCell ref="A2:T2"/>
    <mergeCell ref="A3:T3"/>
    <mergeCell ref="A6:G6"/>
    <mergeCell ref="A4:G4"/>
    <mergeCell ref="A5:G5"/>
    <mergeCell ref="P4:V4"/>
    <mergeCell ref="P9:W9"/>
    <mergeCell ref="P29:W29"/>
    <mergeCell ref="A36:K36"/>
    <mergeCell ref="B10:D10"/>
    <mergeCell ref="A9:G9"/>
    <mergeCell ref="A8:G8"/>
    <mergeCell ref="F86:F87"/>
    <mergeCell ref="G86:G87"/>
    <mergeCell ref="H86:H87"/>
    <mergeCell ref="I86:I87"/>
    <mergeCell ref="A72:A74"/>
    <mergeCell ref="B72:B74"/>
    <mergeCell ref="C72:C73"/>
    <mergeCell ref="D72:D73"/>
    <mergeCell ref="A86:A88"/>
    <mergeCell ref="B86:B88"/>
    <mergeCell ref="C86:C87"/>
    <mergeCell ref="D86:D87"/>
    <mergeCell ref="E86:E87"/>
  </mergeCells>
  <pageMargins left="0.7" right="0.7" top="0.75" bottom="0.75" header="0.3" footer="0.3"/>
  <pageSetup orientation="portrait" horizontalDpi="4294967293"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1862A1B73E244A95FD7496C19A020E" ma:contentTypeVersion="8" ma:contentTypeDescription="Create a new document." ma:contentTypeScope="" ma:versionID="5132dfa72d85afcfbaae8e50cd051f70">
  <xsd:schema xmlns:xsd="http://www.w3.org/2001/XMLSchema" xmlns:xs="http://www.w3.org/2001/XMLSchema" xmlns:p="http://schemas.microsoft.com/office/2006/metadata/properties" xmlns:ns1="http://schemas.microsoft.com/sharepoint/v3" xmlns:ns2="8632cd31-1a2e-4b3a-8c49-eaacfc3dcece" xmlns:ns3="fa24000d-ea79-4477-b19d-b3553011b1c2" targetNamespace="http://schemas.microsoft.com/office/2006/metadata/properties" ma:root="true" ma:fieldsID="93adb2dc84b7fb48a2d1ec0d2fe3435b" ns1:_="" ns2:_="" ns3:_="">
    <xsd:import namespace="http://schemas.microsoft.com/sharepoint/v3"/>
    <xsd:import namespace="8632cd31-1a2e-4b3a-8c49-eaacfc3dcece"/>
    <xsd:import namespace="fa24000d-ea79-4477-b19d-b3553011b1c2"/>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description="" ma:hidden="true" ma:internalName="_ip_UnifiedCompliancePolicyProperties">
      <xsd:simpleType>
        <xsd:restriction base="dms:Note"/>
      </xsd:simpleType>
    </xsd:element>
    <xsd:element name="_ip_UnifiedCompliancePolicyUIAction" ma:index="11"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32cd31-1a2e-4b3a-8c49-eaacfc3dcec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4000d-ea79-4477-b19d-b3553011b1c2"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37C89A-54BB-4D26-A110-A8909D0EEA81}">
  <ds:schemaRefs>
    <ds:schemaRef ds:uri="http://www.w3.org/XML/1998/namespace"/>
    <ds:schemaRef ds:uri="http://schemas.microsoft.com/sharepoint/v3"/>
    <ds:schemaRef ds:uri="fa24000d-ea79-4477-b19d-b3553011b1c2"/>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8632cd31-1a2e-4b3a-8c49-eaacfc3dcece"/>
    <ds:schemaRef ds:uri="http://purl.org/dc/dcmitype/"/>
  </ds:schemaRefs>
</ds:datastoreItem>
</file>

<file path=customXml/itemProps2.xml><?xml version="1.0" encoding="utf-8"?>
<ds:datastoreItem xmlns:ds="http://schemas.openxmlformats.org/officeDocument/2006/customXml" ds:itemID="{FDAAD763-D806-4DF0-B600-E4655DC48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632cd31-1a2e-4b3a-8c49-eaacfc3dcece"/>
    <ds:schemaRef ds:uri="fa24000d-ea79-4477-b19d-b3553011b1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C9B99-A344-442B-AB8A-13A066BFC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vt:i4>
      </vt:variant>
    </vt:vector>
  </HeadingPairs>
  <TitlesOfParts>
    <vt:vector size="20" baseType="lpstr">
      <vt:lpstr>Cover</vt:lpstr>
      <vt:lpstr>TOC</vt:lpstr>
      <vt:lpstr>Overall Results</vt:lpstr>
      <vt:lpstr>MEEIA Targets</vt:lpstr>
      <vt:lpstr>Business EER - Standard</vt:lpstr>
      <vt:lpstr>Business EER - Custom</vt:lpstr>
      <vt:lpstr>Block Bidding</vt:lpstr>
      <vt:lpstr>Business EER - SEM</vt:lpstr>
      <vt:lpstr>Small Bus. Lighting</vt:lpstr>
      <vt:lpstr>Income-Eligible Weatherization</vt:lpstr>
      <vt:lpstr>Whole House Efficiency</vt:lpstr>
      <vt:lpstr>Income-Eligible Multi-Family</vt:lpstr>
      <vt:lpstr>Home Lighting Rebate</vt:lpstr>
      <vt:lpstr>HER</vt:lpstr>
      <vt:lpstr>OEA</vt:lpstr>
      <vt:lpstr>Bus Programmable Thermostat</vt:lpstr>
      <vt:lpstr>Res Programmable Thermostat</vt:lpstr>
      <vt:lpstr>Demand Response Incentive</vt:lpstr>
      <vt:lpstr>'Overall Results'!_ftnref1</vt:lpstr>
      <vt:lpstr>HER!_Ref449705368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Westenkirchner Anthony</cp:lastModifiedBy>
  <cp:revision/>
  <dcterms:created xsi:type="dcterms:W3CDTF">2009-02-28T07:42:07Z</dcterms:created>
  <dcterms:modified xsi:type="dcterms:W3CDTF">2018-01-03T23:02:17Z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0x010100E21862A1B73E244A95FD7496C19A020E</vt:lpwstr>
  </property>
  <property fmtid="{D5CDD505-2E9C-101B-9397-08002B2CF9AE}" pid="3" name="_dlc_DocIdItemGuid">
    <vt:lpwstr>67842842-f0a8-4e32-8302-050257146a47</vt:lpwstr>
  </property>
</Properties>
</file>