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10035" activeTab="4"/>
  </bookViews>
  <sheets>
    <sheet name="Ameren Missouri" sheetId="1" r:id="rId1"/>
    <sheet name="KCPL" sheetId="2" r:id="rId2"/>
    <sheet name="Empire" sheetId="3" r:id="rId3"/>
    <sheet name="KCP&amp;L-GMO-MPS" sheetId="5" r:id="rId4"/>
    <sheet name="KCP&amp;L-GMO-L&amp;P" sheetId="4" r:id="rId5"/>
    <sheet name="Sheet1" sheetId="6" r:id="rId6"/>
  </sheets>
  <definedNames>
    <definedName name="_xlnm.Print_Area" localSheetId="0">'Ameren Missouri'!$A$1:$K$54</definedName>
    <definedName name="_xlnm.Print_Area" localSheetId="2">Empire!$A$1:$K$60</definedName>
    <definedName name="_xlnm.Print_Area" localSheetId="4">'KCP&amp;L-GMO-L&amp;P'!$A$1:$K$58</definedName>
    <definedName name="_xlnm.Print_Area" localSheetId="1">KCPL!$A$1:$K$54</definedName>
  </definedNames>
  <calcPr calcId="125725"/>
</workbook>
</file>

<file path=xl/calcChain.xml><?xml version="1.0" encoding="utf-8"?>
<calcChain xmlns="http://schemas.openxmlformats.org/spreadsheetml/2006/main">
  <c r="J24" i="4"/>
  <c r="J25"/>
  <c r="J26"/>
  <c r="J23"/>
  <c r="J11"/>
  <c r="J12"/>
  <c r="J13"/>
  <c r="J10"/>
  <c r="J24" i="5"/>
  <c r="J25"/>
  <c r="J26"/>
  <c r="J27"/>
  <c r="J23"/>
  <c r="J11"/>
  <c r="J12"/>
  <c r="J13"/>
  <c r="J14"/>
  <c r="J10"/>
  <c r="J26" i="3"/>
  <c r="J27"/>
  <c r="J28"/>
  <c r="J29"/>
  <c r="J30"/>
  <c r="J31"/>
  <c r="J32"/>
  <c r="J25"/>
  <c r="J11"/>
  <c r="J12"/>
  <c r="J13"/>
  <c r="J14"/>
  <c r="J15"/>
  <c r="J16"/>
  <c r="J17"/>
  <c r="J10"/>
  <c r="J24" i="2"/>
  <c r="J25"/>
  <c r="J26"/>
  <c r="J27"/>
  <c r="J23"/>
  <c r="J11"/>
  <c r="J12"/>
  <c r="J13"/>
  <c r="J14"/>
  <c r="J10"/>
  <c r="J24" i="1"/>
  <c r="J25"/>
  <c r="J26"/>
  <c r="J27"/>
  <c r="J28"/>
  <c r="J23"/>
  <c r="J11"/>
  <c r="J12"/>
  <c r="J13"/>
  <c r="J14"/>
  <c r="J15"/>
  <c r="J10"/>
  <c r="C30" i="4"/>
  <c r="B30"/>
  <c r="D27"/>
  <c r="D26"/>
  <c r="D25"/>
  <c r="D24"/>
  <c r="D23"/>
  <c r="B17"/>
  <c r="D13"/>
  <c r="E13" s="1"/>
  <c r="D12"/>
  <c r="E12" s="1"/>
  <c r="D11"/>
  <c r="E11" s="1"/>
  <c r="D10"/>
  <c r="E10" s="1"/>
  <c r="C30" i="5"/>
  <c r="B30"/>
  <c r="D28"/>
  <c r="D27"/>
  <c r="D26"/>
  <c r="D25"/>
  <c r="D24"/>
  <c r="D23"/>
  <c r="B17"/>
  <c r="D14"/>
  <c r="E14" s="1"/>
  <c r="D13"/>
  <c r="E13" s="1"/>
  <c r="D12"/>
  <c r="E12" s="1"/>
  <c r="D11"/>
  <c r="E11" s="1"/>
  <c r="D10"/>
  <c r="E10" s="1"/>
  <c r="E34" i="3"/>
  <c r="C34"/>
  <c r="B34"/>
  <c r="E19"/>
  <c r="D17"/>
  <c r="E17"/>
  <c r="B19"/>
  <c r="D32"/>
  <c r="D33"/>
  <c r="D31"/>
  <c r="D30"/>
  <c r="D29"/>
  <c r="D28"/>
  <c r="D27"/>
  <c r="D26"/>
  <c r="D25"/>
  <c r="D16"/>
  <c r="E16" s="1"/>
  <c r="D15"/>
  <c r="E15" s="1"/>
  <c r="D14"/>
  <c r="E14" s="1"/>
  <c r="D13"/>
  <c r="E13" s="1"/>
  <c r="D12"/>
  <c r="E12" s="1"/>
  <c r="D11"/>
  <c r="E11" s="1"/>
  <c r="D10"/>
  <c r="E10" s="1"/>
  <c r="D30" i="5" l="1"/>
  <c r="E17" i="4"/>
  <c r="F10"/>
  <c r="F11"/>
  <c r="I11" s="1"/>
  <c r="G11" s="1"/>
  <c r="F13"/>
  <c r="I13" s="1"/>
  <c r="G13" s="1"/>
  <c r="F12"/>
  <c r="I12" s="1"/>
  <c r="G12" s="1"/>
  <c r="D30"/>
  <c r="E23" s="1"/>
  <c r="E24" i="5"/>
  <c r="H24" s="1"/>
  <c r="F24" s="1"/>
  <c r="E26"/>
  <c r="H26" s="1"/>
  <c r="F26" s="1"/>
  <c r="E28"/>
  <c r="H28" s="1"/>
  <c r="K28" s="1"/>
  <c r="E27"/>
  <c r="H27" s="1"/>
  <c r="F27" s="1"/>
  <c r="E25"/>
  <c r="H25" s="1"/>
  <c r="F25" s="1"/>
  <c r="E23"/>
  <c r="E17"/>
  <c r="F13" s="1"/>
  <c r="I13" s="1"/>
  <c r="G13" s="1"/>
  <c r="D34" i="3"/>
  <c r="E32"/>
  <c r="H32" s="1"/>
  <c r="F32" s="1"/>
  <c r="E33"/>
  <c r="H33" s="1"/>
  <c r="K33" s="1"/>
  <c r="E26"/>
  <c r="H26" s="1"/>
  <c r="F26" s="1"/>
  <c r="E28"/>
  <c r="H28" s="1"/>
  <c r="F28" s="1"/>
  <c r="E30"/>
  <c r="H30" s="1"/>
  <c r="F30" s="1"/>
  <c r="F17"/>
  <c r="I17" s="1"/>
  <c r="G17" s="1"/>
  <c r="E31"/>
  <c r="H31" s="1"/>
  <c r="F31" s="1"/>
  <c r="E29"/>
  <c r="H29" s="1"/>
  <c r="F29" s="1"/>
  <c r="E27"/>
  <c r="H27" s="1"/>
  <c r="F27" s="1"/>
  <c r="E25"/>
  <c r="F13"/>
  <c r="I13" s="1"/>
  <c r="G13" s="1"/>
  <c r="C30" i="2"/>
  <c r="B30"/>
  <c r="D28"/>
  <c r="D27"/>
  <c r="D26"/>
  <c r="D25"/>
  <c r="D24"/>
  <c r="D23"/>
  <c r="B17"/>
  <c r="D14"/>
  <c r="E14" s="1"/>
  <c r="D13"/>
  <c r="E13" s="1"/>
  <c r="D12"/>
  <c r="E12" s="1"/>
  <c r="D11"/>
  <c r="E11" s="1"/>
  <c r="D10"/>
  <c r="E10" s="1"/>
  <c r="D24" i="1"/>
  <c r="E24" s="1"/>
  <c r="H24" s="1"/>
  <c r="F24" s="1"/>
  <c r="D25"/>
  <c r="D26"/>
  <c r="E26" s="1"/>
  <c r="H26" s="1"/>
  <c r="F26" s="1"/>
  <c r="D27"/>
  <c r="D28"/>
  <c r="E28" s="1"/>
  <c r="H28" s="1"/>
  <c r="F28" s="1"/>
  <c r="D29"/>
  <c r="D23"/>
  <c r="E23" s="1"/>
  <c r="C30"/>
  <c r="D30"/>
  <c r="E25" s="1"/>
  <c r="H25" s="1"/>
  <c r="F25" s="1"/>
  <c r="B30"/>
  <c r="E12"/>
  <c r="E14"/>
  <c r="E16"/>
  <c r="D11"/>
  <c r="E11" s="1"/>
  <c r="D12"/>
  <c r="D13"/>
  <c r="E13" s="1"/>
  <c r="D14"/>
  <c r="D15"/>
  <c r="E15" s="1"/>
  <c r="D16"/>
  <c r="D10"/>
  <c r="E10" s="1"/>
  <c r="B17"/>
  <c r="G25" l="1"/>
  <c r="K25"/>
  <c r="G28"/>
  <c r="K28"/>
  <c r="G24"/>
  <c r="K24"/>
  <c r="G26"/>
  <c r="K26"/>
  <c r="G27" i="5"/>
  <c r="K27"/>
  <c r="H13"/>
  <c r="K13"/>
  <c r="G25"/>
  <c r="K25"/>
  <c r="G24"/>
  <c r="K24"/>
  <c r="G26"/>
  <c r="K26"/>
  <c r="G28" i="3"/>
  <c r="K28"/>
  <c r="G27"/>
  <c r="K27"/>
  <c r="G31"/>
  <c r="K31"/>
  <c r="G30"/>
  <c r="K30"/>
  <c r="G26"/>
  <c r="K26"/>
  <c r="G32"/>
  <c r="K32"/>
  <c r="G29"/>
  <c r="K29"/>
  <c r="H12" i="4"/>
  <c r="K12"/>
  <c r="H11"/>
  <c r="K11"/>
  <c r="H13"/>
  <c r="K13"/>
  <c r="H13" i="3"/>
  <c r="K13"/>
  <c r="H17"/>
  <c r="K17"/>
  <c r="E27" i="4"/>
  <c r="H27" s="1"/>
  <c r="K27" s="1"/>
  <c r="E26"/>
  <c r="H26" s="1"/>
  <c r="F26" s="1"/>
  <c r="E24"/>
  <c r="H24" s="1"/>
  <c r="F24" s="1"/>
  <c r="E25"/>
  <c r="H25" s="1"/>
  <c r="F25" s="1"/>
  <c r="H23"/>
  <c r="I10"/>
  <c r="F17"/>
  <c r="E30" i="5"/>
  <c r="H23"/>
  <c r="F11"/>
  <c r="I11" s="1"/>
  <c r="G11" s="1"/>
  <c r="F14"/>
  <c r="I14" s="1"/>
  <c r="G14" s="1"/>
  <c r="F12"/>
  <c r="I12" s="1"/>
  <c r="G12" s="1"/>
  <c r="F10"/>
  <c r="F15" i="3"/>
  <c r="I15" s="1"/>
  <c r="G15" s="1"/>
  <c r="F11"/>
  <c r="I11" s="1"/>
  <c r="G11" s="1"/>
  <c r="F16"/>
  <c r="I16" s="1"/>
  <c r="G16" s="1"/>
  <c r="F14"/>
  <c r="I14" s="1"/>
  <c r="G14" s="1"/>
  <c r="F12"/>
  <c r="I12" s="1"/>
  <c r="G12" s="1"/>
  <c r="F10"/>
  <c r="H25"/>
  <c r="H34" s="1"/>
  <c r="D30" i="2"/>
  <c r="E17"/>
  <c r="F10" s="1"/>
  <c r="E28"/>
  <c r="H28" s="1"/>
  <c r="K28" s="1"/>
  <c r="E24"/>
  <c r="H24" s="1"/>
  <c r="F24" s="1"/>
  <c r="E26"/>
  <c r="H26" s="1"/>
  <c r="F26" s="1"/>
  <c r="F11"/>
  <c r="I11" s="1"/>
  <c r="G11" s="1"/>
  <c r="E25"/>
  <c r="H25" s="1"/>
  <c r="F25" s="1"/>
  <c r="E27"/>
  <c r="H27" s="1"/>
  <c r="F27" s="1"/>
  <c r="E23"/>
  <c r="H23" i="1"/>
  <c r="E17"/>
  <c r="F15" s="1"/>
  <c r="I15" s="1"/>
  <c r="G15" s="1"/>
  <c r="E29"/>
  <c r="H29" s="1"/>
  <c r="E27"/>
  <c r="H27" s="1"/>
  <c r="F27" s="1"/>
  <c r="G27" l="1"/>
  <c r="K27"/>
  <c r="H15"/>
  <c r="K15"/>
  <c r="K29"/>
  <c r="G26" i="4"/>
  <c r="K26"/>
  <c r="G24"/>
  <c r="K24"/>
  <c r="G25"/>
  <c r="K25"/>
  <c r="H11" i="5"/>
  <c r="K11"/>
  <c r="H14"/>
  <c r="K14"/>
  <c r="H12"/>
  <c r="K12"/>
  <c r="G27" i="2"/>
  <c r="K27"/>
  <c r="G25"/>
  <c r="K25"/>
  <c r="G26"/>
  <c r="K26"/>
  <c r="G24"/>
  <c r="K24"/>
  <c r="H12" i="3"/>
  <c r="K12"/>
  <c r="H16"/>
  <c r="K16"/>
  <c r="H14"/>
  <c r="K14"/>
  <c r="H11"/>
  <c r="K11"/>
  <c r="F19"/>
  <c r="H15"/>
  <c r="K15"/>
  <c r="H11" i="2"/>
  <c r="K11"/>
  <c r="F14"/>
  <c r="I14" s="1"/>
  <c r="G14" s="1"/>
  <c r="I17" i="4"/>
  <c r="G10"/>
  <c r="E30"/>
  <c r="H30"/>
  <c r="F23"/>
  <c r="F17" i="5"/>
  <c r="I10"/>
  <c r="F23"/>
  <c r="H30"/>
  <c r="F25" i="3"/>
  <c r="I10"/>
  <c r="I19" s="1"/>
  <c r="I10" i="2"/>
  <c r="E30"/>
  <c r="H23"/>
  <c r="F12"/>
  <c r="I12" s="1"/>
  <c r="G12" s="1"/>
  <c r="F13"/>
  <c r="I13" s="1"/>
  <c r="G13" s="1"/>
  <c r="F23" i="1"/>
  <c r="H30"/>
  <c r="F12"/>
  <c r="I12" s="1"/>
  <c r="G12" s="1"/>
  <c r="F14"/>
  <c r="I14" s="1"/>
  <c r="G14" s="1"/>
  <c r="F13"/>
  <c r="I13" s="1"/>
  <c r="G13" s="1"/>
  <c r="E30"/>
  <c r="F10"/>
  <c r="F16"/>
  <c r="I16" s="1"/>
  <c r="G16" s="1"/>
  <c r="H16" s="1"/>
  <c r="F11"/>
  <c r="I11" s="1"/>
  <c r="G11" s="1"/>
  <c r="H11" l="1"/>
  <c r="K11"/>
  <c r="H13"/>
  <c r="K13"/>
  <c r="H12"/>
  <c r="K12"/>
  <c r="G23"/>
  <c r="K23"/>
  <c r="H14"/>
  <c r="K14"/>
  <c r="G23" i="4"/>
  <c r="K23"/>
  <c r="G23" i="5"/>
  <c r="K23"/>
  <c r="G25" i="3"/>
  <c r="K25"/>
  <c r="H10" i="4"/>
  <c r="K10"/>
  <c r="H12" i="2"/>
  <c r="K12"/>
  <c r="H13"/>
  <c r="K13"/>
  <c r="H14"/>
  <c r="K14"/>
  <c r="I17" i="5"/>
  <c r="G10"/>
  <c r="G10" i="3"/>
  <c r="H30" i="2"/>
  <c r="F23"/>
  <c r="I17"/>
  <c r="G10"/>
  <c r="F17"/>
  <c r="I10" i="1"/>
  <c r="F17"/>
  <c r="H10" i="5" l="1"/>
  <c r="K10"/>
  <c r="G23" i="2"/>
  <c r="K23"/>
  <c r="H10" i="3"/>
  <c r="K10"/>
  <c r="H10" i="2"/>
  <c r="K10"/>
  <c r="G10" i="1"/>
  <c r="I17"/>
  <c r="H10" l="1"/>
  <c r="K10"/>
</calcChain>
</file>

<file path=xl/sharedStrings.xml><?xml version="1.0" encoding="utf-8"?>
<sst xmlns="http://schemas.openxmlformats.org/spreadsheetml/2006/main" count="496" uniqueCount="84">
  <si>
    <t>Customer Class</t>
  </si>
  <si>
    <t>Residential</t>
  </si>
  <si>
    <t>Small General Service</t>
  </si>
  <si>
    <t>Small Primary Service</t>
  </si>
  <si>
    <t>Large Primary Service</t>
  </si>
  <si>
    <t>Lighting</t>
  </si>
  <si>
    <t xml:space="preserve">  Total</t>
  </si>
  <si>
    <t>Large General Service</t>
  </si>
  <si>
    <t>Large Transmission Service</t>
  </si>
  <si>
    <t xml:space="preserve">Number </t>
  </si>
  <si>
    <t>of Customers</t>
  </si>
  <si>
    <t xml:space="preserve">Customer </t>
  </si>
  <si>
    <t>Charges</t>
  </si>
  <si>
    <t>Cust. charge</t>
  </si>
  <si>
    <t>Weighted</t>
  </si>
  <si>
    <t>Customer #</t>
  </si>
  <si>
    <t>Customer</t>
  </si>
  <si>
    <t>Percentage</t>
  </si>
  <si>
    <t>ISRS</t>
  </si>
  <si>
    <t>Charge/Mo.</t>
  </si>
  <si>
    <t>Charge/Yr.</t>
  </si>
  <si>
    <t>Revenues</t>
  </si>
  <si>
    <t>Ratio</t>
  </si>
  <si>
    <t xml:space="preserve"> to Residential</t>
  </si>
  <si>
    <t>Capital Incremental Investment</t>
  </si>
  <si>
    <t xml:space="preserve">Annual </t>
  </si>
  <si>
    <t>Revenue</t>
  </si>
  <si>
    <t>Less: MEEIA</t>
  </si>
  <si>
    <t>Base</t>
  </si>
  <si>
    <t>Allocation</t>
  </si>
  <si>
    <t>Lighting &amp; MSD</t>
  </si>
  <si>
    <t>Medium General Service</t>
  </si>
  <si>
    <t>Large Power Service</t>
  </si>
  <si>
    <t>Commercial</t>
  </si>
  <si>
    <t>Total Electric Building</t>
  </si>
  <si>
    <t>General Power</t>
  </si>
  <si>
    <t>Special Transmission</t>
  </si>
  <si>
    <t>Feed Mill &amp; Grain Elevator</t>
  </si>
  <si>
    <t>Small Heating</t>
  </si>
  <si>
    <t>Large Power</t>
  </si>
  <si>
    <t>Special Thermal</t>
  </si>
  <si>
    <t>Notes:</t>
  </si>
  <si>
    <t xml:space="preserve">Number of customers and revenue per class per rate case ER-2012-0166 with new rates effective January 2, 2013. </t>
  </si>
  <si>
    <t>MEEIA rates based on Stipulation and Agreement in Case No. EO-2012-0142. Linked to Case No. ER-2012-0166.</t>
  </si>
  <si>
    <t>Small General Service customer charge is weighted average of single phase and three phase service.</t>
  </si>
  <si>
    <t>ISRS Revenue Requirement based on Mo PSC Staff estimate of pending legislation.</t>
  </si>
  <si>
    <t xml:space="preserve">Number of customers and revenue per class per rate case ER-2012-0174 with new rates effective January 26, 2013. </t>
  </si>
  <si>
    <t xml:space="preserve">Residential, Small General Service, Medium General Service and Large Power Service customer charges based on weighted average. </t>
  </si>
  <si>
    <t>No MEEIA revenue requirement for KCPL.</t>
  </si>
  <si>
    <t>No MEEIA costs included in base rates.</t>
  </si>
  <si>
    <t xml:space="preserve">Number of customers and revenue per class per rate case ER-2012-0175 with new rates effective January 26, 2013. </t>
  </si>
  <si>
    <t>MEEIA rates based on Stipulation and Agreement in Case No. EO-2012-0009. Linked to Case No. ER-2012-0175.</t>
  </si>
  <si>
    <t>SGS General Use and SGS General use Net Metering have facilities KW and no customer charge</t>
  </si>
  <si>
    <t>LGS has no customer charge - took revenue from first block of Facilities charge (first 40 KW) and divided by # of customers and 12 months</t>
  </si>
  <si>
    <t>LPS has no customer charge - took revenue from first block of Facilities charge (first 500 KW) and divided by # of customers and 12 months</t>
  </si>
  <si>
    <t>Bill</t>
  </si>
  <si>
    <t xml:space="preserve"> Avg. Monthly</t>
  </si>
  <si>
    <t>% Increase</t>
  </si>
  <si>
    <t>Avg. Monthly</t>
  </si>
  <si>
    <t xml:space="preserve">Number of customers and revenue per class per rate case ER-2012-0345 </t>
  </si>
  <si>
    <t>Ameren Missouri - ISRS Charge Examples</t>
  </si>
  <si>
    <t>Kansas City Power &amp; Light Company - ISRS Charge Examples</t>
  </si>
  <si>
    <t>Empire District Electric Company - ISRS Charge Examples</t>
  </si>
  <si>
    <t>KCP&amp;L Greater Missouri Operations - MPS Rate District - ISRS Charge Examples</t>
  </si>
  <si>
    <t>KCP&amp;L Greater Missouri Operations - L&amp;P Rate District - ISRS Charge Examples</t>
  </si>
  <si>
    <t>MEEIA is Missouri Energy Efficiency Investment Act</t>
  </si>
  <si>
    <t>ISRS Revenue Requirement (1)</t>
  </si>
  <si>
    <t xml:space="preserve">                   Weighted Customer Charge Allocation Method (2)</t>
  </si>
  <si>
    <t xml:space="preserve">                 Revenue Allocation Method - Across the Board (3) </t>
  </si>
  <si>
    <t>(2) Weighted Customer Charge Method: ISRS charge based on customer charge per class.</t>
  </si>
  <si>
    <t>(3) Revenue Allocation Method: ISRS charge based on annual revenue per class.</t>
  </si>
  <si>
    <t>MEEIA is Missouri Energy Efficiency Investment Act.</t>
  </si>
  <si>
    <t>(1) The revenue requirement per rate class with ISRS or without ISRS (normal rate case) will not vary ($0 difference) except for timing difference.</t>
  </si>
  <si>
    <t>The revenue allocation method includes lighting in determining the average increase.</t>
  </si>
  <si>
    <t>Percent</t>
  </si>
  <si>
    <t xml:space="preserve">Revenue </t>
  </si>
  <si>
    <t>Annual</t>
  </si>
  <si>
    <t>Increase</t>
  </si>
  <si>
    <t>(4) Cost of Service Allocation Method: ISRS charge based on revenue increase allocation from last case (ER-2012-0166).</t>
  </si>
  <si>
    <t xml:space="preserve">                   Cost of Service Allocation Method (4)</t>
  </si>
  <si>
    <t>(4) Cost of Service Allocation Method: ISRS charge based on revenue increase allocation from last case (ER-2012-0174).</t>
  </si>
  <si>
    <t xml:space="preserve">Number of customers and revenue per class per rate case ER-2012-0345 with new rates effective April 1, 2013. </t>
  </si>
  <si>
    <t>(4) Cost of Service Allocation Method: ISRS charge based on revenue increase allocation from last case (ER-2012-0345).</t>
  </si>
  <si>
    <t>(4) Cost of Service Allocation Method: ISRS charge based on revenue increase allocation from last case (ER-2012-0175).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</si>
</sst>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0.0000"/>
    <numFmt numFmtId="166" formatCode="&quot;$&quot;#,##0"/>
    <numFmt numFmtId="167" formatCode="0.00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/>
    <xf numFmtId="166" fontId="0" fillId="2" borderId="0" xfId="0" applyNumberFormat="1" applyFill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1" xfId="0" applyFont="1" applyBorder="1"/>
    <xf numFmtId="0" fontId="1" fillId="0" borderId="0" xfId="0" applyFont="1"/>
    <xf numFmtId="167" fontId="0" fillId="0" borderId="2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4" fillId="0" borderId="0" xfId="0" applyFont="1" applyFill="1"/>
    <xf numFmtId="0" fontId="1" fillId="0" borderId="1" xfId="0" applyFont="1" applyFill="1" applyBorder="1"/>
    <xf numFmtId="0" fontId="0" fillId="0" borderId="1" xfId="0" applyFill="1" applyBorder="1"/>
    <xf numFmtId="3" fontId="0" fillId="0" borderId="0" xfId="0" applyNumberFormat="1" applyBorder="1"/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Border="1"/>
    <xf numFmtId="10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166" fontId="0" fillId="0" borderId="0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1" xfId="0" applyFill="1" applyBorder="1"/>
    <xf numFmtId="0" fontId="0" fillId="0" borderId="0" xfId="0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0" borderId="1" xfId="0" applyFont="1" applyFill="1" applyBorder="1"/>
    <xf numFmtId="0" fontId="0" fillId="0" borderId="0" xfId="0" applyBorder="1"/>
    <xf numFmtId="10" fontId="0" fillId="0" borderId="0" xfId="0" applyNumberFormat="1" applyBorder="1"/>
    <xf numFmtId="166" fontId="0" fillId="0" borderId="0" xfId="0" applyNumberFormat="1" applyBorder="1"/>
    <xf numFmtId="0" fontId="0" fillId="0" borderId="0" xfId="0"/>
    <xf numFmtId="0" fontId="0" fillId="0" borderId="0" xfId="0" applyBorder="1"/>
    <xf numFmtId="10" fontId="0" fillId="0" borderId="0" xfId="0" applyNumberFormat="1" applyBorder="1"/>
    <xf numFmtId="166" fontId="0" fillId="0" borderId="0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1" xfId="0" applyFill="1" applyBorder="1"/>
    <xf numFmtId="0" fontId="0" fillId="0" borderId="0" xfId="0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0" borderId="1" xfId="0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1" xfId="0" applyFill="1" applyBorder="1"/>
    <xf numFmtId="0" fontId="0" fillId="0" borderId="0" xfId="0" applyBorder="1"/>
    <xf numFmtId="10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166" fontId="0" fillId="0" borderId="0" xfId="0" applyNumberFormat="1" applyBorder="1"/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0" borderId="1" xfId="0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1" xfId="0" applyFill="1" applyBorder="1"/>
    <xf numFmtId="0" fontId="0" fillId="0" borderId="0" xfId="0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view="pageLayout" topLeftCell="A90" zoomScaleNormal="100" workbookViewId="0">
      <selection activeCell="A62" sqref="A62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7" t="s">
        <v>60</v>
      </c>
      <c r="C1" s="13"/>
      <c r="D1" s="13"/>
      <c r="E1" s="5"/>
    </row>
    <row r="2" spans="1:11" ht="15.75">
      <c r="B2" s="4"/>
    </row>
    <row r="3" spans="1:11" ht="15.75">
      <c r="B3" s="4" t="s">
        <v>24</v>
      </c>
      <c r="E3" s="2">
        <v>216100000</v>
      </c>
    </row>
    <row r="4" spans="1:11" ht="15.75">
      <c r="B4" s="18" t="s">
        <v>66</v>
      </c>
      <c r="C4" s="19"/>
      <c r="D4" s="19"/>
      <c r="E4" s="3">
        <v>39781237</v>
      </c>
    </row>
    <row r="6" spans="1:11" ht="15.75" thickBot="1">
      <c r="A6" s="5"/>
      <c r="B6" s="5"/>
      <c r="C6" s="22" t="s">
        <v>67</v>
      </c>
      <c r="D6" s="23"/>
      <c r="E6" s="23"/>
      <c r="F6" s="23"/>
      <c r="G6" s="5"/>
      <c r="H6" s="5"/>
      <c r="I6" s="5"/>
      <c r="J6" s="5"/>
      <c r="K6" s="5"/>
    </row>
    <row r="7" spans="1:11">
      <c r="D7" s="1" t="s">
        <v>22</v>
      </c>
      <c r="J7" s="1"/>
      <c r="K7" s="1"/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7" t="s">
        <v>1</v>
      </c>
      <c r="B10" s="8">
        <v>1035848</v>
      </c>
      <c r="C10" s="9">
        <v>8</v>
      </c>
      <c r="D10" s="10">
        <f>C10/$C$10</f>
        <v>1</v>
      </c>
      <c r="E10" s="8">
        <f>B10*D10</f>
        <v>1035848</v>
      </c>
      <c r="F10" s="11">
        <f>E10/$E$17</f>
        <v>0.7479973746061056</v>
      </c>
      <c r="G10" s="9">
        <f>I10/B10/12</f>
        <v>2.393872848991299</v>
      </c>
      <c r="H10" s="9">
        <f>G10*12</f>
        <v>28.72647418789559</v>
      </c>
      <c r="I10" s="12">
        <f>F10*$E$4</f>
        <v>29756260.834583268</v>
      </c>
      <c r="J10" s="9">
        <f t="shared" ref="J10:J15" si="0">B23/B10/12</f>
        <v>104.4981167603741</v>
      </c>
      <c r="K10" s="11">
        <f t="shared" ref="K10:K15" si="1">G10/J10</f>
        <v>2.29082869931591E-2</v>
      </c>
    </row>
    <row r="11" spans="1:11">
      <c r="A11" s="7" t="s">
        <v>2</v>
      </c>
      <c r="B11" s="8">
        <v>135468</v>
      </c>
      <c r="C11" s="9">
        <v>12.37</v>
      </c>
      <c r="D11" s="10">
        <f t="shared" ref="D11:D16" si="2">C11/$C$10</f>
        <v>1.5462499999999999</v>
      </c>
      <c r="E11" s="8">
        <f t="shared" ref="E11:E16" si="3">B11*D11</f>
        <v>209467.39499999999</v>
      </c>
      <c r="F11" s="11">
        <f t="shared" ref="F11:F16" si="4">E11/$E$17</f>
        <v>0.15125873827586681</v>
      </c>
      <c r="G11" s="9">
        <f t="shared" ref="G11:G16" si="5">I11/B11/12</f>
        <v>3.7015258927527959</v>
      </c>
      <c r="H11" s="9">
        <f t="shared" ref="H11:H16" si="6">G11*12</f>
        <v>44.418310713033549</v>
      </c>
      <c r="I11" s="12">
        <f t="shared" ref="I11:I16" si="7">F11*$E$4</f>
        <v>6017259.7156732287</v>
      </c>
      <c r="J11" s="9">
        <f t="shared" si="0"/>
        <v>194.84479852560506</v>
      </c>
      <c r="K11" s="11">
        <f t="shared" si="1"/>
        <v>1.8997304114671393E-2</v>
      </c>
    </row>
    <row r="12" spans="1:11">
      <c r="A12" s="7" t="s">
        <v>7</v>
      </c>
      <c r="B12" s="8">
        <v>10105</v>
      </c>
      <c r="C12" s="9">
        <v>88.32</v>
      </c>
      <c r="D12" s="10">
        <f t="shared" si="2"/>
        <v>11.04</v>
      </c>
      <c r="E12" s="8">
        <f t="shared" si="3"/>
        <v>111559.2</v>
      </c>
      <c r="F12" s="11">
        <f t="shared" si="4"/>
        <v>8.0558140492772545E-2</v>
      </c>
      <c r="G12" s="9">
        <f t="shared" si="5"/>
        <v>26.428356252863939</v>
      </c>
      <c r="H12" s="9">
        <f t="shared" si="6"/>
        <v>317.14027503436728</v>
      </c>
      <c r="I12" s="12">
        <f t="shared" si="7"/>
        <v>3204702.4792222814</v>
      </c>
      <c r="J12" s="9">
        <f t="shared" si="0"/>
        <v>4897.3307685964046</v>
      </c>
      <c r="K12" s="11">
        <f t="shared" si="1"/>
        <v>5.3964817778559843E-3</v>
      </c>
    </row>
    <row r="13" spans="1:11">
      <c r="A13" s="7" t="s">
        <v>3</v>
      </c>
      <c r="B13" s="8">
        <v>644</v>
      </c>
      <c r="C13" s="9">
        <v>299.60000000000002</v>
      </c>
      <c r="D13" s="10">
        <f t="shared" si="2"/>
        <v>37.450000000000003</v>
      </c>
      <c r="E13" s="8">
        <f t="shared" si="3"/>
        <v>24117.800000000003</v>
      </c>
      <c r="F13" s="11">
        <f t="shared" si="4"/>
        <v>1.741573192328907E-2</v>
      </c>
      <c r="G13" s="9">
        <f t="shared" si="5"/>
        <v>89.650538194724163</v>
      </c>
      <c r="H13" s="9">
        <f t="shared" si="6"/>
        <v>1075.80645833669</v>
      </c>
      <c r="I13" s="12">
        <f t="shared" si="7"/>
        <v>692819.35916882835</v>
      </c>
      <c r="J13" s="9">
        <f t="shared" si="0"/>
        <v>29632.573369565216</v>
      </c>
      <c r="K13" s="11">
        <f t="shared" si="1"/>
        <v>3.0254050863770649E-3</v>
      </c>
    </row>
    <row r="14" spans="1:11">
      <c r="A14" s="7" t="s">
        <v>4</v>
      </c>
      <c r="B14" s="8">
        <v>72</v>
      </c>
      <c r="C14" s="9">
        <v>299.60000000000002</v>
      </c>
      <c r="D14" s="10">
        <f t="shared" si="2"/>
        <v>37.450000000000003</v>
      </c>
      <c r="E14" s="8">
        <f t="shared" si="3"/>
        <v>2696.4</v>
      </c>
      <c r="F14" s="11">
        <f t="shared" si="4"/>
        <v>1.9471004634733118E-3</v>
      </c>
      <c r="G14" s="9">
        <f t="shared" si="5"/>
        <v>89.650538194724149</v>
      </c>
      <c r="H14" s="9">
        <f t="shared" si="6"/>
        <v>1075.8064583366897</v>
      </c>
      <c r="I14" s="12">
        <f t="shared" si="7"/>
        <v>77458.065000241666</v>
      </c>
      <c r="J14" s="9">
        <f t="shared" si="0"/>
        <v>239236.92592592593</v>
      </c>
      <c r="K14" s="11">
        <f t="shared" si="1"/>
        <v>3.7473537100406618E-4</v>
      </c>
    </row>
    <row r="15" spans="1:11">
      <c r="A15" s="7" t="s">
        <v>8</v>
      </c>
      <c r="B15" s="8">
        <v>1</v>
      </c>
      <c r="C15" s="9">
        <v>299.60000000000002</v>
      </c>
      <c r="D15" s="10">
        <f t="shared" si="2"/>
        <v>37.450000000000003</v>
      </c>
      <c r="E15" s="8">
        <f t="shared" si="3"/>
        <v>37.450000000000003</v>
      </c>
      <c r="F15" s="11">
        <f t="shared" si="4"/>
        <v>2.7043061992684889E-5</v>
      </c>
      <c r="G15" s="9">
        <f t="shared" si="5"/>
        <v>89.650538194724163</v>
      </c>
      <c r="H15" s="9">
        <f t="shared" si="6"/>
        <v>1075.80645833669</v>
      </c>
      <c r="I15" s="12">
        <f t="shared" si="7"/>
        <v>1075.80645833669</v>
      </c>
      <c r="J15" s="9">
        <f t="shared" si="0"/>
        <v>13179276</v>
      </c>
      <c r="K15" s="11">
        <f t="shared" si="1"/>
        <v>6.8023871868776525E-6</v>
      </c>
    </row>
    <row r="16" spans="1:11">
      <c r="A16" s="7" t="s">
        <v>5</v>
      </c>
      <c r="B16" s="8">
        <v>1382</v>
      </c>
      <c r="C16" s="9">
        <v>6.38</v>
      </c>
      <c r="D16" s="10">
        <f t="shared" si="2"/>
        <v>0.79749999999999999</v>
      </c>
      <c r="E16" s="8">
        <f t="shared" si="3"/>
        <v>1102.145</v>
      </c>
      <c r="F16" s="11">
        <f t="shared" si="4"/>
        <v>7.9587117650007169E-4</v>
      </c>
      <c r="G16" s="9">
        <f t="shared" si="5"/>
        <v>1.9091135970705608</v>
      </c>
      <c r="H16" s="9">
        <f t="shared" si="6"/>
        <v>22.909363164846731</v>
      </c>
      <c r="I16" s="12">
        <f t="shared" si="7"/>
        <v>31660.739893818183</v>
      </c>
      <c r="J16" s="9"/>
      <c r="K16" s="15"/>
    </row>
    <row r="17" spans="1:11">
      <c r="A17" s="7" t="s">
        <v>6</v>
      </c>
      <c r="B17" s="8">
        <f>SUM(B10:B16)</f>
        <v>1183520</v>
      </c>
      <c r="C17" s="7"/>
      <c r="D17" s="7"/>
      <c r="E17" s="8">
        <f>SUM(E10:E16)</f>
        <v>1384828.39</v>
      </c>
      <c r="F17" s="11">
        <f>SUM(F10:F16)</f>
        <v>1</v>
      </c>
      <c r="G17" s="7"/>
      <c r="H17" s="7"/>
      <c r="I17" s="12">
        <f>SUM(I10:I16)</f>
        <v>39781237.000000007</v>
      </c>
      <c r="J17" s="7"/>
      <c r="K17" s="7"/>
    </row>
    <row r="20" spans="1:11" ht="15.75" thickBot="1">
      <c r="A20" s="5"/>
      <c r="B20" s="5"/>
      <c r="C20" s="22" t="s">
        <v>68</v>
      </c>
      <c r="D20" s="23"/>
      <c r="E20" s="23"/>
      <c r="F20" s="23"/>
      <c r="G20" s="5"/>
      <c r="H20" s="5"/>
      <c r="I20" s="5"/>
      <c r="J20" s="16"/>
      <c r="K20" s="16"/>
    </row>
    <row r="21" spans="1:11">
      <c r="B21" s="1" t="s">
        <v>25</v>
      </c>
      <c r="C21" s="1"/>
      <c r="D21" s="1" t="s">
        <v>28</v>
      </c>
      <c r="E21" s="1" t="s">
        <v>26</v>
      </c>
      <c r="F21" s="1" t="s">
        <v>18</v>
      </c>
      <c r="G21" s="1" t="s">
        <v>18</v>
      </c>
      <c r="H21" s="1" t="s">
        <v>18</v>
      </c>
      <c r="J21" s="1" t="s">
        <v>56</v>
      </c>
      <c r="K21" s="1" t="s">
        <v>57</v>
      </c>
    </row>
    <row r="22" spans="1:11">
      <c r="A22" t="s">
        <v>0</v>
      </c>
      <c r="B22" s="1" t="s">
        <v>26</v>
      </c>
      <c r="C22" s="1" t="s">
        <v>27</v>
      </c>
      <c r="D22" s="1" t="s">
        <v>26</v>
      </c>
      <c r="E22" s="1" t="s">
        <v>29</v>
      </c>
      <c r="F22" s="1" t="s">
        <v>19</v>
      </c>
      <c r="G22" s="1" t="s">
        <v>20</v>
      </c>
      <c r="H22" s="1" t="s">
        <v>21</v>
      </c>
      <c r="J22" s="1" t="s">
        <v>55</v>
      </c>
      <c r="K22" s="1" t="s">
        <v>18</v>
      </c>
    </row>
    <row r="23" spans="1:11">
      <c r="A23" s="7" t="s">
        <v>1</v>
      </c>
      <c r="B23" s="12">
        <v>1298929983</v>
      </c>
      <c r="C23" s="12">
        <v>44330000</v>
      </c>
      <c r="D23" s="12">
        <f>B23-C23</f>
        <v>1254599983</v>
      </c>
      <c r="E23" s="11">
        <f t="shared" ref="E23:E29" si="8">D23/$D$30</f>
        <v>0.45416697820810736</v>
      </c>
      <c r="F23" s="9">
        <f t="shared" ref="F23:F28" si="9">H23/B10/12</f>
        <v>1.4535050990163416</v>
      </c>
      <c r="G23" s="9">
        <f t="shared" ref="G23:G28" si="10">F23*12</f>
        <v>17.442061188196099</v>
      </c>
      <c r="H23" s="12">
        <f>E23*$E$4</f>
        <v>18067324.197670553</v>
      </c>
      <c r="I23" s="7"/>
      <c r="J23" s="9">
        <f t="shared" ref="J23:J28" si="11">B23/B10/12</f>
        <v>104.4981167603741</v>
      </c>
      <c r="K23" s="11">
        <f t="shared" ref="K23:K28" si="12">F23/J23</f>
        <v>1.3909390370635977E-2</v>
      </c>
    </row>
    <row r="24" spans="1:11">
      <c r="A24" s="7" t="s">
        <v>2</v>
      </c>
      <c r="B24" s="12">
        <v>316742822</v>
      </c>
      <c r="C24" s="12">
        <v>5720000</v>
      </c>
      <c r="D24" s="12">
        <f t="shared" ref="D24:D29" si="13">B24-C24</f>
        <v>311022822</v>
      </c>
      <c r="E24" s="11">
        <f t="shared" si="8"/>
        <v>0.11259070391801372</v>
      </c>
      <c r="F24" s="9">
        <f t="shared" si="9"/>
        <v>2.7552616832999508</v>
      </c>
      <c r="G24" s="9">
        <f t="shared" si="10"/>
        <v>33.06314019959941</v>
      </c>
      <c r="H24" s="12">
        <f t="shared" ref="H24:H29" si="14">E24*$E$4</f>
        <v>4478997.4765593326</v>
      </c>
      <c r="I24" s="7"/>
      <c r="J24" s="9">
        <f t="shared" si="11"/>
        <v>194.84479852560506</v>
      </c>
      <c r="K24" s="11">
        <f t="shared" si="12"/>
        <v>1.4140801828681481E-2</v>
      </c>
    </row>
    <row r="25" spans="1:11">
      <c r="A25" s="7" t="s">
        <v>7</v>
      </c>
      <c r="B25" s="12">
        <v>593850329</v>
      </c>
      <c r="C25" s="12">
        <v>16670000</v>
      </c>
      <c r="D25" s="12">
        <f t="shared" si="13"/>
        <v>577180329</v>
      </c>
      <c r="E25" s="11">
        <f t="shared" si="8"/>
        <v>0.2089400999960728</v>
      </c>
      <c r="F25" s="9">
        <f t="shared" si="9"/>
        <v>68.546063308159916</v>
      </c>
      <c r="G25" s="9">
        <f t="shared" si="10"/>
        <v>822.55275969791899</v>
      </c>
      <c r="H25" s="12">
        <f t="shared" si="14"/>
        <v>8311895.6367474711</v>
      </c>
      <c r="I25" s="7"/>
      <c r="J25" s="9">
        <f t="shared" si="11"/>
        <v>4897.3307685964046</v>
      </c>
      <c r="K25" s="11">
        <f t="shared" si="12"/>
        <v>1.3996617044473291E-2</v>
      </c>
    </row>
    <row r="26" spans="1:11">
      <c r="A26" s="7" t="s">
        <v>3</v>
      </c>
      <c r="B26" s="12">
        <v>229000527</v>
      </c>
      <c r="C26" s="12">
        <v>7560000</v>
      </c>
      <c r="D26" s="12">
        <f t="shared" si="13"/>
        <v>221440527</v>
      </c>
      <c r="E26" s="11">
        <f t="shared" si="8"/>
        <v>8.016178571907473E-2</v>
      </c>
      <c r="F26" s="9">
        <f t="shared" si="9"/>
        <v>412.64686801678664</v>
      </c>
      <c r="G26" s="9">
        <f t="shared" si="10"/>
        <v>4951.7624162014399</v>
      </c>
      <c r="H26" s="12">
        <f t="shared" si="14"/>
        <v>3188934.9960337272</v>
      </c>
      <c r="I26" s="7"/>
      <c r="J26" s="9">
        <f t="shared" si="11"/>
        <v>29632.573369565216</v>
      </c>
      <c r="K26" s="11">
        <f t="shared" si="12"/>
        <v>1.3925448285251009E-2</v>
      </c>
    </row>
    <row r="27" spans="1:11">
      <c r="A27" s="7" t="s">
        <v>4</v>
      </c>
      <c r="B27" s="12">
        <v>206700704</v>
      </c>
      <c r="C27" s="12">
        <v>5280000</v>
      </c>
      <c r="D27" s="12">
        <f t="shared" si="13"/>
        <v>201420704</v>
      </c>
      <c r="E27" s="11">
        <f t="shared" si="8"/>
        <v>7.2914581319765276E-2</v>
      </c>
      <c r="F27" s="9">
        <f t="shared" si="9"/>
        <v>3357.2132410154572</v>
      </c>
      <c r="G27" s="9">
        <f t="shared" si="10"/>
        <v>40286.558892185487</v>
      </c>
      <c r="H27" s="12">
        <f t="shared" si="14"/>
        <v>2900632.2402373552</v>
      </c>
      <c r="I27" s="7"/>
      <c r="J27" s="9">
        <f t="shared" si="11"/>
        <v>239236.92592592593</v>
      </c>
      <c r="K27" s="11">
        <f t="shared" si="12"/>
        <v>1.4033006100634061E-2</v>
      </c>
    </row>
    <row r="28" spans="1:11">
      <c r="A28" s="7" t="s">
        <v>8</v>
      </c>
      <c r="B28" s="12">
        <v>158151312</v>
      </c>
      <c r="C28" s="12">
        <v>0</v>
      </c>
      <c r="D28" s="12">
        <f t="shared" si="13"/>
        <v>158151312</v>
      </c>
      <c r="E28" s="11">
        <f t="shared" si="8"/>
        <v>5.7250999875621378E-2</v>
      </c>
      <c r="F28" s="9">
        <f t="shared" si="9"/>
        <v>189792.9662115887</v>
      </c>
      <c r="G28" s="9">
        <f t="shared" si="10"/>
        <v>2277515.5945390644</v>
      </c>
      <c r="H28" s="12">
        <f t="shared" si="14"/>
        <v>2277515.5945390644</v>
      </c>
      <c r="I28" s="7"/>
      <c r="J28" s="9">
        <f t="shared" si="11"/>
        <v>13179276</v>
      </c>
      <c r="K28" s="11">
        <f t="shared" si="12"/>
        <v>1.4400864373095207E-2</v>
      </c>
    </row>
    <row r="29" spans="1:11">
      <c r="A29" s="7" t="s">
        <v>30</v>
      </c>
      <c r="B29" s="12">
        <v>38604409</v>
      </c>
      <c r="C29" s="12">
        <v>0</v>
      </c>
      <c r="D29" s="12">
        <f t="shared" si="13"/>
        <v>38604409</v>
      </c>
      <c r="E29" s="11">
        <f t="shared" si="8"/>
        <v>1.3974850963344755E-2</v>
      </c>
      <c r="F29" s="9"/>
      <c r="G29" s="9"/>
      <c r="H29" s="12">
        <f t="shared" si="14"/>
        <v>555936.85821249604</v>
      </c>
      <c r="I29" s="7"/>
      <c r="J29" s="9"/>
      <c r="K29" s="11">
        <f>H29/B29</f>
        <v>1.4400864373095209E-2</v>
      </c>
    </row>
    <row r="30" spans="1:11">
      <c r="A30" s="7" t="s">
        <v>6</v>
      </c>
      <c r="B30" s="12">
        <f>SUM(B23:B29)</f>
        <v>2841980086</v>
      </c>
      <c r="C30" s="12">
        <f>SUM(C23:C29)</f>
        <v>79560000</v>
      </c>
      <c r="D30" s="12">
        <f>SUM(D23:D29)</f>
        <v>2762420086</v>
      </c>
      <c r="E30" s="11">
        <f>SUM(E23:E29)</f>
        <v>0.99999999999999989</v>
      </c>
      <c r="F30" s="7"/>
      <c r="G30" s="7"/>
      <c r="H30" s="12">
        <f>SUM(H23:H29)</f>
        <v>39781236.999999993</v>
      </c>
      <c r="I30" s="7"/>
      <c r="J30" s="7"/>
      <c r="K30" s="7"/>
    </row>
    <row r="32" spans="1:11" s="28" customFormat="1" ht="15.75" thickBot="1">
      <c r="A32" s="31"/>
      <c r="B32" s="31"/>
      <c r="C32" s="37" t="s">
        <v>79</v>
      </c>
      <c r="D32" s="38"/>
      <c r="E32" s="38"/>
      <c r="F32" s="38"/>
      <c r="G32" s="31"/>
      <c r="H32" s="31"/>
      <c r="I32" s="39"/>
    </row>
    <row r="33" spans="1:12" s="28" customFormat="1">
      <c r="A33" s="29"/>
      <c r="B33" s="29"/>
      <c r="C33" s="29"/>
      <c r="D33" s="30"/>
      <c r="E33" s="30" t="s">
        <v>74</v>
      </c>
      <c r="F33" s="29"/>
      <c r="G33" s="29"/>
      <c r="H33" s="29"/>
      <c r="I33" s="29"/>
    </row>
    <row r="34" spans="1:12" s="28" customFormat="1">
      <c r="A34" s="29"/>
      <c r="B34" s="30" t="s">
        <v>9</v>
      </c>
      <c r="C34" s="30" t="s">
        <v>75</v>
      </c>
      <c r="D34" s="30" t="s">
        <v>76</v>
      </c>
      <c r="E34" s="30" t="s">
        <v>26</v>
      </c>
      <c r="F34" s="30" t="s">
        <v>18</v>
      </c>
      <c r="G34" s="30" t="s">
        <v>18</v>
      </c>
      <c r="H34" s="30" t="s">
        <v>18</v>
      </c>
      <c r="I34" s="30" t="s">
        <v>18</v>
      </c>
    </row>
    <row r="35" spans="1:12" s="28" customFormat="1">
      <c r="A35" s="29" t="s">
        <v>0</v>
      </c>
      <c r="B35" s="30" t="s">
        <v>10</v>
      </c>
      <c r="C35" s="30" t="s">
        <v>77</v>
      </c>
      <c r="D35" s="30" t="s">
        <v>26</v>
      </c>
      <c r="E35" s="30" t="s">
        <v>77</v>
      </c>
      <c r="F35" s="30" t="s">
        <v>19</v>
      </c>
      <c r="G35" s="30" t="s">
        <v>20</v>
      </c>
      <c r="H35" s="30" t="s">
        <v>57</v>
      </c>
      <c r="I35" s="30" t="s">
        <v>26</v>
      </c>
    </row>
    <row r="36" spans="1:12" s="28" customFormat="1">
      <c r="A36" s="32" t="s">
        <v>1</v>
      </c>
      <c r="B36" s="33">
        <v>1035848</v>
      </c>
      <c r="C36" s="36">
        <v>127087183</v>
      </c>
      <c r="D36" s="36">
        <v>1298929983</v>
      </c>
      <c r="E36" s="35">
        <v>0.48946075661495608</v>
      </c>
      <c r="F36" s="34">
        <v>1.5664584605317644</v>
      </c>
      <c r="G36" s="34">
        <v>18.797501526381172</v>
      </c>
      <c r="H36" s="42">
        <v>1.4990303261864797E-2</v>
      </c>
      <c r="I36" s="36">
        <v>19471354.361098886</v>
      </c>
    </row>
    <row r="37" spans="1:12" s="28" customFormat="1">
      <c r="A37" s="32" t="s">
        <v>2</v>
      </c>
      <c r="B37" s="33">
        <v>135468</v>
      </c>
      <c r="C37" s="36">
        <v>25514749</v>
      </c>
      <c r="D37" s="36">
        <v>316742822</v>
      </c>
      <c r="E37" s="35">
        <v>9.8266938141045229E-2</v>
      </c>
      <c r="F37" s="34">
        <v>2.4047378688775578</v>
      </c>
      <c r="G37" s="34">
        <v>28.856854426530695</v>
      </c>
      <c r="H37" s="42">
        <v>1.2341811980993401E-2</v>
      </c>
      <c r="I37" s="36">
        <v>3909180.3554532598</v>
      </c>
    </row>
    <row r="38" spans="1:12" s="28" customFormat="1">
      <c r="A38" s="32" t="s">
        <v>7</v>
      </c>
      <c r="B38" s="33">
        <v>10105</v>
      </c>
      <c r="C38" s="36">
        <v>53238723</v>
      </c>
      <c r="D38" s="36">
        <v>593850329</v>
      </c>
      <c r="E38" s="35">
        <v>0.20504243642566272</v>
      </c>
      <c r="F38" s="34">
        <v>67.267373894991934</v>
      </c>
      <c r="G38" s="34">
        <v>807.20848673990326</v>
      </c>
      <c r="H38" s="42">
        <v>1.3735517789881904E-2</v>
      </c>
      <c r="I38" s="36">
        <v>8156841.7585067218</v>
      </c>
    </row>
    <row r="39" spans="1:12" s="28" customFormat="1">
      <c r="A39" s="32" t="s">
        <v>3</v>
      </c>
      <c r="B39" s="33">
        <v>644</v>
      </c>
      <c r="C39" s="36">
        <v>21836452</v>
      </c>
      <c r="D39" s="36">
        <v>229000527</v>
      </c>
      <c r="E39" s="35">
        <v>8.4100426694532771E-2</v>
      </c>
      <c r="F39" s="34">
        <v>432.92171404455684</v>
      </c>
      <c r="G39" s="34">
        <v>5195.0605685346818</v>
      </c>
      <c r="H39" s="42">
        <v>1.460965636177918E-2</v>
      </c>
      <c r="I39" s="36">
        <v>3345619.006136335</v>
      </c>
    </row>
    <row r="40" spans="1:12" s="28" customFormat="1">
      <c r="A40" s="32" t="s">
        <v>4</v>
      </c>
      <c r="B40" s="33">
        <v>72</v>
      </c>
      <c r="C40" s="36">
        <v>18408470</v>
      </c>
      <c r="D40" s="36">
        <v>206700704</v>
      </c>
      <c r="E40" s="35">
        <v>7.0897972884674934E-2</v>
      </c>
      <c r="F40" s="34">
        <v>3264.3623404454015</v>
      </c>
      <c r="G40" s="34">
        <v>39172.34808534482</v>
      </c>
      <c r="H40" s="42">
        <v>1.3644893353361907E-2</v>
      </c>
      <c r="I40" s="36">
        <v>2820409.0621448271</v>
      </c>
    </row>
    <row r="41" spans="1:12" s="28" customFormat="1">
      <c r="A41" s="32" t="s">
        <v>8</v>
      </c>
      <c r="B41" s="33">
        <v>1</v>
      </c>
      <c r="C41" s="36">
        <v>9796045</v>
      </c>
      <c r="D41" s="36">
        <v>158151312</v>
      </c>
      <c r="E41" s="35">
        <v>3.7728270344415123E-2</v>
      </c>
      <c r="F41" s="34">
        <v>125073.10534760414</v>
      </c>
      <c r="G41" s="34">
        <v>1500877.2641712497</v>
      </c>
      <c r="H41" s="42">
        <v>9.4901347651877195E-3</v>
      </c>
      <c r="I41" s="36">
        <v>1500877.2641712497</v>
      </c>
    </row>
    <row r="42" spans="1:12" s="25" customFormat="1">
      <c r="A42" s="32" t="s">
        <v>30</v>
      </c>
      <c r="B42" s="33">
        <v>1382</v>
      </c>
      <c r="C42" s="36">
        <v>3765717</v>
      </c>
      <c r="D42" s="36">
        <v>38604409</v>
      </c>
      <c r="E42" s="35">
        <v>1.4503198894713109E-2</v>
      </c>
      <c r="F42" s="35"/>
      <c r="G42" s="34"/>
      <c r="H42" s="42">
        <v>1.4945318616034773E-2</v>
      </c>
      <c r="I42" s="36">
        <v>576955.19248872029</v>
      </c>
    </row>
    <row r="43" spans="1:12">
      <c r="A43" s="32" t="s">
        <v>6</v>
      </c>
      <c r="B43" s="33">
        <v>1183520</v>
      </c>
      <c r="C43" s="36">
        <v>259647339</v>
      </c>
      <c r="D43" s="36">
        <v>2841980086</v>
      </c>
      <c r="E43" s="35">
        <v>0.99999999999999989</v>
      </c>
      <c r="F43" s="35"/>
      <c r="G43" s="32"/>
      <c r="H43" s="41"/>
      <c r="I43" s="36">
        <v>39781237</v>
      </c>
    </row>
    <row r="44" spans="1:12" s="29" customFormat="1">
      <c r="A44" s="39"/>
      <c r="B44" s="24"/>
      <c r="C44" s="43"/>
      <c r="D44" s="43"/>
      <c r="E44" s="40"/>
      <c r="F44" s="40"/>
      <c r="G44" s="39"/>
      <c r="H44" s="43"/>
      <c r="I44" s="43"/>
    </row>
    <row r="45" spans="1:12" s="29" customFormat="1">
      <c r="A45" s="39"/>
      <c r="B45" s="24"/>
      <c r="C45" s="43"/>
      <c r="D45" s="43"/>
      <c r="E45" s="40"/>
      <c r="F45" s="40"/>
      <c r="G45" s="39"/>
      <c r="H45" s="43"/>
      <c r="I45" s="43"/>
    </row>
    <row r="46" spans="1:12">
      <c r="A46" s="14" t="s">
        <v>41</v>
      </c>
    </row>
    <row r="47" spans="1:12" ht="15.75">
      <c r="A47" s="18" t="s">
        <v>72</v>
      </c>
      <c r="B47" s="19"/>
      <c r="C47" s="19"/>
      <c r="D47" s="19"/>
      <c r="E47" s="19"/>
      <c r="F47" s="19"/>
      <c r="G47" s="19"/>
      <c r="H47" s="19"/>
      <c r="I47" s="19"/>
      <c r="J47" s="19"/>
      <c r="K47" s="20"/>
      <c r="L47" s="20"/>
    </row>
    <row r="48" spans="1:12" ht="15.75">
      <c r="A48" s="21" t="s">
        <v>69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 ht="15.75">
      <c r="A49" s="21" t="s">
        <v>70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>
      <c r="A50" t="s">
        <v>45</v>
      </c>
    </row>
    <row r="51" spans="1:12">
      <c r="A51" t="s">
        <v>42</v>
      </c>
    </row>
    <row r="52" spans="1:12">
      <c r="A52" t="s">
        <v>43</v>
      </c>
    </row>
    <row r="53" spans="1:12">
      <c r="A53" t="s">
        <v>44</v>
      </c>
    </row>
    <row r="54" spans="1:12">
      <c r="A54" t="s">
        <v>71</v>
      </c>
    </row>
    <row r="55" spans="1:12" ht="15.75">
      <c r="A55" s="27" t="s">
        <v>78</v>
      </c>
      <c r="B55" s="26"/>
      <c r="C55" s="26"/>
      <c r="D55" s="26"/>
      <c r="E55" s="26"/>
      <c r="F55" s="26"/>
      <c r="G55" s="26"/>
      <c r="H55" s="26"/>
    </row>
    <row r="56" spans="1:12">
      <c r="A56" s="25" t="s">
        <v>45</v>
      </c>
      <c r="B56" s="26"/>
      <c r="C56" s="26"/>
      <c r="D56" s="26"/>
      <c r="E56" s="26"/>
      <c r="F56" s="26"/>
      <c r="G56" s="26"/>
      <c r="H56" s="26"/>
    </row>
    <row r="57" spans="1:12">
      <c r="A57" s="63" t="s">
        <v>42</v>
      </c>
    </row>
  </sheetData>
  <pageMargins left="0.7" right="0.7" top="0.75" bottom="0.75" header="0.3" footer="0.3"/>
  <pageSetup scale="75" orientation="landscape" verticalDpi="597" r:id="rId1"/>
  <headerFooter>
    <oddFooter>&amp;CAttachment 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7"/>
  <sheetViews>
    <sheetView view="pageLayout" topLeftCell="A45" zoomScaleNormal="100" workbookViewId="0">
      <selection activeCell="B33" sqref="B33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7" t="s">
        <v>61</v>
      </c>
      <c r="C1" s="5"/>
      <c r="D1" s="5"/>
      <c r="E1" s="5"/>
      <c r="F1" s="5"/>
    </row>
    <row r="2" spans="1:11" ht="15.75">
      <c r="B2" s="4"/>
    </row>
    <row r="3" spans="1:11" ht="15.75">
      <c r="B3" s="4" t="s">
        <v>24</v>
      </c>
      <c r="E3" s="2">
        <v>57780000</v>
      </c>
    </row>
    <row r="4" spans="1:11" ht="15.75">
      <c r="B4" s="18" t="s">
        <v>66</v>
      </c>
      <c r="C4" s="19"/>
      <c r="D4" s="19"/>
      <c r="E4" s="3">
        <v>12468372</v>
      </c>
    </row>
    <row r="6" spans="1:11" ht="15.75" thickBot="1">
      <c r="A6" s="5"/>
      <c r="B6" s="5"/>
      <c r="C6" s="6" t="s">
        <v>67</v>
      </c>
      <c r="D6" s="5"/>
      <c r="E6" s="5"/>
      <c r="F6" s="5"/>
      <c r="G6" s="5"/>
      <c r="H6" s="5"/>
      <c r="I6" s="5"/>
      <c r="J6" s="5"/>
      <c r="K6" s="5"/>
    </row>
    <row r="7" spans="1:11">
      <c r="D7" s="1" t="s">
        <v>22</v>
      </c>
      <c r="J7" s="1"/>
      <c r="K7" s="1"/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7" t="s">
        <v>1</v>
      </c>
      <c r="B10" s="8">
        <v>239058</v>
      </c>
      <c r="C10" s="9">
        <v>9.09</v>
      </c>
      <c r="D10" s="10">
        <f>C10/$C$10</f>
        <v>1</v>
      </c>
      <c r="E10" s="8">
        <f>B10*D10</f>
        <v>239058</v>
      </c>
      <c r="F10" s="11">
        <f>E10/$E$17</f>
        <v>0.68392699939234458</v>
      </c>
      <c r="G10" s="9">
        <f>I10/B10/12</f>
        <v>2.9725897234379404</v>
      </c>
      <c r="H10" s="9">
        <f>G10*12</f>
        <v>35.671076681255286</v>
      </c>
      <c r="I10" s="12">
        <f>F10*$E$4</f>
        <v>8527456.249267526</v>
      </c>
      <c r="J10" s="9">
        <f>B23/B10/12</f>
        <v>99.22947708645323</v>
      </c>
      <c r="K10" s="11">
        <f>G10/J10</f>
        <v>2.9956720630988361E-2</v>
      </c>
    </row>
    <row r="11" spans="1:11">
      <c r="A11" s="7" t="s">
        <v>2</v>
      </c>
      <c r="B11" s="8">
        <v>25557</v>
      </c>
      <c r="C11" s="9">
        <v>18.41</v>
      </c>
      <c r="D11" s="10">
        <f>C11/$C$10</f>
        <v>2.0253025302530254</v>
      </c>
      <c r="E11" s="8">
        <f>B11*D11</f>
        <v>51760.656765676569</v>
      </c>
      <c r="F11" s="11">
        <f>E11/$E$17</f>
        <v>0.14808335495288272</v>
      </c>
      <c r="G11" s="9">
        <f>I11/B11/12</f>
        <v>6.0203934882830019</v>
      </c>
      <c r="H11" s="9">
        <f>G11*12</f>
        <v>72.244721859396023</v>
      </c>
      <c r="I11" s="12">
        <f>F11*$E$4</f>
        <v>1846358.3565605842</v>
      </c>
      <c r="J11" s="9">
        <f>B24/B11/12</f>
        <v>157.03069935177578</v>
      </c>
      <c r="K11" s="11">
        <f>G11/J11</f>
        <v>3.8338958643980084E-2</v>
      </c>
    </row>
    <row r="12" spans="1:11">
      <c r="A12" s="7" t="s">
        <v>31</v>
      </c>
      <c r="B12" s="8">
        <v>5397</v>
      </c>
      <c r="C12" s="9">
        <v>49.73</v>
      </c>
      <c r="D12" s="10">
        <f>C12/$C$10</f>
        <v>5.4708470847084705</v>
      </c>
      <c r="E12" s="8">
        <f>B12*D12</f>
        <v>29526.161716171617</v>
      </c>
      <c r="F12" s="11">
        <f>E12/$E$17</f>
        <v>8.4472133064421084E-2</v>
      </c>
      <c r="G12" s="9">
        <f>I12/B12/12</f>
        <v>16.262583822504819</v>
      </c>
      <c r="H12" s="9">
        <f>G12*12</f>
        <v>195.15100587005782</v>
      </c>
      <c r="I12" s="12">
        <f>F12*$E$4</f>
        <v>1053229.9786807022</v>
      </c>
      <c r="J12" s="9">
        <f>B25/B12/12</f>
        <v>1587.4441201902291</v>
      </c>
      <c r="K12" s="11">
        <f>G12/J12</f>
        <v>1.0244507895217135E-2</v>
      </c>
    </row>
    <row r="13" spans="1:11">
      <c r="A13" s="7" t="s">
        <v>7</v>
      </c>
      <c r="B13" s="8">
        <v>1010</v>
      </c>
      <c r="C13" s="9">
        <v>184.67</v>
      </c>
      <c r="D13" s="10">
        <f>C13/$C$10</f>
        <v>20.315731573157315</v>
      </c>
      <c r="E13" s="8">
        <f>B13*D13</f>
        <v>20518.888888888887</v>
      </c>
      <c r="F13" s="11">
        <f>E13/$E$17</f>
        <v>5.8703001399838937E-2</v>
      </c>
      <c r="G13" s="9">
        <f>I13/B13/12</f>
        <v>60.39033489849114</v>
      </c>
      <c r="H13" s="9">
        <f>G13*12</f>
        <v>724.68401878189366</v>
      </c>
      <c r="I13" s="12">
        <f>F13*$E$4</f>
        <v>731930.85896971263</v>
      </c>
      <c r="J13" s="9">
        <f>B26/B13/12</f>
        <v>14738.439768976898</v>
      </c>
      <c r="K13" s="11">
        <f>G13/J13</f>
        <v>4.0974713636654685E-3</v>
      </c>
    </row>
    <row r="14" spans="1:11">
      <c r="A14" s="7" t="s">
        <v>32</v>
      </c>
      <c r="B14" s="8">
        <v>82</v>
      </c>
      <c r="C14" s="9">
        <v>961.5</v>
      </c>
      <c r="D14" s="10">
        <f>C14/$C$10</f>
        <v>105.77557755775578</v>
      </c>
      <c r="E14" s="8">
        <f>B14*D14</f>
        <v>8673.5973597359734</v>
      </c>
      <c r="F14" s="11">
        <f>E14/$E$17</f>
        <v>2.4814511190512707E-2</v>
      </c>
      <c r="G14" s="9">
        <f>I14/B14/12</f>
        <v>314.42739483889767</v>
      </c>
      <c r="H14" s="9">
        <f>G14*12</f>
        <v>3773.1287380667718</v>
      </c>
      <c r="I14" s="12">
        <f>F14*$E$4</f>
        <v>309396.55652147532</v>
      </c>
      <c r="J14" s="9">
        <f>B27/B14/12</f>
        <v>144830.56808943089</v>
      </c>
      <c r="K14" s="11">
        <f>G14/J14</f>
        <v>2.1710015985350762E-3</v>
      </c>
    </row>
    <row r="15" spans="1:11">
      <c r="A15" s="7" t="s">
        <v>5</v>
      </c>
      <c r="B15" s="8"/>
      <c r="C15" s="9"/>
      <c r="D15" s="10"/>
      <c r="E15" s="8"/>
      <c r="F15" s="11"/>
      <c r="G15" s="9"/>
      <c r="H15" s="9"/>
      <c r="I15" s="12"/>
      <c r="J15" s="7"/>
      <c r="K15" s="7"/>
    </row>
    <row r="16" spans="1:11">
      <c r="A16" s="7"/>
      <c r="B16" s="8"/>
      <c r="C16" s="9"/>
      <c r="D16" s="10"/>
      <c r="E16" s="8"/>
      <c r="F16" s="11"/>
      <c r="G16" s="9"/>
      <c r="H16" s="9"/>
      <c r="I16" s="12"/>
      <c r="J16" s="7"/>
      <c r="K16" s="7"/>
    </row>
    <row r="17" spans="1:11">
      <c r="A17" s="7" t="s">
        <v>6</v>
      </c>
      <c r="B17" s="8">
        <f>SUM(B10:B16)</f>
        <v>271104</v>
      </c>
      <c r="C17" s="7"/>
      <c r="D17" s="7"/>
      <c r="E17" s="8">
        <f>SUM(E10:E16)</f>
        <v>349537.30473047303</v>
      </c>
      <c r="F17" s="11">
        <f>SUM(F10:F16)</f>
        <v>1.0000000000000002</v>
      </c>
      <c r="G17" s="7"/>
      <c r="H17" s="7"/>
      <c r="I17" s="12">
        <f>SUM(I10:I16)</f>
        <v>12468372</v>
      </c>
      <c r="J17" s="7"/>
      <c r="K17" s="7"/>
    </row>
    <row r="20" spans="1:11" ht="15.75" thickBot="1">
      <c r="A20" s="5"/>
      <c r="B20" s="5"/>
      <c r="C20" s="6" t="s">
        <v>68</v>
      </c>
      <c r="D20" s="5"/>
      <c r="E20" s="5"/>
      <c r="F20" s="5"/>
      <c r="G20" s="5"/>
      <c r="H20" s="5"/>
      <c r="I20" s="5"/>
      <c r="J20" s="5"/>
      <c r="K20" s="5"/>
    </row>
    <row r="21" spans="1:11">
      <c r="B21" s="1" t="s">
        <v>25</v>
      </c>
      <c r="C21" s="1"/>
      <c r="D21" s="1" t="s">
        <v>28</v>
      </c>
      <c r="E21" s="1" t="s">
        <v>26</v>
      </c>
      <c r="F21" s="1" t="s">
        <v>18</v>
      </c>
      <c r="G21" s="1" t="s">
        <v>18</v>
      </c>
      <c r="H21" s="1" t="s">
        <v>18</v>
      </c>
      <c r="J21" s="1" t="s">
        <v>58</v>
      </c>
      <c r="K21" s="1" t="s">
        <v>57</v>
      </c>
    </row>
    <row r="22" spans="1:11">
      <c r="A22" t="s">
        <v>0</v>
      </c>
      <c r="B22" s="1" t="s">
        <v>26</v>
      </c>
      <c r="C22" s="1" t="s">
        <v>27</v>
      </c>
      <c r="D22" s="1" t="s">
        <v>26</v>
      </c>
      <c r="E22" s="1" t="s">
        <v>29</v>
      </c>
      <c r="F22" s="1" t="s">
        <v>19</v>
      </c>
      <c r="G22" s="1" t="s">
        <v>20</v>
      </c>
      <c r="H22" s="1" t="s">
        <v>21</v>
      </c>
      <c r="J22" s="1" t="s">
        <v>55</v>
      </c>
      <c r="K22" s="1" t="s">
        <v>18</v>
      </c>
    </row>
    <row r="23" spans="1:11">
      <c r="A23" s="7" t="s">
        <v>1</v>
      </c>
      <c r="B23" s="12">
        <v>284659204</v>
      </c>
      <c r="C23" s="12">
        <v>0</v>
      </c>
      <c r="D23" s="12">
        <f t="shared" ref="D23:D28" si="0">B23-C23</f>
        <v>284659204</v>
      </c>
      <c r="E23" s="11">
        <f t="shared" ref="E23:E28" si="1">D23/$D$30</f>
        <v>0.37140374395957076</v>
      </c>
      <c r="F23" s="9">
        <f>H23/B10/12</f>
        <v>1.6142526227528748</v>
      </c>
      <c r="G23" s="9">
        <f>F23*12</f>
        <v>19.371031473034499</v>
      </c>
      <c r="H23" s="12">
        <f t="shared" ref="H23:H28" si="2">E23*$E$4</f>
        <v>4630800.0418806812</v>
      </c>
      <c r="I23" s="7"/>
      <c r="J23" s="9">
        <f>B23/B10/12</f>
        <v>99.22947708645323</v>
      </c>
      <c r="K23" s="11">
        <f>F23/J23</f>
        <v>1.626787392365743E-2</v>
      </c>
    </row>
    <row r="24" spans="1:11">
      <c r="A24" s="7" t="s">
        <v>2</v>
      </c>
      <c r="B24" s="12">
        <v>48158803</v>
      </c>
      <c r="C24" s="12">
        <v>0</v>
      </c>
      <c r="D24" s="12">
        <f t="shared" si="0"/>
        <v>48158803</v>
      </c>
      <c r="E24" s="11">
        <f t="shared" si="1"/>
        <v>6.2834292682176579E-2</v>
      </c>
      <c r="F24" s="9">
        <f>H24/B11/12</f>
        <v>2.5545556191984433</v>
      </c>
      <c r="G24" s="9">
        <f>F24*12</f>
        <v>30.65466743038132</v>
      </c>
      <c r="H24" s="12">
        <f t="shared" si="2"/>
        <v>783441.33551825536</v>
      </c>
      <c r="I24" s="7"/>
      <c r="J24" s="9">
        <f>B24/B11/12</f>
        <v>157.03069935177578</v>
      </c>
      <c r="K24" s="11">
        <f>F24/J24</f>
        <v>1.6267873923657434E-2</v>
      </c>
    </row>
    <row r="25" spans="1:11">
      <c r="A25" s="7" t="s">
        <v>31</v>
      </c>
      <c r="B25" s="12">
        <v>102809231</v>
      </c>
      <c r="C25" s="12">
        <v>0</v>
      </c>
      <c r="D25" s="12">
        <f t="shared" si="0"/>
        <v>102809231</v>
      </c>
      <c r="E25" s="11">
        <f t="shared" si="1"/>
        <v>0.13413841102079513</v>
      </c>
      <c r="F25" s="9">
        <f>H25/B12/12</f>
        <v>25.824340808105944</v>
      </c>
      <c r="G25" s="9">
        <f>F25*12</f>
        <v>309.89208969727133</v>
      </c>
      <c r="H25" s="12">
        <f t="shared" si="2"/>
        <v>1672487.6080961735</v>
      </c>
      <c r="I25" s="7"/>
      <c r="J25" s="9">
        <f>B25/B12/12</f>
        <v>1587.4441201902291</v>
      </c>
      <c r="K25" s="11">
        <f>F25/J25</f>
        <v>1.6267873923657434E-2</v>
      </c>
    </row>
    <row r="26" spans="1:11">
      <c r="A26" s="7" t="s">
        <v>7</v>
      </c>
      <c r="B26" s="12">
        <v>178629890</v>
      </c>
      <c r="C26" s="12">
        <v>0</v>
      </c>
      <c r="D26" s="12">
        <f t="shared" si="0"/>
        <v>178629890</v>
      </c>
      <c r="E26" s="11">
        <f t="shared" si="1"/>
        <v>0.23306399019188676</v>
      </c>
      <c r="F26" s="9">
        <f>H26/B13/12</f>
        <v>239.76307999313497</v>
      </c>
      <c r="G26" s="9">
        <f>F26*12</f>
        <v>2877.1569599176196</v>
      </c>
      <c r="H26" s="12">
        <f t="shared" si="2"/>
        <v>2905928.5295167957</v>
      </c>
      <c r="I26" s="7"/>
      <c r="J26" s="9">
        <f>B26/B13/12</f>
        <v>14738.439768976898</v>
      </c>
      <c r="K26" s="11">
        <f>F26/J26</f>
        <v>1.6267873923657434E-2</v>
      </c>
    </row>
    <row r="27" spans="1:11">
      <c r="A27" s="7" t="s">
        <v>32</v>
      </c>
      <c r="B27" s="12">
        <v>142513279</v>
      </c>
      <c r="C27" s="12">
        <v>0</v>
      </c>
      <c r="D27" s="12">
        <f t="shared" si="0"/>
        <v>142513279</v>
      </c>
      <c r="E27" s="11">
        <f t="shared" si="1"/>
        <v>0.18594152109184875</v>
      </c>
      <c r="F27" s="9">
        <f>H27/B14/12</f>
        <v>2356.0854219705452</v>
      </c>
      <c r="G27" s="9">
        <f>F27*12</f>
        <v>28273.025063646543</v>
      </c>
      <c r="H27" s="12">
        <f t="shared" si="2"/>
        <v>2318388.0552190165</v>
      </c>
      <c r="I27" s="7"/>
      <c r="J27" s="9">
        <f>B27/B14/12</f>
        <v>144830.56808943089</v>
      </c>
      <c r="K27" s="11">
        <f>F27/J27</f>
        <v>1.6267873923657434E-2</v>
      </c>
    </row>
    <row r="28" spans="1:11">
      <c r="A28" s="7" t="s">
        <v>5</v>
      </c>
      <c r="B28" s="12">
        <v>9670989</v>
      </c>
      <c r="C28" s="12">
        <v>0</v>
      </c>
      <c r="D28" s="12">
        <f t="shared" si="0"/>
        <v>9670989</v>
      </c>
      <c r="E28" s="11">
        <f t="shared" si="1"/>
        <v>1.2618041053721999E-2</v>
      </c>
      <c r="F28" s="9"/>
      <c r="G28" s="9"/>
      <c r="H28" s="12">
        <f t="shared" si="2"/>
        <v>157326.42976907786</v>
      </c>
      <c r="I28" s="7"/>
      <c r="J28" s="9"/>
      <c r="K28" s="11">
        <f>H28/B28</f>
        <v>1.626787392365743E-2</v>
      </c>
    </row>
    <row r="29" spans="1:11">
      <c r="A29" s="7"/>
      <c r="B29" s="12"/>
      <c r="C29" s="12"/>
      <c r="D29" s="12"/>
      <c r="E29" s="11"/>
      <c r="F29" s="9"/>
      <c r="G29" s="9"/>
      <c r="H29" s="12"/>
      <c r="I29" s="7"/>
      <c r="J29" s="7"/>
      <c r="K29" s="11"/>
    </row>
    <row r="30" spans="1:11">
      <c r="A30" s="7" t="s">
        <v>6</v>
      </c>
      <c r="B30" s="12">
        <f>SUM(B23:B29)</f>
        <v>766441396</v>
      </c>
      <c r="C30" s="12">
        <f>SUM(C23:C29)</f>
        <v>0</v>
      </c>
      <c r="D30" s="12">
        <f>SUM(D23:D29)</f>
        <v>766441396</v>
      </c>
      <c r="E30" s="11">
        <f>SUM(E23:E29)</f>
        <v>1</v>
      </c>
      <c r="F30" s="7"/>
      <c r="G30" s="7"/>
      <c r="H30" s="12">
        <f>SUM(H23:H29)</f>
        <v>12468372</v>
      </c>
      <c r="I30" s="7"/>
      <c r="J30" s="7"/>
      <c r="K30" s="7"/>
    </row>
    <row r="31" spans="1:11" s="56" customFormat="1">
      <c r="A31" s="60"/>
      <c r="B31" s="62"/>
      <c r="C31" s="62"/>
      <c r="D31" s="62"/>
      <c r="E31" s="61"/>
      <c r="F31" s="60"/>
      <c r="G31" s="60"/>
      <c r="H31" s="62"/>
      <c r="I31" s="60"/>
      <c r="J31" s="60"/>
      <c r="K31" s="60"/>
    </row>
    <row r="33" spans="1:12" s="29" customFormat="1" ht="15.75" thickBot="1">
      <c r="A33" s="46"/>
      <c r="B33" s="46"/>
      <c r="C33" s="59" t="s">
        <v>79</v>
      </c>
      <c r="D33" s="52"/>
      <c r="E33" s="52"/>
      <c r="F33" s="52"/>
      <c r="G33" s="46"/>
      <c r="H33" s="46"/>
      <c r="I33" s="53"/>
    </row>
    <row r="34" spans="1:12" s="29" customFormat="1">
      <c r="A34" s="44"/>
      <c r="B34" s="44"/>
      <c r="C34" s="44"/>
      <c r="D34" s="45"/>
      <c r="E34" s="45" t="s">
        <v>74</v>
      </c>
      <c r="F34" s="44"/>
      <c r="G34" s="44"/>
      <c r="H34" s="44"/>
      <c r="I34" s="44"/>
    </row>
    <row r="35" spans="1:12" s="29" customFormat="1">
      <c r="A35" s="44"/>
      <c r="B35" s="45" t="s">
        <v>9</v>
      </c>
      <c r="C35" s="45" t="s">
        <v>75</v>
      </c>
      <c r="D35" s="45" t="s">
        <v>76</v>
      </c>
      <c r="E35" s="45" t="s">
        <v>26</v>
      </c>
      <c r="F35" s="45" t="s">
        <v>18</v>
      </c>
      <c r="G35" s="45" t="s">
        <v>18</v>
      </c>
      <c r="H35" s="45" t="s">
        <v>18</v>
      </c>
      <c r="I35" s="45" t="s">
        <v>18</v>
      </c>
    </row>
    <row r="36" spans="1:12" s="29" customFormat="1">
      <c r="A36" s="44" t="s">
        <v>0</v>
      </c>
      <c r="B36" s="45" t="s">
        <v>10</v>
      </c>
      <c r="C36" s="45" t="s">
        <v>77</v>
      </c>
      <c r="D36" s="45" t="s">
        <v>26</v>
      </c>
      <c r="E36" s="45" t="s">
        <v>77</v>
      </c>
      <c r="F36" s="45" t="s">
        <v>19</v>
      </c>
      <c r="G36" s="45" t="s">
        <v>20</v>
      </c>
      <c r="H36" s="45" t="s">
        <v>57</v>
      </c>
      <c r="I36" s="45" t="s">
        <v>26</v>
      </c>
    </row>
    <row r="37" spans="1:12" s="29" customFormat="1">
      <c r="A37" s="47" t="s">
        <v>1</v>
      </c>
      <c r="B37" s="48">
        <v>239058</v>
      </c>
      <c r="C37" s="51">
        <v>25029196</v>
      </c>
      <c r="D37" s="51">
        <v>284659204</v>
      </c>
      <c r="E37" s="50">
        <v>0.37140323990067914</v>
      </c>
      <c r="F37" s="49">
        <v>1.6142504319338509</v>
      </c>
      <c r="G37" s="49">
        <v>19.371005183206211</v>
      </c>
      <c r="H37" s="55">
        <v>1.6267851845348763E-2</v>
      </c>
      <c r="I37" s="51">
        <v>4630793.7570869103</v>
      </c>
    </row>
    <row r="38" spans="1:12" s="29" customFormat="1">
      <c r="A38" s="47" t="s">
        <v>2</v>
      </c>
      <c r="B38" s="48">
        <v>25557</v>
      </c>
      <c r="C38" s="51">
        <v>1206958</v>
      </c>
      <c r="D38" s="51">
        <v>48158803</v>
      </c>
      <c r="E38" s="50">
        <v>1.7909808673999914E-2</v>
      </c>
      <c r="F38" s="49">
        <v>0.72813109583890145</v>
      </c>
      <c r="G38" s="49">
        <v>8.737573150066817</v>
      </c>
      <c r="H38" s="55">
        <v>4.6368709993945996E-3</v>
      </c>
      <c r="I38" s="51">
        <v>223306.15699625766</v>
      </c>
    </row>
    <row r="39" spans="1:12" s="29" customFormat="1">
      <c r="A39" s="47" t="s">
        <v>31</v>
      </c>
      <c r="B39" s="48">
        <v>5397</v>
      </c>
      <c r="C39" s="51">
        <v>7088685</v>
      </c>
      <c r="D39" s="51">
        <v>102809231</v>
      </c>
      <c r="E39" s="50">
        <v>0.1051875807610978</v>
      </c>
      <c r="F39" s="49">
        <v>20.250723962531815</v>
      </c>
      <c r="G39" s="49">
        <v>243.00868755038178</v>
      </c>
      <c r="H39" s="55">
        <v>1.2756810589405249E-2</v>
      </c>
      <c r="I39" s="51">
        <v>1311517.8867094105</v>
      </c>
    </row>
    <row r="40" spans="1:12" s="29" customFormat="1">
      <c r="A40" s="47" t="s">
        <v>7</v>
      </c>
      <c r="B40" s="48">
        <v>1010</v>
      </c>
      <c r="C40" s="51">
        <v>15706347</v>
      </c>
      <c r="D40" s="51">
        <v>178629890</v>
      </c>
      <c r="E40" s="50">
        <v>0.23306334581439661</v>
      </c>
      <c r="F40" s="49">
        <v>239.76241709393892</v>
      </c>
      <c r="G40" s="49">
        <v>2877.1490051272672</v>
      </c>
      <c r="H40" s="55">
        <v>1.6267828946088136E-2</v>
      </c>
      <c r="I40" s="51">
        <v>2905920.4951785398</v>
      </c>
    </row>
    <row r="41" spans="1:12" s="29" customFormat="1">
      <c r="A41" s="47" t="s">
        <v>32</v>
      </c>
      <c r="B41" s="48">
        <v>82</v>
      </c>
      <c r="C41" s="51">
        <v>17509370</v>
      </c>
      <c r="D41" s="51">
        <v>142513279</v>
      </c>
      <c r="E41" s="50">
        <v>0.25981804396033154</v>
      </c>
      <c r="F41" s="49">
        <v>3292.1829516359417</v>
      </c>
      <c r="G41" s="49">
        <v>39506.195419631302</v>
      </c>
      <c r="H41" s="55">
        <v>2.2731271409520842E-2</v>
      </c>
      <c r="I41" s="51">
        <v>3239508.0244097668</v>
      </c>
    </row>
    <row r="42" spans="1:12" s="29" customFormat="1">
      <c r="A42" s="47" t="s">
        <v>5</v>
      </c>
      <c r="B42" s="48"/>
      <c r="C42" s="51">
        <v>850337</v>
      </c>
      <c r="D42" s="51">
        <v>9670989</v>
      </c>
      <c r="E42" s="50">
        <v>1.2617980889494965E-2</v>
      </c>
      <c r="F42" s="49"/>
      <c r="G42" s="49"/>
      <c r="H42" s="55">
        <v>1.626779635662021E-2</v>
      </c>
      <c r="I42" s="51">
        <v>157325.67961911412</v>
      </c>
    </row>
    <row r="43" spans="1:12" s="29" customFormat="1">
      <c r="A43" s="47"/>
      <c r="B43" s="48"/>
      <c r="C43" s="51"/>
      <c r="D43" s="51"/>
      <c r="E43" s="50"/>
      <c r="F43" s="50"/>
      <c r="G43" s="49"/>
      <c r="H43" s="55"/>
      <c r="I43" s="51"/>
    </row>
    <row r="44" spans="1:12" s="29" customFormat="1">
      <c r="A44" s="47" t="s">
        <v>6</v>
      </c>
      <c r="B44" s="48">
        <v>271104</v>
      </c>
      <c r="C44" s="51">
        <v>67390893</v>
      </c>
      <c r="D44" s="51">
        <v>766441396</v>
      </c>
      <c r="E44" s="50">
        <v>0.99999999999999989</v>
      </c>
      <c r="F44" s="50"/>
      <c r="G44" s="47"/>
      <c r="H44" s="54"/>
      <c r="I44" s="51">
        <v>12468372</v>
      </c>
    </row>
    <row r="46" spans="1:12">
      <c r="A46" s="14" t="s">
        <v>41</v>
      </c>
    </row>
    <row r="47" spans="1:12" ht="15.75">
      <c r="A47" s="18" t="s">
        <v>72</v>
      </c>
      <c r="B47" s="19"/>
      <c r="C47" s="19"/>
      <c r="D47" s="19"/>
      <c r="E47" s="19"/>
      <c r="F47" s="19"/>
      <c r="G47" s="19"/>
      <c r="H47" s="19"/>
      <c r="I47" s="19"/>
      <c r="J47" s="19"/>
      <c r="K47" s="20"/>
      <c r="L47" s="20"/>
    </row>
    <row r="48" spans="1:12" ht="15.75">
      <c r="A48" s="21" t="s">
        <v>69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 ht="15.75">
      <c r="A49" s="21" t="s">
        <v>70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>
      <c r="A50" t="s">
        <v>45</v>
      </c>
    </row>
    <row r="51" spans="1:12">
      <c r="A51" t="s">
        <v>46</v>
      </c>
    </row>
    <row r="52" spans="1:12">
      <c r="A52" t="s">
        <v>47</v>
      </c>
    </row>
    <row r="53" spans="1:12">
      <c r="A53" t="s">
        <v>48</v>
      </c>
    </row>
    <row r="54" spans="1:12">
      <c r="A54" t="s">
        <v>73</v>
      </c>
    </row>
    <row r="55" spans="1:12" ht="15.75">
      <c r="A55" s="58" t="s">
        <v>80</v>
      </c>
      <c r="B55" s="57"/>
      <c r="C55" s="57"/>
      <c r="D55" s="57"/>
      <c r="E55" s="57"/>
      <c r="F55" s="57"/>
      <c r="G55" s="57"/>
      <c r="H55" s="57"/>
    </row>
    <row r="56" spans="1:12">
      <c r="A56" s="56" t="s">
        <v>45</v>
      </c>
      <c r="B56" s="57"/>
      <c r="C56" s="57"/>
      <c r="D56" s="57"/>
      <c r="E56" s="57"/>
      <c r="F56" s="57"/>
      <c r="G56" s="57"/>
      <c r="H56" s="57"/>
    </row>
    <row r="57" spans="1:12">
      <c r="A57" s="56" t="s">
        <v>46</v>
      </c>
      <c r="B57" s="56"/>
      <c r="C57" s="56"/>
      <c r="D57" s="56"/>
      <c r="E57" s="56"/>
      <c r="F57" s="56"/>
      <c r="G57" s="56"/>
      <c r="H57" s="56"/>
    </row>
  </sheetData>
  <pageMargins left="0.7" right="0.7" top="0.75" bottom="0.75" header="0.3" footer="0.3"/>
  <pageSetup scale="75" orientation="landscape" verticalDpi="597" r:id="rId1"/>
  <headerFooter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63"/>
  <sheetViews>
    <sheetView view="pageLayout" topLeftCell="A90" zoomScaleNormal="100" workbookViewId="0">
      <selection activeCell="C52" sqref="C52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7" t="s">
        <v>62</v>
      </c>
      <c r="C1" s="5"/>
      <c r="D1" s="5"/>
      <c r="E1" s="5"/>
      <c r="F1" s="5"/>
    </row>
    <row r="2" spans="1:11" ht="15.75">
      <c r="B2" s="4"/>
    </row>
    <row r="3" spans="1:11" ht="15.75">
      <c r="B3" s="4" t="s">
        <v>24</v>
      </c>
      <c r="E3" s="2">
        <v>23900000</v>
      </c>
    </row>
    <row r="4" spans="1:11" ht="15.75">
      <c r="B4" s="18" t="s">
        <v>66</v>
      </c>
      <c r="C4" s="19"/>
      <c r="D4" s="19"/>
      <c r="E4" s="3">
        <v>5102183</v>
      </c>
    </row>
    <row r="6" spans="1:11" ht="15.75" thickBot="1">
      <c r="A6" s="5"/>
      <c r="B6" s="5"/>
      <c r="C6" s="6" t="s">
        <v>67</v>
      </c>
      <c r="D6" s="5"/>
      <c r="E6" s="5"/>
      <c r="F6" s="5"/>
      <c r="G6" s="5"/>
      <c r="H6" s="5"/>
      <c r="I6" s="5"/>
      <c r="J6" s="5"/>
      <c r="K6" s="5"/>
    </row>
    <row r="7" spans="1:11">
      <c r="D7" s="1" t="s">
        <v>22</v>
      </c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7" t="s">
        <v>1</v>
      </c>
      <c r="B10" s="8">
        <v>125518</v>
      </c>
      <c r="C10" s="9">
        <v>12.52</v>
      </c>
      <c r="D10" s="10">
        <f>C10/$C$10</f>
        <v>1</v>
      </c>
      <c r="E10" s="8">
        <f>B10*D10</f>
        <v>125518</v>
      </c>
      <c r="F10" s="11">
        <f>E10/$E$19</f>
        <v>0.71539319853712813</v>
      </c>
      <c r="G10" s="9">
        <f>I10/B10/12</f>
        <v>2.4233357074229462</v>
      </c>
      <c r="H10" s="9">
        <f>G10*12</f>
        <v>29.080028489075353</v>
      </c>
      <c r="I10" s="12">
        <f>F10*$E$4</f>
        <v>3650067.0158917601</v>
      </c>
      <c r="J10" s="9">
        <f>B25/B10/12</f>
        <v>131.55633056613394</v>
      </c>
      <c r="K10" s="11">
        <f>G10/J10</f>
        <v>1.8420517636775564E-2</v>
      </c>
    </row>
    <row r="11" spans="1:11">
      <c r="A11" s="7" t="s">
        <v>33</v>
      </c>
      <c r="B11" s="8">
        <v>17412</v>
      </c>
      <c r="C11" s="9">
        <v>21.32</v>
      </c>
      <c r="D11" s="10">
        <f t="shared" ref="D11:D17" si="0">C11/$C$10</f>
        <v>1.7028753993610224</v>
      </c>
      <c r="E11" s="8">
        <f t="shared" ref="E11:E17" si="1">B11*D11</f>
        <v>29650.466453674122</v>
      </c>
      <c r="F11" s="11">
        <f t="shared" ref="F11:F17" si="2">E11/$E$19</f>
        <v>0.16899362668630594</v>
      </c>
      <c r="G11" s="9">
        <f t="shared" ref="G11:G17" si="3">I11/B11/12</f>
        <v>4.126638760563675</v>
      </c>
      <c r="H11" s="9">
        <f t="shared" ref="H11:H17" si="4">G11*12</f>
        <v>49.519665126764096</v>
      </c>
      <c r="I11" s="12">
        <f t="shared" ref="I11:I17" si="5">F11*$E$4</f>
        <v>862236.40918721643</v>
      </c>
      <c r="J11" s="9">
        <f t="shared" ref="J11:J17" si="6">B26/B11/12</f>
        <v>192.5785473619726</v>
      </c>
      <c r="K11" s="11">
        <f t="shared" ref="K11:K17" si="7">G11/J11</f>
        <v>2.1428340887872641E-2</v>
      </c>
    </row>
    <row r="12" spans="1:11">
      <c r="A12" s="7" t="s">
        <v>38</v>
      </c>
      <c r="B12" s="8">
        <v>3047</v>
      </c>
      <c r="C12" s="9">
        <v>21.32</v>
      </c>
      <c r="D12" s="10">
        <f t="shared" si="0"/>
        <v>1.7028753993610224</v>
      </c>
      <c r="E12" s="8">
        <f t="shared" si="1"/>
        <v>5188.6613418530351</v>
      </c>
      <c r="F12" s="11">
        <f t="shared" si="2"/>
        <v>2.9572914111714574E-2</v>
      </c>
      <c r="G12" s="9">
        <f t="shared" si="3"/>
        <v>4.126638760563675</v>
      </c>
      <c r="H12" s="9">
        <f t="shared" si="4"/>
        <v>49.519665126764096</v>
      </c>
      <c r="I12" s="12">
        <f t="shared" si="5"/>
        <v>150886.41964125019</v>
      </c>
      <c r="J12" s="9">
        <f t="shared" si="6"/>
        <v>280.37569740728583</v>
      </c>
      <c r="K12" s="11">
        <f t="shared" si="7"/>
        <v>1.4718246976196163E-2</v>
      </c>
    </row>
    <row r="13" spans="1:11">
      <c r="A13" s="7" t="s">
        <v>34</v>
      </c>
      <c r="B13" s="8">
        <v>939</v>
      </c>
      <c r="C13" s="9">
        <v>66.989999999999995</v>
      </c>
      <c r="D13" s="10">
        <f t="shared" si="0"/>
        <v>5.3506389776357821</v>
      </c>
      <c r="E13" s="8">
        <f t="shared" si="1"/>
        <v>5024.2499999999991</v>
      </c>
      <c r="F13" s="11">
        <f t="shared" si="2"/>
        <v>2.8635847270910668E-2</v>
      </c>
      <c r="G13" s="9">
        <f t="shared" si="3"/>
        <v>12.966394492033794</v>
      </c>
      <c r="H13" s="9">
        <f t="shared" si="4"/>
        <v>155.59673390440554</v>
      </c>
      <c r="I13" s="12">
        <f t="shared" si="5"/>
        <v>146105.33313623679</v>
      </c>
      <c r="J13" s="9">
        <f t="shared" si="6"/>
        <v>3182.023872914448</v>
      </c>
      <c r="K13" s="11">
        <f t="shared" si="7"/>
        <v>4.0748891302810186E-3</v>
      </c>
    </row>
    <row r="14" spans="1:11">
      <c r="A14" s="7" t="s">
        <v>35</v>
      </c>
      <c r="B14" s="8">
        <v>1735</v>
      </c>
      <c r="C14" s="9">
        <v>67</v>
      </c>
      <c r="D14" s="10">
        <f t="shared" si="0"/>
        <v>5.3514376996805115</v>
      </c>
      <c r="E14" s="8">
        <f t="shared" si="1"/>
        <v>9284.7444089456876</v>
      </c>
      <c r="F14" s="11">
        <f t="shared" si="2"/>
        <v>5.2918649120567346E-2</v>
      </c>
      <c r="G14" s="9">
        <f t="shared" si="3"/>
        <v>12.968330063685096</v>
      </c>
      <c r="H14" s="9">
        <f t="shared" si="4"/>
        <v>155.61996076422116</v>
      </c>
      <c r="I14" s="12">
        <f t="shared" si="5"/>
        <v>270000.63192592369</v>
      </c>
      <c r="J14" s="9">
        <f t="shared" si="6"/>
        <v>3989.5069164265133</v>
      </c>
      <c r="K14" s="11">
        <f t="shared" si="7"/>
        <v>3.2506097458532813E-3</v>
      </c>
    </row>
    <row r="15" spans="1:11">
      <c r="A15" s="7" t="s">
        <v>39</v>
      </c>
      <c r="B15" s="8">
        <v>38</v>
      </c>
      <c r="C15" s="9">
        <v>247.73</v>
      </c>
      <c r="D15" s="10">
        <f t="shared" si="0"/>
        <v>19.786741214057507</v>
      </c>
      <c r="E15" s="8">
        <f t="shared" si="1"/>
        <v>751.89616613418525</v>
      </c>
      <c r="F15" s="11">
        <f t="shared" si="2"/>
        <v>4.2854523116886709E-3</v>
      </c>
      <c r="G15" s="9">
        <f t="shared" si="3"/>
        <v>47.949916517562805</v>
      </c>
      <c r="H15" s="9">
        <f t="shared" si="4"/>
        <v>575.39899821075369</v>
      </c>
      <c r="I15" s="12">
        <f t="shared" si="5"/>
        <v>21865.161932008639</v>
      </c>
      <c r="J15" s="9">
        <f t="shared" si="6"/>
        <v>111738.76754385965</v>
      </c>
      <c r="K15" s="11">
        <f t="shared" si="7"/>
        <v>4.2912516015304651E-4</v>
      </c>
    </row>
    <row r="16" spans="1:11">
      <c r="A16" s="7" t="s">
        <v>36</v>
      </c>
      <c r="B16" s="8">
        <v>1</v>
      </c>
      <c r="C16" s="9">
        <v>246.47</v>
      </c>
      <c r="D16" s="10">
        <f t="shared" si="0"/>
        <v>19.686102236421725</v>
      </c>
      <c r="E16" s="8">
        <f t="shared" si="1"/>
        <v>19.686102236421725</v>
      </c>
      <c r="F16" s="11">
        <f t="shared" si="2"/>
        <v>1.1220146628884023E-4</v>
      </c>
      <c r="G16" s="9">
        <f t="shared" si="3"/>
        <v>47.706034489499473</v>
      </c>
      <c r="H16" s="9">
        <f t="shared" si="4"/>
        <v>572.47241387399367</v>
      </c>
      <c r="I16" s="12">
        <f t="shared" si="5"/>
        <v>572.47241387399367</v>
      </c>
      <c r="J16" s="9">
        <f t="shared" si="6"/>
        <v>316487.75</v>
      </c>
      <c r="K16" s="11">
        <f t="shared" si="7"/>
        <v>1.5073580095753935E-4</v>
      </c>
    </row>
    <row r="17" spans="1:11">
      <c r="A17" s="7" t="s">
        <v>37</v>
      </c>
      <c r="B17" s="8">
        <v>7</v>
      </c>
      <c r="C17" s="9">
        <v>27.65</v>
      </c>
      <c r="D17" s="10">
        <f t="shared" si="0"/>
        <v>2.2084664536741214</v>
      </c>
      <c r="E17" s="8">
        <f t="shared" si="1"/>
        <v>15.45926517571885</v>
      </c>
      <c r="F17" s="11">
        <f t="shared" si="2"/>
        <v>8.8110495395808924E-5</v>
      </c>
      <c r="G17" s="9">
        <f t="shared" si="3"/>
        <v>5.3518556158342214</v>
      </c>
      <c r="H17" s="9">
        <f t="shared" si="4"/>
        <v>64.222267390010657</v>
      </c>
      <c r="I17" s="12">
        <f t="shared" si="5"/>
        <v>449.55587173007456</v>
      </c>
      <c r="J17" s="9">
        <f t="shared" si="6"/>
        <v>695.28571428571422</v>
      </c>
      <c r="K17" s="11">
        <f t="shared" si="7"/>
        <v>7.697347300357418E-3</v>
      </c>
    </row>
    <row r="18" spans="1:11">
      <c r="A18" s="7" t="s">
        <v>5</v>
      </c>
      <c r="B18" s="8"/>
      <c r="C18" s="9"/>
      <c r="D18" s="10"/>
      <c r="E18" s="8"/>
      <c r="F18" s="11"/>
      <c r="G18" s="9"/>
      <c r="H18" s="9"/>
      <c r="I18" s="12"/>
      <c r="J18" s="9"/>
      <c r="K18" s="11"/>
    </row>
    <row r="19" spans="1:11">
      <c r="A19" s="7" t="s">
        <v>6</v>
      </c>
      <c r="B19" s="8">
        <f>SUM(B10:B18)</f>
        <v>148697</v>
      </c>
      <c r="C19" s="7"/>
      <c r="D19" s="7"/>
      <c r="E19" s="8">
        <f>SUM(E10:E18)</f>
        <v>175453.16373801918</v>
      </c>
      <c r="F19" s="11">
        <f>SUM(F10:F18)</f>
        <v>0.99999999999999989</v>
      </c>
      <c r="G19" s="7"/>
      <c r="H19" s="7"/>
      <c r="I19" s="12">
        <f>SUM(I10:I18)</f>
        <v>5102183</v>
      </c>
      <c r="J19" s="7"/>
      <c r="K19" s="7"/>
    </row>
    <row r="22" spans="1:11" ht="15.75" thickBot="1">
      <c r="A22" s="5"/>
      <c r="B22" s="5"/>
      <c r="C22" s="6" t="s">
        <v>68</v>
      </c>
      <c r="D22" s="5"/>
      <c r="E22" s="5"/>
      <c r="F22" s="5"/>
      <c r="G22" s="5"/>
      <c r="H22" s="5"/>
      <c r="I22" s="5"/>
      <c r="J22" s="5"/>
      <c r="K22" s="5"/>
    </row>
    <row r="23" spans="1:11">
      <c r="B23" s="1" t="s">
        <v>25</v>
      </c>
      <c r="C23" s="1"/>
      <c r="D23" s="1" t="s">
        <v>28</v>
      </c>
      <c r="E23" s="1" t="s">
        <v>26</v>
      </c>
      <c r="F23" s="1" t="s">
        <v>18</v>
      </c>
      <c r="G23" s="1" t="s">
        <v>18</v>
      </c>
      <c r="H23" s="1" t="s">
        <v>18</v>
      </c>
      <c r="J23" s="1" t="s">
        <v>58</v>
      </c>
      <c r="K23" s="1" t="s">
        <v>57</v>
      </c>
    </row>
    <row r="24" spans="1:11">
      <c r="A24" t="s">
        <v>0</v>
      </c>
      <c r="B24" s="1" t="s">
        <v>26</v>
      </c>
      <c r="C24" s="1" t="s">
        <v>27</v>
      </c>
      <c r="D24" s="1" t="s">
        <v>26</v>
      </c>
      <c r="E24" s="1" t="s">
        <v>29</v>
      </c>
      <c r="F24" s="1" t="s">
        <v>19</v>
      </c>
      <c r="G24" s="1" t="s">
        <v>20</v>
      </c>
      <c r="H24" s="1" t="s">
        <v>21</v>
      </c>
      <c r="J24" s="1" t="s">
        <v>55</v>
      </c>
      <c r="K24" s="1" t="s">
        <v>18</v>
      </c>
    </row>
    <row r="25" spans="1:11">
      <c r="A25" s="7" t="s">
        <v>1</v>
      </c>
      <c r="B25" s="12">
        <v>198152250</v>
      </c>
      <c r="C25" s="12">
        <v>0</v>
      </c>
      <c r="D25" s="12">
        <f>B25-C25</f>
        <v>198152250</v>
      </c>
      <c r="E25" s="11">
        <f t="shared" ref="E25:E33" si="8">D25/$D$34</f>
        <v>0.46175030768964365</v>
      </c>
      <c r="F25" s="9">
        <f t="shared" ref="F25:F32" si="9">H25/B10/12</f>
        <v>1.5641412454381503</v>
      </c>
      <c r="G25" s="9">
        <f>F25*12</f>
        <v>18.769694945257804</v>
      </c>
      <c r="H25" s="12">
        <f>E25*$E$4</f>
        <v>2355934.5701388689</v>
      </c>
      <c r="I25" s="7"/>
      <c r="J25" s="9">
        <f>B25/B10/12</f>
        <v>131.55633056613394</v>
      </c>
      <c r="K25" s="11">
        <f>F25/J25</f>
        <v>1.1889517127051896E-2</v>
      </c>
    </row>
    <row r="26" spans="1:11">
      <c r="A26" s="7" t="s">
        <v>33</v>
      </c>
      <c r="B26" s="12">
        <v>40238132</v>
      </c>
      <c r="C26" s="12">
        <v>0</v>
      </c>
      <c r="D26" s="12">
        <f t="shared" ref="D26:D33" si="10">B26-C26</f>
        <v>40238132</v>
      </c>
      <c r="E26" s="11">
        <f t="shared" si="8"/>
        <v>9.3766131002077924E-2</v>
      </c>
      <c r="F26" s="9">
        <f t="shared" si="9"/>
        <v>2.289665937162948</v>
      </c>
      <c r="G26" s="9">
        <f t="shared" ref="G26:G32" si="11">F26*12</f>
        <v>27.475991245955377</v>
      </c>
      <c r="H26" s="12">
        <f t="shared" ref="H26:H33" si="12">E26*$E$4</f>
        <v>478411.95957457495</v>
      </c>
      <c r="I26" s="7"/>
      <c r="J26" s="9">
        <f t="shared" ref="J26:J32" si="13">B26/B11/12</f>
        <v>192.5785473619726</v>
      </c>
      <c r="K26" s="11">
        <f t="shared" ref="K26:K32" si="14">F26/J26</f>
        <v>1.1889517127051896E-2</v>
      </c>
    </row>
    <row r="27" spans="1:11">
      <c r="A27" s="7" t="s">
        <v>38</v>
      </c>
      <c r="B27" s="12">
        <v>10251657</v>
      </c>
      <c r="C27" s="12">
        <v>0</v>
      </c>
      <c r="D27" s="12">
        <f t="shared" si="10"/>
        <v>10251657</v>
      </c>
      <c r="E27" s="11">
        <f t="shared" si="8"/>
        <v>2.388923554528747E-2</v>
      </c>
      <c r="F27" s="9">
        <f t="shared" si="9"/>
        <v>3.333531656333045</v>
      </c>
      <c r="G27" s="9">
        <f t="shared" si="11"/>
        <v>40.002379875996539</v>
      </c>
      <c r="H27" s="12">
        <f t="shared" si="12"/>
        <v>121887.25148216146</v>
      </c>
      <c r="I27" s="7"/>
      <c r="J27" s="9">
        <f t="shared" si="13"/>
        <v>280.37569740728583</v>
      </c>
      <c r="K27" s="11">
        <f t="shared" si="14"/>
        <v>1.1889517127051897E-2</v>
      </c>
    </row>
    <row r="28" spans="1:11">
      <c r="A28" s="7" t="s">
        <v>34</v>
      </c>
      <c r="B28" s="12">
        <v>35855045</v>
      </c>
      <c r="C28" s="12">
        <v>0</v>
      </c>
      <c r="D28" s="12">
        <f t="shared" si="10"/>
        <v>35855045</v>
      </c>
      <c r="E28" s="11">
        <f t="shared" si="8"/>
        <v>8.3552309201515601E-2</v>
      </c>
      <c r="F28" s="9">
        <f t="shared" si="9"/>
        <v>37.832727335704341</v>
      </c>
      <c r="G28" s="9">
        <f t="shared" si="11"/>
        <v>453.99272802845212</v>
      </c>
      <c r="H28" s="12">
        <f t="shared" si="12"/>
        <v>426299.1716187165</v>
      </c>
      <c r="I28" s="7"/>
      <c r="J28" s="9">
        <f t="shared" si="13"/>
        <v>3182.023872914448</v>
      </c>
      <c r="K28" s="11">
        <f t="shared" si="14"/>
        <v>1.1889517127051897E-2</v>
      </c>
    </row>
    <row r="29" spans="1:11">
      <c r="A29" s="7" t="s">
        <v>35</v>
      </c>
      <c r="B29" s="12">
        <v>83061534</v>
      </c>
      <c r="C29" s="12">
        <v>0</v>
      </c>
      <c r="D29" s="12">
        <f t="shared" si="10"/>
        <v>83061534</v>
      </c>
      <c r="E29" s="11">
        <f t="shared" si="8"/>
        <v>0.19355666605690219</v>
      </c>
      <c r="F29" s="9">
        <f t="shared" si="9"/>
        <v>47.433310811345024</v>
      </c>
      <c r="G29" s="9">
        <f t="shared" si="11"/>
        <v>569.19972973614028</v>
      </c>
      <c r="H29" s="12">
        <f t="shared" si="12"/>
        <v>987561.53109220346</v>
      </c>
      <c r="I29" s="7"/>
      <c r="J29" s="9">
        <f t="shared" si="13"/>
        <v>3989.5069164265133</v>
      </c>
      <c r="K29" s="11">
        <f t="shared" si="14"/>
        <v>1.1889517127051896E-2</v>
      </c>
    </row>
    <row r="30" spans="1:11">
      <c r="A30" s="7" t="s">
        <v>39</v>
      </c>
      <c r="B30" s="12">
        <v>50952878</v>
      </c>
      <c r="C30" s="12">
        <v>0</v>
      </c>
      <c r="D30" s="12">
        <f t="shared" si="10"/>
        <v>50952878</v>
      </c>
      <c r="E30" s="11">
        <f t="shared" si="8"/>
        <v>0.11873449377523028</v>
      </c>
      <c r="F30" s="9">
        <f t="shared" si="9"/>
        <v>1328.5199904683898</v>
      </c>
      <c r="G30" s="9">
        <f t="shared" si="11"/>
        <v>15942.239885620678</v>
      </c>
      <c r="H30" s="12">
        <f t="shared" si="12"/>
        <v>605805.11565358576</v>
      </c>
      <c r="I30" s="7"/>
      <c r="J30" s="9">
        <f t="shared" si="13"/>
        <v>111738.76754385965</v>
      </c>
      <c r="K30" s="11">
        <f t="shared" si="14"/>
        <v>1.1889517127051896E-2</v>
      </c>
    </row>
    <row r="31" spans="1:11">
      <c r="A31" s="7" t="s">
        <v>36</v>
      </c>
      <c r="B31" s="12">
        <v>3797853</v>
      </c>
      <c r="C31" s="12">
        <v>0</v>
      </c>
      <c r="D31" s="12">
        <f t="shared" si="10"/>
        <v>3797853</v>
      </c>
      <c r="E31" s="11">
        <f t="shared" si="8"/>
        <v>8.8500624712060348E-3</v>
      </c>
      <c r="F31" s="9">
        <f t="shared" si="9"/>
        <v>3762.8865241271183</v>
      </c>
      <c r="G31" s="9">
        <f t="shared" si="11"/>
        <v>45154.638289525421</v>
      </c>
      <c r="H31" s="12">
        <f t="shared" si="12"/>
        <v>45154.638289525421</v>
      </c>
      <c r="I31" s="7"/>
      <c r="J31" s="9">
        <f t="shared" si="13"/>
        <v>316487.75</v>
      </c>
      <c r="K31" s="11">
        <f t="shared" si="14"/>
        <v>1.1889517127051894E-2</v>
      </c>
    </row>
    <row r="32" spans="1:11">
      <c r="A32" s="7" t="s">
        <v>37</v>
      </c>
      <c r="B32" s="12">
        <v>58404</v>
      </c>
      <c r="C32" s="12">
        <v>0</v>
      </c>
      <c r="D32" s="12">
        <f t="shared" si="10"/>
        <v>58404</v>
      </c>
      <c r="E32" s="11">
        <f t="shared" si="8"/>
        <v>1.3609769745388179E-4</v>
      </c>
      <c r="F32" s="9">
        <f t="shared" si="9"/>
        <v>8.2666114081945121</v>
      </c>
      <c r="G32" s="9">
        <f t="shared" si="11"/>
        <v>99.199336898334138</v>
      </c>
      <c r="H32" s="12">
        <f t="shared" si="12"/>
        <v>694.39535828833903</v>
      </c>
      <c r="I32" s="7"/>
      <c r="J32" s="9">
        <f t="shared" si="13"/>
        <v>695.28571428571422</v>
      </c>
      <c r="K32" s="11">
        <f t="shared" si="14"/>
        <v>1.1889517127051899E-2</v>
      </c>
    </row>
    <row r="33" spans="1:11">
      <c r="A33" s="7" t="s">
        <v>5</v>
      </c>
      <c r="B33" s="12">
        <v>6765150</v>
      </c>
      <c r="C33" s="12">
        <v>0</v>
      </c>
      <c r="D33" s="12">
        <f t="shared" si="10"/>
        <v>6765150</v>
      </c>
      <c r="E33" s="11">
        <f t="shared" si="8"/>
        <v>1.5764696560682974E-2</v>
      </c>
      <c r="F33" s="9"/>
      <c r="G33" s="9"/>
      <c r="H33" s="12">
        <f t="shared" si="12"/>
        <v>80434.366792075132</v>
      </c>
      <c r="I33" s="7"/>
      <c r="J33" s="9"/>
      <c r="K33" s="11">
        <f>H33/B33</f>
        <v>1.1889517127051896E-2</v>
      </c>
    </row>
    <row r="34" spans="1:11">
      <c r="A34" s="7" t="s">
        <v>6</v>
      </c>
      <c r="B34" s="12">
        <f>SUM(B25:B33)</f>
        <v>429132903</v>
      </c>
      <c r="C34" s="12">
        <f>SUM(C25:C33)</f>
        <v>0</v>
      </c>
      <c r="D34" s="12">
        <f>SUM(D25:D33)</f>
        <v>429132903</v>
      </c>
      <c r="E34" s="11">
        <f>SUM(E25:E33)</f>
        <v>1</v>
      </c>
      <c r="F34" s="7"/>
      <c r="G34" s="7"/>
      <c r="H34" s="12">
        <f>SUM(H25:H33)</f>
        <v>5102183</v>
      </c>
      <c r="I34" s="7"/>
      <c r="J34" s="7"/>
      <c r="K34" s="7"/>
    </row>
    <row r="35" spans="1:11" s="63" customFormat="1">
      <c r="A35" s="64"/>
      <c r="B35" s="66"/>
      <c r="C35" s="66"/>
      <c r="D35" s="66"/>
      <c r="E35" s="65"/>
      <c r="F35" s="64"/>
      <c r="G35" s="64"/>
      <c r="H35" s="66"/>
      <c r="I35" s="64"/>
      <c r="J35" s="64"/>
      <c r="K35" s="64"/>
    </row>
    <row r="36" spans="1:11" s="63" customFormat="1">
      <c r="A36" s="64"/>
      <c r="B36" s="66"/>
      <c r="C36" s="66"/>
      <c r="D36" s="66"/>
      <c r="E36" s="65"/>
      <c r="F36" s="64"/>
      <c r="G36" s="64"/>
      <c r="H36" s="66"/>
      <c r="I36" s="64"/>
      <c r="J36" s="64"/>
      <c r="K36" s="64"/>
    </row>
    <row r="37" spans="1:11" s="63" customFormat="1" ht="15.75" thickBot="1">
      <c r="A37" s="69"/>
      <c r="B37" s="69"/>
      <c r="C37" s="82" t="s">
        <v>79</v>
      </c>
      <c r="D37" s="75"/>
      <c r="E37" s="75"/>
      <c r="F37" s="75"/>
      <c r="G37" s="69"/>
      <c r="H37" s="69"/>
      <c r="I37" s="76"/>
      <c r="J37" s="64"/>
      <c r="K37" s="64"/>
    </row>
    <row r="38" spans="1:11" s="63" customFormat="1">
      <c r="A38" s="67"/>
      <c r="B38" s="67"/>
      <c r="C38" s="67"/>
      <c r="D38" s="68"/>
      <c r="E38" s="68" t="s">
        <v>74</v>
      </c>
      <c r="F38" s="67"/>
      <c r="G38" s="67"/>
      <c r="H38" s="67"/>
      <c r="I38" s="67"/>
      <c r="J38" s="64"/>
      <c r="K38" s="64"/>
    </row>
    <row r="39" spans="1:11" s="63" customFormat="1">
      <c r="A39" s="67"/>
      <c r="B39" s="68" t="s">
        <v>9</v>
      </c>
      <c r="C39" s="68" t="s">
        <v>75</v>
      </c>
      <c r="D39" s="68" t="s">
        <v>76</v>
      </c>
      <c r="E39" s="68" t="s">
        <v>26</v>
      </c>
      <c r="F39" s="68" t="s">
        <v>18</v>
      </c>
      <c r="G39" s="68" t="s">
        <v>18</v>
      </c>
      <c r="H39" s="68" t="s">
        <v>18</v>
      </c>
      <c r="I39" s="68" t="s">
        <v>18</v>
      </c>
      <c r="J39" s="64"/>
      <c r="K39" s="64"/>
    </row>
    <row r="40" spans="1:11" s="63" customFormat="1">
      <c r="A40" s="67" t="s">
        <v>0</v>
      </c>
      <c r="B40" s="68" t="s">
        <v>10</v>
      </c>
      <c r="C40" s="68" t="s">
        <v>77</v>
      </c>
      <c r="D40" s="68" t="s">
        <v>26</v>
      </c>
      <c r="E40" s="68" t="s">
        <v>77</v>
      </c>
      <c r="F40" s="68" t="s">
        <v>19</v>
      </c>
      <c r="G40" s="68" t="s">
        <v>20</v>
      </c>
      <c r="H40" s="68" t="s">
        <v>57</v>
      </c>
      <c r="I40" s="68" t="s">
        <v>26</v>
      </c>
      <c r="J40" s="64"/>
      <c r="K40" s="64"/>
    </row>
    <row r="41" spans="1:11" s="63" customFormat="1">
      <c r="A41" s="70" t="s">
        <v>1</v>
      </c>
      <c r="B41" s="71">
        <v>125518</v>
      </c>
      <c r="C41" s="74">
        <v>12693381</v>
      </c>
      <c r="D41" s="74">
        <v>198152250</v>
      </c>
      <c r="E41" s="73">
        <v>0.46157749090909089</v>
      </c>
      <c r="F41" s="72">
        <v>1.5635558427868366</v>
      </c>
      <c r="G41" s="72">
        <v>18.762670113442038</v>
      </c>
      <c r="H41" s="78">
        <v>1.1885067302031736E-2</v>
      </c>
      <c r="I41" s="74">
        <v>2355052.8272990179</v>
      </c>
      <c r="J41" s="64"/>
      <c r="K41" s="64"/>
    </row>
    <row r="42" spans="1:11" s="63" customFormat="1">
      <c r="A42" s="70" t="s">
        <v>33</v>
      </c>
      <c r="B42" s="71">
        <v>17412</v>
      </c>
      <c r="C42" s="74">
        <v>2568628</v>
      </c>
      <c r="D42" s="74">
        <v>40238132</v>
      </c>
      <c r="E42" s="73">
        <v>9.3404654545454546E-2</v>
      </c>
      <c r="F42" s="72">
        <v>2.2808390790962694</v>
      </c>
      <c r="G42" s="72">
        <v>27.370068949155232</v>
      </c>
      <c r="H42" s="78">
        <v>1.1843682021389336E-2</v>
      </c>
      <c r="I42" s="74">
        <v>476567.64054269093</v>
      </c>
      <c r="J42" s="64"/>
      <c r="K42" s="64"/>
    </row>
    <row r="43" spans="1:11" s="63" customFormat="1">
      <c r="A43" s="70" t="s">
        <v>38</v>
      </c>
      <c r="B43" s="71">
        <v>3047</v>
      </c>
      <c r="C43" s="74">
        <v>657782</v>
      </c>
      <c r="D43" s="74">
        <v>10251657</v>
      </c>
      <c r="E43" s="73">
        <v>2.3919345454545455E-2</v>
      </c>
      <c r="F43" s="72">
        <v>3.3377332280196121</v>
      </c>
      <c r="G43" s="72">
        <v>40.052798736235346</v>
      </c>
      <c r="H43" s="78">
        <v>1.190450263301914E-2</v>
      </c>
      <c r="I43" s="74">
        <v>122040.87774930909</v>
      </c>
      <c r="J43" s="64"/>
      <c r="K43" s="64"/>
    </row>
    <row r="44" spans="1:11" s="63" customFormat="1">
      <c r="A44" s="70" t="s">
        <v>34</v>
      </c>
      <c r="B44" s="71">
        <v>939</v>
      </c>
      <c r="C44" s="74">
        <v>2308234</v>
      </c>
      <c r="D44" s="74">
        <v>35855045</v>
      </c>
      <c r="E44" s="73">
        <v>8.3935781818181815E-2</v>
      </c>
      <c r="F44" s="72">
        <v>38.006364845974119</v>
      </c>
      <c r="G44" s="72">
        <v>456.07637815168943</v>
      </c>
      <c r="H44" s="78">
        <v>1.1944085388386386E-2</v>
      </c>
      <c r="I44" s="74">
        <v>428255.71908443636</v>
      </c>
      <c r="J44" s="64"/>
      <c r="K44" s="64"/>
    </row>
    <row r="45" spans="1:11" s="63" customFormat="1">
      <c r="A45" s="70" t="s">
        <v>35</v>
      </c>
      <c r="B45" s="71">
        <v>1735</v>
      </c>
      <c r="C45" s="74">
        <v>5340467</v>
      </c>
      <c r="D45" s="74">
        <v>83061534</v>
      </c>
      <c r="E45" s="73">
        <v>0.1941988</v>
      </c>
      <c r="F45" s="72">
        <v>47.590673197905865</v>
      </c>
      <c r="G45" s="72">
        <v>571.08807837487041</v>
      </c>
      <c r="H45" s="78">
        <v>1.1928961196170542E-2</v>
      </c>
      <c r="I45" s="74">
        <v>990837.81598040008</v>
      </c>
      <c r="J45" s="64"/>
      <c r="K45" s="64"/>
    </row>
    <row r="46" spans="1:11" s="63" customFormat="1">
      <c r="A46" s="70" t="s">
        <v>39</v>
      </c>
      <c r="B46" s="71">
        <v>38</v>
      </c>
      <c r="C46" s="74">
        <v>3272596</v>
      </c>
      <c r="D46" s="74">
        <v>50952878</v>
      </c>
      <c r="E46" s="73">
        <v>0.1190034909090909</v>
      </c>
      <c r="F46" s="72">
        <v>1331.5297988092502</v>
      </c>
      <c r="G46" s="72">
        <v>15978.357585711003</v>
      </c>
      <c r="H46" s="78">
        <v>1.1916453242484519E-2</v>
      </c>
      <c r="I46" s="74">
        <v>607177.58825701813</v>
      </c>
      <c r="J46" s="64"/>
      <c r="K46" s="64"/>
    </row>
    <row r="47" spans="1:11" s="63" customFormat="1">
      <c r="A47" s="70" t="s">
        <v>36</v>
      </c>
      <c r="B47" s="71">
        <v>1</v>
      </c>
      <c r="C47" s="74">
        <v>235587</v>
      </c>
      <c r="D47" s="74">
        <v>3797853</v>
      </c>
      <c r="E47" s="73">
        <v>8.5667999999999994E-3</v>
      </c>
      <c r="F47" s="72">
        <v>3642.4484436999996</v>
      </c>
      <c r="G47" s="72">
        <v>43709.381324399998</v>
      </c>
      <c r="H47" s="78">
        <v>1.1508971338385134E-2</v>
      </c>
      <c r="I47" s="74">
        <v>43709.381324399998</v>
      </c>
      <c r="J47" s="64"/>
      <c r="K47" s="64"/>
    </row>
    <row r="48" spans="1:11" s="63" customFormat="1">
      <c r="A48" s="70" t="s">
        <v>37</v>
      </c>
      <c r="B48" s="71">
        <v>7</v>
      </c>
      <c r="C48" s="74">
        <v>3701</v>
      </c>
      <c r="D48" s="74">
        <v>58404</v>
      </c>
      <c r="E48" s="73">
        <v>1.3458181818181819E-4</v>
      </c>
      <c r="F48" s="72">
        <v>8.1745364861471863</v>
      </c>
      <c r="G48" s="72">
        <v>98.094437833766236</v>
      </c>
      <c r="H48" s="78">
        <v>1.1757089665714053E-2</v>
      </c>
      <c r="I48" s="74">
        <v>686.66106483636361</v>
      </c>
      <c r="J48" s="64"/>
      <c r="K48" s="64"/>
    </row>
    <row r="49" spans="1:12" s="63" customFormat="1">
      <c r="A49" s="70" t="s">
        <v>5</v>
      </c>
      <c r="B49" s="71"/>
      <c r="C49" s="74">
        <v>419624</v>
      </c>
      <c r="D49" s="74">
        <v>6765150</v>
      </c>
      <c r="E49" s="73">
        <v>1.5259054545454545E-2</v>
      </c>
      <c r="F49" s="72"/>
      <c r="G49" s="72"/>
      <c r="H49" s="78">
        <v>1.1508168879905236E-2</v>
      </c>
      <c r="I49" s="74">
        <v>77854.488697890905</v>
      </c>
      <c r="J49" s="64"/>
      <c r="K49" s="64"/>
    </row>
    <row r="50" spans="1:12" s="63" customFormat="1">
      <c r="A50" s="70" t="s">
        <v>6</v>
      </c>
      <c r="B50" s="71">
        <v>148697</v>
      </c>
      <c r="C50" s="74">
        <v>27500000</v>
      </c>
      <c r="D50" s="74">
        <v>429132903</v>
      </c>
      <c r="E50" s="73">
        <v>0.99999999999999989</v>
      </c>
      <c r="F50" s="73"/>
      <c r="G50" s="70"/>
      <c r="H50" s="77"/>
      <c r="I50" s="74">
        <v>5102183.0000000009</v>
      </c>
      <c r="J50" s="64"/>
      <c r="K50" s="64"/>
    </row>
    <row r="53" spans="1:12">
      <c r="A53" s="14" t="s">
        <v>41</v>
      </c>
    </row>
    <row r="54" spans="1:12" ht="15.75">
      <c r="A54" s="18" t="s">
        <v>72</v>
      </c>
      <c r="B54" s="19"/>
      <c r="C54" s="19"/>
      <c r="D54" s="19"/>
      <c r="E54" s="19"/>
      <c r="F54" s="19"/>
      <c r="G54" s="19"/>
      <c r="H54" s="19"/>
      <c r="I54" s="19"/>
      <c r="J54" s="19"/>
      <c r="K54" s="20"/>
      <c r="L54" s="20"/>
    </row>
    <row r="55" spans="1:12" ht="15.75">
      <c r="A55" s="21" t="s">
        <v>69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1:12" ht="15.75">
      <c r="A56" s="21" t="s">
        <v>70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2">
      <c r="A57" t="s">
        <v>45</v>
      </c>
    </row>
    <row r="58" spans="1:12">
      <c r="A58" t="s">
        <v>59</v>
      </c>
    </row>
    <row r="59" spans="1:12">
      <c r="A59" t="s">
        <v>49</v>
      </c>
    </row>
    <row r="60" spans="1:12">
      <c r="A60" t="s">
        <v>73</v>
      </c>
    </row>
    <row r="61" spans="1:12" ht="15.75">
      <c r="A61" s="81" t="s">
        <v>82</v>
      </c>
      <c r="B61" s="80"/>
      <c r="C61" s="80"/>
      <c r="D61" s="80"/>
      <c r="E61" s="80"/>
      <c r="F61" s="80"/>
      <c r="G61" s="80"/>
      <c r="H61" s="80"/>
    </row>
    <row r="62" spans="1:12">
      <c r="A62" s="79" t="s">
        <v>45</v>
      </c>
      <c r="B62" s="80"/>
      <c r="C62" s="80"/>
      <c r="D62" s="80"/>
      <c r="E62" s="80"/>
      <c r="F62" s="80"/>
      <c r="G62" s="80"/>
      <c r="H62" s="80"/>
    </row>
    <row r="63" spans="1:12">
      <c r="A63" s="79" t="s">
        <v>81</v>
      </c>
      <c r="B63" s="79"/>
      <c r="C63" s="79"/>
      <c r="D63" s="79"/>
      <c r="E63" s="79"/>
      <c r="F63" s="79"/>
      <c r="G63" s="79"/>
      <c r="H63" s="79"/>
    </row>
  </sheetData>
  <pageMargins left="0.7" right="0.7" top="0.75" bottom="0.75" header="0.3" footer="0.3"/>
  <pageSetup scale="75" orientation="landscape" verticalDpi="597" r:id="rId1"/>
  <headerFooter>
    <oddFooter>&amp;CAttachment 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8"/>
  <sheetViews>
    <sheetView view="pageLayout" topLeftCell="A45" zoomScaleNormal="100" workbookViewId="0">
      <selection activeCell="B33" sqref="B33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7" t="s">
        <v>63</v>
      </c>
      <c r="C1" s="5"/>
      <c r="D1" s="5"/>
      <c r="E1" s="5"/>
      <c r="F1" s="5"/>
      <c r="G1" s="5"/>
      <c r="H1" s="5"/>
    </row>
    <row r="2" spans="1:11" ht="15.75">
      <c r="B2" s="4"/>
    </row>
    <row r="3" spans="1:11" ht="15.75">
      <c r="B3" s="4" t="s">
        <v>24</v>
      </c>
      <c r="E3" s="2">
        <v>26460000</v>
      </c>
    </row>
    <row r="4" spans="1:11" ht="15.75">
      <c r="B4" s="18" t="s">
        <v>66</v>
      </c>
      <c r="C4" s="19"/>
      <c r="D4" s="19"/>
      <c r="E4" s="3">
        <v>7399628</v>
      </c>
    </row>
    <row r="6" spans="1:11" ht="15.75" thickBot="1">
      <c r="A6" s="5"/>
      <c r="B6" s="5"/>
      <c r="C6" s="6" t="s">
        <v>67</v>
      </c>
      <c r="D6" s="5"/>
      <c r="E6" s="5"/>
      <c r="F6" s="5"/>
      <c r="G6" s="5"/>
      <c r="H6" s="5"/>
      <c r="I6" s="5"/>
      <c r="J6" s="5"/>
      <c r="K6" s="5"/>
    </row>
    <row r="7" spans="1:11">
      <c r="D7" s="1" t="s">
        <v>22</v>
      </c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7" t="s">
        <v>1</v>
      </c>
      <c r="B10" s="8">
        <v>213822</v>
      </c>
      <c r="C10" s="9">
        <v>10.46</v>
      </c>
      <c r="D10" s="10">
        <f>C10/$C$10</f>
        <v>1</v>
      </c>
      <c r="E10" s="8">
        <f>B10*D10</f>
        <v>213822</v>
      </c>
      <c r="F10" s="11">
        <f>E10/$E$17</f>
        <v>0.78344329027430948</v>
      </c>
      <c r="G10" s="9">
        <f>I10/B10/12</f>
        <v>2.2593515896111049</v>
      </c>
      <c r="H10" s="9">
        <f>G10*12</f>
        <v>27.112219075333257</v>
      </c>
      <c r="I10" s="12">
        <f>F10*$E$4</f>
        <v>5797188.907125908</v>
      </c>
      <c r="J10" s="9">
        <f>B23/B10/12</f>
        <v>120.92899857513883</v>
      </c>
      <c r="K10" s="11">
        <f>G10/J10</f>
        <v>1.8683290329302316E-2</v>
      </c>
    </row>
    <row r="11" spans="1:11">
      <c r="A11" s="7" t="s">
        <v>2</v>
      </c>
      <c r="B11" s="8">
        <v>28425</v>
      </c>
      <c r="C11" s="9">
        <v>17.239999999999998</v>
      </c>
      <c r="D11" s="10">
        <f>C11/$C$10</f>
        <v>1.6481835564053535</v>
      </c>
      <c r="E11" s="8">
        <f>B11*D11</f>
        <v>46849.61759082217</v>
      </c>
      <c r="F11" s="11">
        <f>E11/$E$17</f>
        <v>0.17165688541612598</v>
      </c>
      <c r="G11" s="9">
        <f>I11/B11/12</f>
        <v>3.7238261381353195</v>
      </c>
      <c r="H11" s="9">
        <f>G11*12</f>
        <v>44.685913657623836</v>
      </c>
      <c r="I11" s="12">
        <f>F11*$E$4</f>
        <v>1270197.0957179575</v>
      </c>
      <c r="J11" s="9">
        <f>B24/B11/12</f>
        <v>235.24637936089121</v>
      </c>
      <c r="K11" s="11">
        <f>G11/J11</f>
        <v>1.5829472692638562E-2</v>
      </c>
    </row>
    <row r="12" spans="1:11">
      <c r="A12" s="7" t="s">
        <v>7</v>
      </c>
      <c r="B12" s="8">
        <v>1435</v>
      </c>
      <c r="C12" s="9">
        <v>66.73</v>
      </c>
      <c r="D12" s="10">
        <f>C12/$C$10</f>
        <v>6.3795411089866159</v>
      </c>
      <c r="E12" s="8">
        <f>B12*D12</f>
        <v>9154.6414913957942</v>
      </c>
      <c r="F12" s="11">
        <f>E12/$E$17</f>
        <v>3.3542584258405742E-2</v>
      </c>
      <c r="G12" s="9">
        <f>I12/B12/12</f>
        <v>14.413626345578301</v>
      </c>
      <c r="H12" s="9">
        <f>G12*12</f>
        <v>172.96351614693961</v>
      </c>
      <c r="I12" s="12">
        <f>F12*$E$4</f>
        <v>248202.64567085836</v>
      </c>
      <c r="J12" s="9">
        <f>B25/B12/12</f>
        <v>4334.1182346109172</v>
      </c>
      <c r="K12" s="11">
        <f>G12/J12</f>
        <v>3.3256190914395397E-3</v>
      </c>
    </row>
    <row r="13" spans="1:11">
      <c r="A13" s="7" t="s">
        <v>39</v>
      </c>
      <c r="B13" s="8">
        <v>180</v>
      </c>
      <c r="C13" s="9">
        <v>179.01</v>
      </c>
      <c r="D13" s="10">
        <f>C13/$C$10</f>
        <v>17.113766730401526</v>
      </c>
      <c r="E13" s="8">
        <f>B13*D13</f>
        <v>3080.4780114722748</v>
      </c>
      <c r="F13" s="11">
        <f>E13/$E$17</f>
        <v>1.1286863975294876E-2</v>
      </c>
      <c r="G13" s="9">
        <f>I13/B13/12</f>
        <v>38.666016066566328</v>
      </c>
      <c r="H13" s="9">
        <f>G13*12</f>
        <v>463.99219279879594</v>
      </c>
      <c r="I13" s="12">
        <f>F13*$E$4</f>
        <v>83518.594703783267</v>
      </c>
      <c r="J13" s="9">
        <f>B26/B13/12</f>
        <v>42053.225462962961</v>
      </c>
      <c r="K13" s="11">
        <f>G13/J13</f>
        <v>9.1945423070152353E-4</v>
      </c>
    </row>
    <row r="14" spans="1:11">
      <c r="A14" s="7" t="s">
        <v>40</v>
      </c>
      <c r="B14" s="8">
        <v>1</v>
      </c>
      <c r="C14" s="9">
        <v>200.91</v>
      </c>
      <c r="D14" s="10">
        <f>C14/$C$10</f>
        <v>19.207456978967492</v>
      </c>
      <c r="E14" s="8">
        <f>B14*D14</f>
        <v>19.207456978967492</v>
      </c>
      <c r="F14" s="11">
        <f>E14/$E$17</f>
        <v>7.0376075864057676E-5</v>
      </c>
      <c r="G14" s="9">
        <f>I14/B14/12</f>
        <v>43.396398457817121</v>
      </c>
      <c r="H14" s="9">
        <f>G14*12</f>
        <v>520.75678149380542</v>
      </c>
      <c r="I14" s="12">
        <f>F14*$E$4</f>
        <v>520.75678149380542</v>
      </c>
      <c r="J14" s="9">
        <f>B27/B14/12</f>
        <v>41392.75</v>
      </c>
      <c r="K14" s="11">
        <f>G14/J14</f>
        <v>1.0484057826024393E-3</v>
      </c>
    </row>
    <row r="15" spans="1:11">
      <c r="A15" s="7" t="s">
        <v>5</v>
      </c>
      <c r="B15" s="8"/>
      <c r="C15" s="9"/>
      <c r="D15" s="10"/>
      <c r="E15" s="8"/>
      <c r="F15" s="11"/>
      <c r="G15" s="9"/>
      <c r="H15" s="9"/>
      <c r="I15" s="12"/>
      <c r="J15" s="7"/>
      <c r="K15" s="7"/>
    </row>
    <row r="16" spans="1:11">
      <c r="A16" s="7"/>
      <c r="B16" s="8"/>
      <c r="C16" s="9"/>
      <c r="D16" s="10"/>
      <c r="E16" s="8"/>
      <c r="F16" s="11"/>
      <c r="G16" s="9"/>
      <c r="H16" s="9"/>
      <c r="I16" s="12"/>
      <c r="J16" s="7"/>
      <c r="K16" s="7"/>
    </row>
    <row r="17" spans="1:11">
      <c r="A17" s="7" t="s">
        <v>6</v>
      </c>
      <c r="B17" s="8">
        <f>SUM(B10:B16)</f>
        <v>243863</v>
      </c>
      <c r="C17" s="7"/>
      <c r="D17" s="7"/>
      <c r="E17" s="8">
        <f>SUM(E10:E16)</f>
        <v>272925.94455066917</v>
      </c>
      <c r="F17" s="11">
        <f>SUM(F10:F16)</f>
        <v>1.0000000000000002</v>
      </c>
      <c r="G17" s="7"/>
      <c r="H17" s="7"/>
      <c r="I17" s="12">
        <f>SUM(I10:I16)</f>
        <v>7399628.0000000009</v>
      </c>
      <c r="J17" s="7"/>
      <c r="K17" s="7"/>
    </row>
    <row r="20" spans="1:11" ht="15.75" thickBot="1">
      <c r="A20" s="5"/>
      <c r="B20" s="5"/>
      <c r="C20" s="6" t="s">
        <v>68</v>
      </c>
      <c r="D20" s="5"/>
      <c r="E20" s="5"/>
      <c r="F20" s="5"/>
      <c r="G20" s="5"/>
      <c r="H20" s="5"/>
      <c r="I20" s="5"/>
      <c r="J20" s="5"/>
      <c r="K20" s="5"/>
    </row>
    <row r="21" spans="1:11">
      <c r="B21" s="1" t="s">
        <v>25</v>
      </c>
      <c r="C21" s="1"/>
      <c r="D21" s="1" t="s">
        <v>28</v>
      </c>
      <c r="E21" s="1" t="s">
        <v>26</v>
      </c>
      <c r="F21" s="1" t="s">
        <v>18</v>
      </c>
      <c r="G21" s="1" t="s">
        <v>18</v>
      </c>
      <c r="H21" s="1" t="s">
        <v>18</v>
      </c>
      <c r="J21" s="1" t="s">
        <v>58</v>
      </c>
      <c r="K21" s="1" t="s">
        <v>57</v>
      </c>
    </row>
    <row r="22" spans="1:11">
      <c r="A22" t="s">
        <v>0</v>
      </c>
      <c r="B22" s="1" t="s">
        <v>26</v>
      </c>
      <c r="C22" s="1" t="s">
        <v>27</v>
      </c>
      <c r="D22" s="1" t="s">
        <v>26</v>
      </c>
      <c r="E22" s="1" t="s">
        <v>29</v>
      </c>
      <c r="F22" s="1" t="s">
        <v>19</v>
      </c>
      <c r="G22" s="1" t="s">
        <v>20</v>
      </c>
      <c r="H22" s="1" t="s">
        <v>21</v>
      </c>
      <c r="J22" s="1" t="s">
        <v>55</v>
      </c>
      <c r="K22" s="1" t="s">
        <v>18</v>
      </c>
    </row>
    <row r="23" spans="1:11">
      <c r="A23" s="7" t="s">
        <v>1</v>
      </c>
      <c r="B23" s="12">
        <v>310287364</v>
      </c>
      <c r="C23" s="12">
        <v>8665244</v>
      </c>
      <c r="D23" s="12">
        <f t="shared" ref="D23:D28" si="0">B23-C23</f>
        <v>301622120</v>
      </c>
      <c r="E23" s="11">
        <f t="shared" ref="E23:E28" si="1">D23/$D$30</f>
        <v>0.54644226095536153</v>
      </c>
      <c r="F23" s="9">
        <f>H23/B10/12</f>
        <v>1.5758705272565496</v>
      </c>
      <c r="G23" s="9">
        <f>F23*12</f>
        <v>18.910446327078596</v>
      </c>
      <c r="H23" s="12">
        <f t="shared" ref="H23:H28" si="2">E23*$E$4</f>
        <v>4043469.4545485997</v>
      </c>
      <c r="I23" s="7"/>
      <c r="J23" s="9">
        <f>B23/B10/12</f>
        <v>120.92899857513883</v>
      </c>
      <c r="K23" s="11">
        <f>F23/J23</f>
        <v>1.3031370025588922E-2</v>
      </c>
    </row>
    <row r="24" spans="1:11">
      <c r="A24" s="7" t="s">
        <v>2</v>
      </c>
      <c r="B24" s="12">
        <v>80242540</v>
      </c>
      <c r="C24" s="12">
        <v>1312483</v>
      </c>
      <c r="D24" s="12">
        <f t="shared" si="0"/>
        <v>78930057</v>
      </c>
      <c r="E24" s="11">
        <f t="shared" si="1"/>
        <v>0.14299587445514794</v>
      </c>
      <c r="F24" s="9">
        <f>H24/B11/12</f>
        <v>3.1020705848806727</v>
      </c>
      <c r="G24" s="9">
        <f>F24*12</f>
        <v>37.22484701856807</v>
      </c>
      <c r="H24" s="12">
        <f t="shared" si="2"/>
        <v>1058116.2765027974</v>
      </c>
      <c r="I24" s="7"/>
      <c r="J24" s="9">
        <f>B24/B11/12</f>
        <v>235.24637936089121</v>
      </c>
      <c r="K24" s="11">
        <f>F24/J24</f>
        <v>1.3186475359613462E-2</v>
      </c>
    </row>
    <row r="25" spans="1:11">
      <c r="A25" s="7" t="s">
        <v>7</v>
      </c>
      <c r="B25" s="12">
        <v>74633516</v>
      </c>
      <c r="C25" s="12">
        <v>1615760</v>
      </c>
      <c r="D25" s="12">
        <f t="shared" si="0"/>
        <v>73017756</v>
      </c>
      <c r="E25" s="11">
        <f t="shared" si="1"/>
        <v>0.13228468680787378</v>
      </c>
      <c r="F25" s="9">
        <f>H25/B12/12</f>
        <v>56.844220236630285</v>
      </c>
      <c r="G25" s="9">
        <f>F25*12</f>
        <v>682.13064283956339</v>
      </c>
      <c r="H25" s="12">
        <f t="shared" si="2"/>
        <v>978857.47247477341</v>
      </c>
      <c r="I25" s="7"/>
      <c r="J25" s="9">
        <f>B25/B12/12</f>
        <v>4334.1182346109172</v>
      </c>
      <c r="K25" s="11">
        <f>F25/J25</f>
        <v>1.3115521349346232E-2</v>
      </c>
    </row>
    <row r="26" spans="1:11">
      <c r="A26" s="7" t="s">
        <v>39</v>
      </c>
      <c r="B26" s="12">
        <v>90834967</v>
      </c>
      <c r="C26" s="12">
        <v>2434058</v>
      </c>
      <c r="D26" s="12">
        <f t="shared" si="0"/>
        <v>88400909</v>
      </c>
      <c r="E26" s="11">
        <f t="shared" si="1"/>
        <v>0.16015401186248931</v>
      </c>
      <c r="F26" s="9">
        <f>H26/B13/12</f>
        <v>548.6481993009296</v>
      </c>
      <c r="G26" s="9">
        <f>F26*12</f>
        <v>6583.7783916111548</v>
      </c>
      <c r="H26" s="12">
        <f t="shared" si="2"/>
        <v>1185080.110490008</v>
      </c>
      <c r="I26" s="7"/>
      <c r="J26" s="9">
        <f>B26/B13/12</f>
        <v>42053.225462962961</v>
      </c>
      <c r="K26" s="11">
        <f>F26/J26</f>
        <v>1.3046518864150718E-2</v>
      </c>
    </row>
    <row r="27" spans="1:11">
      <c r="A27" s="7" t="s">
        <v>40</v>
      </c>
      <c r="B27" s="12">
        <v>496713</v>
      </c>
      <c r="C27" s="12">
        <v>12673</v>
      </c>
      <c r="D27" s="12">
        <f t="shared" si="0"/>
        <v>484040</v>
      </c>
      <c r="E27" s="11">
        <f t="shared" si="1"/>
        <v>8.7692478254855185E-4</v>
      </c>
      <c r="F27" s="9">
        <f>H27/B14/12</f>
        <v>540.74309790334803</v>
      </c>
      <c r="G27" s="9">
        <f>F27*12</f>
        <v>6488.9171748401768</v>
      </c>
      <c r="H27" s="12">
        <f t="shared" si="2"/>
        <v>6488.9171748401759</v>
      </c>
      <c r="I27" s="7"/>
      <c r="J27" s="9">
        <f>B27/B14/12</f>
        <v>41392.75</v>
      </c>
      <c r="K27" s="11">
        <f>F27/J27</f>
        <v>1.3063715213493862E-2</v>
      </c>
    </row>
    <row r="28" spans="1:11">
      <c r="A28" s="7" t="s">
        <v>5</v>
      </c>
      <c r="B28" s="12">
        <v>9519483</v>
      </c>
      <c r="C28" s="12">
        <v>0</v>
      </c>
      <c r="D28" s="12">
        <f t="shared" si="0"/>
        <v>9519483</v>
      </c>
      <c r="E28" s="11">
        <f t="shared" si="1"/>
        <v>1.7246241136578869E-2</v>
      </c>
      <c r="F28" s="9"/>
      <c r="G28" s="9"/>
      <c r="H28" s="12">
        <f t="shared" si="2"/>
        <v>127615.76880898082</v>
      </c>
      <c r="I28" s="7"/>
      <c r="J28" s="9"/>
      <c r="K28" s="11">
        <f>H28/B28</f>
        <v>1.3405745754152912E-2</v>
      </c>
    </row>
    <row r="29" spans="1:11">
      <c r="A29" s="7"/>
      <c r="B29" s="12"/>
      <c r="C29" s="12"/>
      <c r="D29" s="12"/>
      <c r="E29" s="11"/>
      <c r="F29" s="9"/>
      <c r="G29" s="9"/>
      <c r="H29" s="12"/>
      <c r="I29" s="7"/>
      <c r="J29" s="7"/>
      <c r="K29" s="7"/>
    </row>
    <row r="30" spans="1:11">
      <c r="A30" s="7" t="s">
        <v>6</v>
      </c>
      <c r="B30" s="12">
        <f>SUM(B23:B29)</f>
        <v>566014583</v>
      </c>
      <c r="C30" s="12">
        <f>SUM(C23:C29)</f>
        <v>14040218</v>
      </c>
      <c r="D30" s="12">
        <f>SUM(D23:D29)</f>
        <v>551974365</v>
      </c>
      <c r="E30" s="11">
        <f>SUM(E23:E29)</f>
        <v>1</v>
      </c>
      <c r="F30" s="7"/>
      <c r="G30" s="7"/>
      <c r="H30" s="12">
        <f>SUM(H23:H29)</f>
        <v>7399627.9999999991</v>
      </c>
      <c r="I30" s="7"/>
      <c r="J30" s="7"/>
      <c r="K30" s="7"/>
    </row>
    <row r="32" spans="1:11" s="79" customFormat="1"/>
    <row r="33" spans="1:12" s="79" customFormat="1" ht="15.75" thickBot="1">
      <c r="A33" s="85"/>
      <c r="B33" s="85"/>
      <c r="C33" s="100" t="s">
        <v>79</v>
      </c>
      <c r="D33" s="91"/>
      <c r="E33" s="91"/>
      <c r="F33" s="91"/>
      <c r="G33" s="85"/>
      <c r="H33" s="85"/>
      <c r="I33" s="92"/>
    </row>
    <row r="34" spans="1:12" s="79" customFormat="1">
      <c r="A34" s="83"/>
      <c r="B34" s="83"/>
      <c r="C34" s="83"/>
      <c r="D34" s="84"/>
      <c r="E34" s="84" t="s">
        <v>74</v>
      </c>
      <c r="F34" s="83"/>
      <c r="G34" s="83"/>
      <c r="H34" s="83"/>
      <c r="I34" s="83"/>
    </row>
    <row r="35" spans="1:12" s="79" customFormat="1">
      <c r="A35" s="83"/>
      <c r="B35" s="84" t="s">
        <v>9</v>
      </c>
      <c r="C35" s="84" t="s">
        <v>75</v>
      </c>
      <c r="D35" s="84" t="s">
        <v>76</v>
      </c>
      <c r="E35" s="84" t="s">
        <v>26</v>
      </c>
      <c r="F35" s="84" t="s">
        <v>18</v>
      </c>
      <c r="G35" s="84" t="s">
        <v>18</v>
      </c>
      <c r="H35" s="84" t="s">
        <v>18</v>
      </c>
      <c r="I35" s="84" t="s">
        <v>18</v>
      </c>
    </row>
    <row r="36" spans="1:12" s="79" customFormat="1">
      <c r="A36" s="83" t="s">
        <v>0</v>
      </c>
      <c r="B36" s="84" t="s">
        <v>10</v>
      </c>
      <c r="C36" s="84" t="s">
        <v>77</v>
      </c>
      <c r="D36" s="84" t="s">
        <v>26</v>
      </c>
      <c r="E36" s="84" t="s">
        <v>77</v>
      </c>
      <c r="F36" s="84" t="s">
        <v>19</v>
      </c>
      <c r="G36" s="84" t="s">
        <v>20</v>
      </c>
      <c r="H36" s="84" t="s">
        <v>57</v>
      </c>
      <c r="I36" s="84" t="s">
        <v>26</v>
      </c>
    </row>
    <row r="37" spans="1:12" s="79" customFormat="1">
      <c r="A37" s="86" t="s">
        <v>1</v>
      </c>
      <c r="B37" s="87">
        <v>213822</v>
      </c>
      <c r="C37" s="90">
        <v>15337570</v>
      </c>
      <c r="D37" s="90">
        <v>310287364</v>
      </c>
      <c r="E37" s="89">
        <v>0.57923279300302821</v>
      </c>
      <c r="F37" s="88">
        <v>1.6704342839774096</v>
      </c>
      <c r="G37" s="88">
        <v>20.045211407728914</v>
      </c>
      <c r="H37" s="95">
        <v>1.3813347531688114E-2</v>
      </c>
      <c r="I37" s="90">
        <v>4286107.1936234115</v>
      </c>
    </row>
    <row r="38" spans="1:12" s="79" customFormat="1">
      <c r="A38" s="86" t="s">
        <v>2</v>
      </c>
      <c r="B38" s="87">
        <v>28425</v>
      </c>
      <c r="C38" s="90">
        <v>3114317</v>
      </c>
      <c r="D38" s="90">
        <v>80242540</v>
      </c>
      <c r="E38" s="89">
        <v>0.11761410276900525</v>
      </c>
      <c r="F38" s="88">
        <v>2.5514529699337696</v>
      </c>
      <c r="G38" s="88">
        <v>30.617435639205233</v>
      </c>
      <c r="H38" s="95">
        <v>1.0845875617152806E-2</v>
      </c>
      <c r="I38" s="90">
        <v>870300.60804440873</v>
      </c>
    </row>
    <row r="39" spans="1:12" s="79" customFormat="1">
      <c r="A39" s="86" t="s">
        <v>7</v>
      </c>
      <c r="B39" s="87">
        <v>1435</v>
      </c>
      <c r="C39" s="90">
        <v>3299663</v>
      </c>
      <c r="D39" s="90">
        <v>74633516</v>
      </c>
      <c r="E39" s="89">
        <v>0.1246138088014432</v>
      </c>
      <c r="F39" s="88">
        <v>53.547957537387084</v>
      </c>
      <c r="G39" s="88">
        <v>642.57549044864504</v>
      </c>
      <c r="H39" s="95">
        <v>1.2354983098931124E-2</v>
      </c>
      <c r="I39" s="90">
        <v>922095.82879380556</v>
      </c>
    </row>
    <row r="40" spans="1:12" s="79" customFormat="1">
      <c r="A40" s="86" t="s">
        <v>32</v>
      </c>
      <c r="B40" s="87">
        <v>180</v>
      </c>
      <c r="C40" s="90">
        <v>4493058</v>
      </c>
      <c r="D40" s="90">
        <v>90834967</v>
      </c>
      <c r="E40" s="89">
        <v>0.16968310719785468</v>
      </c>
      <c r="F40" s="88">
        <v>581.29253293900331</v>
      </c>
      <c r="G40" s="88">
        <v>6975.5103952680402</v>
      </c>
      <c r="H40" s="95">
        <v>1.3822781166951346E-2</v>
      </c>
      <c r="I40" s="90">
        <v>1255591.871148247</v>
      </c>
    </row>
    <row r="41" spans="1:12" s="79" customFormat="1">
      <c r="A41" s="86" t="s">
        <v>40</v>
      </c>
      <c r="B41" s="87">
        <v>1</v>
      </c>
      <c r="C41" s="90">
        <v>23919</v>
      </c>
      <c r="D41" s="90">
        <v>496713</v>
      </c>
      <c r="E41" s="89">
        <v>9.0331579095250631E-4</v>
      </c>
      <c r="F41" s="88">
        <v>557.01673496452599</v>
      </c>
      <c r="G41" s="88">
        <v>6684.2008195743119</v>
      </c>
      <c r="H41" s="95">
        <v>1.3456867083354597E-2</v>
      </c>
      <c r="I41" s="90">
        <v>6684.2008195743119</v>
      </c>
    </row>
    <row r="42" spans="1:12" s="79" customFormat="1">
      <c r="A42" s="86" t="s">
        <v>5</v>
      </c>
      <c r="B42" s="87"/>
      <c r="C42" s="90">
        <v>210585</v>
      </c>
      <c r="D42" s="90">
        <v>9519483</v>
      </c>
      <c r="E42" s="89">
        <v>7.9528724377161894E-3</v>
      </c>
      <c r="F42" s="88"/>
      <c r="G42" s="88"/>
      <c r="H42" s="95">
        <v>6.181879580073095E-3</v>
      </c>
      <c r="I42" s="90">
        <v>58848.297570552968</v>
      </c>
    </row>
    <row r="43" spans="1:12" s="79" customFormat="1">
      <c r="A43" s="86"/>
      <c r="B43" s="87"/>
      <c r="C43" s="90"/>
      <c r="D43" s="90"/>
      <c r="E43" s="89"/>
      <c r="F43" s="89"/>
      <c r="G43" s="88"/>
      <c r="H43" s="95"/>
      <c r="I43" s="90"/>
    </row>
    <row r="44" spans="1:12" s="79" customFormat="1">
      <c r="A44" s="86" t="s">
        <v>6</v>
      </c>
      <c r="B44" s="87">
        <v>243863</v>
      </c>
      <c r="C44" s="90">
        <v>26479112</v>
      </c>
      <c r="D44" s="90">
        <v>566014583</v>
      </c>
      <c r="E44" s="89">
        <v>1</v>
      </c>
      <c r="F44" s="89"/>
      <c r="G44" s="86"/>
      <c r="H44" s="94"/>
      <c r="I44" s="90">
        <v>7399628</v>
      </c>
    </row>
    <row r="45" spans="1:12" s="83" customFormat="1">
      <c r="A45" s="92"/>
      <c r="B45" s="24"/>
      <c r="C45" s="96"/>
      <c r="D45" s="96"/>
      <c r="E45" s="93"/>
      <c r="F45" s="93"/>
      <c r="G45" s="92"/>
      <c r="H45" s="96"/>
      <c r="I45" s="96"/>
    </row>
    <row r="46" spans="1:12" s="79" customFormat="1">
      <c r="A46" s="83"/>
      <c r="B46" s="83"/>
      <c r="C46" s="83"/>
      <c r="D46" s="83"/>
      <c r="E46" s="83"/>
      <c r="F46" s="83"/>
      <c r="G46" s="83"/>
      <c r="H46" s="83"/>
      <c r="I46" s="83"/>
    </row>
    <row r="47" spans="1:12">
      <c r="A47" s="14" t="s">
        <v>41</v>
      </c>
    </row>
    <row r="48" spans="1:12" ht="15.75">
      <c r="A48" s="18" t="s">
        <v>72</v>
      </c>
      <c r="B48" s="19"/>
      <c r="C48" s="19"/>
      <c r="D48" s="19"/>
      <c r="E48" s="19"/>
      <c r="F48" s="19"/>
      <c r="G48" s="19"/>
      <c r="H48" s="19"/>
      <c r="I48" s="19"/>
      <c r="J48" s="19"/>
      <c r="K48" s="20"/>
      <c r="L48" s="20"/>
    </row>
    <row r="49" spans="1:12" ht="15.75">
      <c r="A49" s="21" t="s">
        <v>69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ht="15.75">
      <c r="A50" s="21" t="s">
        <v>70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>
      <c r="A51" t="s">
        <v>45</v>
      </c>
    </row>
    <row r="52" spans="1:12">
      <c r="A52" t="s">
        <v>50</v>
      </c>
    </row>
    <row r="53" spans="1:12">
      <c r="A53" t="s">
        <v>51</v>
      </c>
    </row>
    <row r="54" spans="1:12">
      <c r="A54" t="s">
        <v>65</v>
      </c>
    </row>
    <row r="55" spans="1:12">
      <c r="A55" t="s">
        <v>73</v>
      </c>
    </row>
    <row r="56" spans="1:12" ht="15.75">
      <c r="A56" s="99" t="s">
        <v>83</v>
      </c>
      <c r="B56" s="98"/>
      <c r="C56" s="98"/>
      <c r="D56" s="98"/>
      <c r="E56" s="98"/>
      <c r="F56" s="98"/>
      <c r="G56" s="98"/>
      <c r="H56" s="98"/>
    </row>
    <row r="57" spans="1:12">
      <c r="A57" s="97" t="s">
        <v>45</v>
      </c>
      <c r="B57" s="98"/>
      <c r="C57" s="98"/>
      <c r="D57" s="98"/>
      <c r="E57" s="98"/>
      <c r="F57" s="98"/>
      <c r="G57" s="98"/>
      <c r="H57" s="98"/>
    </row>
    <row r="58" spans="1:12">
      <c r="A58" s="97" t="s">
        <v>50</v>
      </c>
      <c r="B58" s="97"/>
      <c r="C58" s="97"/>
      <c r="D58" s="97"/>
      <c r="E58" s="97"/>
      <c r="F58" s="97"/>
      <c r="G58" s="97"/>
      <c r="H58" s="97"/>
    </row>
  </sheetData>
  <pageMargins left="0.7" right="0.7" top="0.75" bottom="0.75" header="0.3" footer="0.3"/>
  <pageSetup scale="75" orientation="landscape" verticalDpi="597" r:id="rId1"/>
  <headerFooter>
    <oddFooter>&amp;CAttachment 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61"/>
  <sheetViews>
    <sheetView tabSelected="1" view="pageLayout" topLeftCell="A90" zoomScaleNormal="100" workbookViewId="0">
      <selection activeCell="F46" sqref="F46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7" t="s">
        <v>64</v>
      </c>
      <c r="C1" s="5"/>
      <c r="D1" s="5"/>
      <c r="E1" s="5"/>
      <c r="F1" s="5"/>
      <c r="G1" s="5"/>
      <c r="H1" s="5"/>
    </row>
    <row r="2" spans="1:11" ht="15.75">
      <c r="B2" s="4"/>
    </row>
    <row r="3" spans="1:11" ht="15.75">
      <c r="B3" s="4" t="s">
        <v>24</v>
      </c>
      <c r="E3" s="2">
        <v>8820000</v>
      </c>
    </row>
    <row r="4" spans="1:11" ht="15.75">
      <c r="B4" s="18" t="s">
        <v>66</v>
      </c>
      <c r="C4" s="19"/>
      <c r="D4" s="19"/>
      <c r="E4" s="3">
        <v>2466543</v>
      </c>
    </row>
    <row r="6" spans="1:11" ht="15.75" thickBot="1">
      <c r="A6" s="5"/>
      <c r="B6" s="5"/>
      <c r="C6" s="6" t="s">
        <v>67</v>
      </c>
      <c r="D6" s="5"/>
      <c r="E6" s="5"/>
      <c r="F6" s="5"/>
      <c r="G6" s="5"/>
      <c r="H6" s="5"/>
      <c r="I6" s="5"/>
      <c r="J6" s="5"/>
      <c r="K6" s="5"/>
    </row>
    <row r="7" spans="1:11">
      <c r="D7" s="1" t="s">
        <v>22</v>
      </c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7" t="s">
        <v>1</v>
      </c>
      <c r="B10" s="8">
        <v>57790</v>
      </c>
      <c r="C10" s="9">
        <v>9.57</v>
      </c>
      <c r="D10" s="10">
        <f>C10/$C$10</f>
        <v>1</v>
      </c>
      <c r="E10" s="8">
        <f>B10*D10</f>
        <v>57790</v>
      </c>
      <c r="F10" s="11">
        <f>E10/$E$17</f>
        <v>0.60342778876148018</v>
      </c>
      <c r="G10" s="9">
        <f>I10/B10/12</f>
        <v>2.146248757534619</v>
      </c>
      <c r="H10" s="9">
        <f>G10*12</f>
        <v>25.754985090415428</v>
      </c>
      <c r="I10" s="12">
        <f>F10*$E$4</f>
        <v>1488380.5883751076</v>
      </c>
      <c r="J10" s="9">
        <f>B23/B10/12</f>
        <v>118.97824450596988</v>
      </c>
      <c r="K10" s="11">
        <f>G10/J10</f>
        <v>1.8039001722091538E-2</v>
      </c>
    </row>
    <row r="11" spans="1:11">
      <c r="A11" s="7" t="s">
        <v>2</v>
      </c>
      <c r="B11" s="8">
        <v>6121</v>
      </c>
      <c r="C11" s="9">
        <v>18.850000000000001</v>
      </c>
      <c r="D11" s="10">
        <f>C11/$C$10</f>
        <v>1.9696969696969697</v>
      </c>
      <c r="E11" s="8">
        <f>B11*D11</f>
        <v>12056.515151515152</v>
      </c>
      <c r="F11" s="11">
        <f>E11/$E$17</f>
        <v>0.12589092019463699</v>
      </c>
      <c r="G11" s="9">
        <f>I11/B11/12</f>
        <v>4.2274596739318264</v>
      </c>
      <c r="H11" s="9">
        <f>G11*12</f>
        <v>50.729516087181921</v>
      </c>
      <c r="I11" s="12">
        <f>F11*$E$4</f>
        <v>310515.36796964053</v>
      </c>
      <c r="J11" s="9">
        <f>B24/B11/12</f>
        <v>197.54051625551381</v>
      </c>
      <c r="K11" s="11">
        <f>G11/J11</f>
        <v>2.1400468896536198E-2</v>
      </c>
    </row>
    <row r="12" spans="1:11">
      <c r="A12" s="7" t="s">
        <v>7</v>
      </c>
      <c r="B12" s="8">
        <v>1163</v>
      </c>
      <c r="C12" s="9">
        <v>138.78</v>
      </c>
      <c r="D12" s="10">
        <f>C12/$C$10</f>
        <v>14.501567398119121</v>
      </c>
      <c r="E12" s="8">
        <f>B12*D12</f>
        <v>16865.322884012538</v>
      </c>
      <c r="F12" s="11">
        <f>E12/$E$17</f>
        <v>0.17610320980529634</v>
      </c>
      <c r="G12" s="9">
        <f>I12/B12/12</f>
        <v>31.123971010517703</v>
      </c>
      <c r="H12" s="9">
        <f>G12*12</f>
        <v>373.48765212621242</v>
      </c>
      <c r="I12" s="12">
        <f>F12*$E$4</f>
        <v>434366.13942278503</v>
      </c>
      <c r="J12" s="9">
        <f>B25/B12/12</f>
        <v>2387.8246632272858</v>
      </c>
      <c r="K12" s="11">
        <f>G12/J12</f>
        <v>1.3034445740438841E-2</v>
      </c>
    </row>
    <row r="13" spans="1:11">
      <c r="A13" s="7" t="s">
        <v>39</v>
      </c>
      <c r="B13" s="8">
        <v>78</v>
      </c>
      <c r="C13" s="9">
        <v>1111.31</v>
      </c>
      <c r="D13" s="10">
        <f>C13/$C$10</f>
        <v>116.12434691745035</v>
      </c>
      <c r="E13" s="8">
        <f>B13*D13</f>
        <v>9057.6990595611278</v>
      </c>
      <c r="F13" s="11">
        <f>E13/$E$17</f>
        <v>9.4578081238586437E-2</v>
      </c>
      <c r="G13" s="9">
        <f>I13/B13/12</f>
        <v>249.23173529109692</v>
      </c>
      <c r="H13" s="9">
        <f>G13*12</f>
        <v>2990.7808234931631</v>
      </c>
      <c r="I13" s="12">
        <f>F13*$E$4</f>
        <v>233280.90423246671</v>
      </c>
      <c r="J13" s="9">
        <f>B26/B13/12</f>
        <v>61442.711538461539</v>
      </c>
      <c r="K13" s="11">
        <f>G13/J13</f>
        <v>4.0563270899117848E-3</v>
      </c>
    </row>
    <row r="14" spans="1:11">
      <c r="A14" s="7" t="s">
        <v>5</v>
      </c>
      <c r="B14" s="8"/>
      <c r="C14" s="9"/>
      <c r="D14" s="10"/>
      <c r="E14" s="8"/>
      <c r="F14" s="11"/>
      <c r="G14" s="9"/>
      <c r="H14" s="9"/>
      <c r="I14" s="12"/>
      <c r="J14" s="9"/>
      <c r="K14" s="11"/>
    </row>
    <row r="15" spans="1:11">
      <c r="A15" s="7"/>
      <c r="B15" s="8"/>
      <c r="C15" s="9"/>
      <c r="D15" s="10"/>
      <c r="E15" s="8"/>
      <c r="F15" s="11"/>
      <c r="G15" s="9"/>
      <c r="H15" s="9"/>
      <c r="I15" s="12"/>
      <c r="J15" s="7"/>
      <c r="K15" s="7"/>
    </row>
    <row r="16" spans="1:11">
      <c r="A16" s="7"/>
      <c r="B16" s="8"/>
      <c r="C16" s="9"/>
      <c r="D16" s="10"/>
      <c r="E16" s="8"/>
      <c r="F16" s="11"/>
      <c r="G16" s="9"/>
      <c r="H16" s="9"/>
      <c r="I16" s="12"/>
      <c r="J16" s="7"/>
      <c r="K16" s="7"/>
    </row>
    <row r="17" spans="1:11">
      <c r="A17" s="7" t="s">
        <v>6</v>
      </c>
      <c r="B17" s="8">
        <f>SUM(B10:B16)</f>
        <v>65152</v>
      </c>
      <c r="C17" s="7"/>
      <c r="D17" s="7"/>
      <c r="E17" s="8">
        <f>SUM(E10:E16)</f>
        <v>95769.537095088817</v>
      </c>
      <c r="F17" s="11">
        <f>SUM(F10:F16)</f>
        <v>1</v>
      </c>
      <c r="G17" s="7"/>
      <c r="H17" s="7"/>
      <c r="I17" s="12">
        <f>SUM(I10:I16)</f>
        <v>2466543</v>
      </c>
      <c r="J17" s="7"/>
      <c r="K17" s="7"/>
    </row>
    <row r="20" spans="1:11" ht="15.75" thickBot="1">
      <c r="A20" s="5"/>
      <c r="B20" s="5"/>
      <c r="C20" s="6" t="s">
        <v>68</v>
      </c>
      <c r="D20" s="5"/>
      <c r="E20" s="5"/>
      <c r="F20" s="5"/>
      <c r="G20" s="5"/>
      <c r="H20" s="5"/>
      <c r="I20" s="5"/>
      <c r="J20" s="5"/>
      <c r="K20" s="5"/>
    </row>
    <row r="21" spans="1:11">
      <c r="B21" s="1" t="s">
        <v>25</v>
      </c>
      <c r="C21" s="1"/>
      <c r="D21" s="1" t="s">
        <v>28</v>
      </c>
      <c r="E21" s="1" t="s">
        <v>26</v>
      </c>
      <c r="F21" s="1" t="s">
        <v>18</v>
      </c>
      <c r="G21" s="1" t="s">
        <v>18</v>
      </c>
      <c r="H21" s="1" t="s">
        <v>18</v>
      </c>
      <c r="J21" s="1" t="s">
        <v>58</v>
      </c>
      <c r="K21" s="1" t="s">
        <v>57</v>
      </c>
    </row>
    <row r="22" spans="1:11">
      <c r="A22" t="s">
        <v>0</v>
      </c>
      <c r="B22" s="1" t="s">
        <v>26</v>
      </c>
      <c r="C22" s="1" t="s">
        <v>27</v>
      </c>
      <c r="D22" s="1" t="s">
        <v>26</v>
      </c>
      <c r="E22" s="1" t="s">
        <v>29</v>
      </c>
      <c r="F22" s="1" t="s">
        <v>19</v>
      </c>
      <c r="G22" s="1" t="s">
        <v>20</v>
      </c>
      <c r="H22" s="1" t="s">
        <v>21</v>
      </c>
      <c r="J22" s="1" t="s">
        <v>55</v>
      </c>
      <c r="K22" s="1" t="s">
        <v>18</v>
      </c>
    </row>
    <row r="23" spans="1:11">
      <c r="A23" s="7" t="s">
        <v>1</v>
      </c>
      <c r="B23" s="12">
        <v>82509033</v>
      </c>
      <c r="C23" s="12">
        <v>2402612</v>
      </c>
      <c r="D23" s="12">
        <f>B23-C23</f>
        <v>80106421</v>
      </c>
      <c r="E23" s="11">
        <f>D23/$D$30</f>
        <v>0.42724047279046473</v>
      </c>
      <c r="F23" s="9">
        <f>H23/B10/12</f>
        <v>1.5195924864134673</v>
      </c>
      <c r="G23" s="9">
        <f>F23*12</f>
        <v>18.235109836961609</v>
      </c>
      <c r="H23" s="12">
        <f>E23*$E$4</f>
        <v>1053806.9974780113</v>
      </c>
      <c r="I23" s="7"/>
      <c r="J23" s="9">
        <f>B23/B10/12</f>
        <v>118.97824450596988</v>
      </c>
      <c r="K23" s="11">
        <f>F23/J23</f>
        <v>1.2772019731197327E-2</v>
      </c>
    </row>
    <row r="24" spans="1:11">
      <c r="A24" s="7" t="s">
        <v>2</v>
      </c>
      <c r="B24" s="12">
        <v>14509746</v>
      </c>
      <c r="C24" s="12">
        <v>185121</v>
      </c>
      <c r="D24" s="12">
        <f>B24-C24</f>
        <v>14324625</v>
      </c>
      <c r="E24" s="11">
        <f>D24/$D$30</f>
        <v>7.6399113593479742E-2</v>
      </c>
      <c r="F24" s="9">
        <f>H24/B11/12</f>
        <v>2.5655080711240306</v>
      </c>
      <c r="G24" s="9">
        <f>F24*12</f>
        <v>30.786096853488367</v>
      </c>
      <c r="H24" s="12">
        <f>E24*$E$4</f>
        <v>188441.6988402023</v>
      </c>
      <c r="I24" s="7"/>
      <c r="J24" s="9">
        <f>B24/B11/12</f>
        <v>197.54051625551381</v>
      </c>
      <c r="K24" s="11">
        <f>F24/J24</f>
        <v>1.2987250007009239E-2</v>
      </c>
    </row>
    <row r="25" spans="1:11">
      <c r="A25" s="7" t="s">
        <v>7</v>
      </c>
      <c r="B25" s="12">
        <v>33324481</v>
      </c>
      <c r="C25" s="12">
        <v>641901</v>
      </c>
      <c r="D25" s="12">
        <f>B25-C25</f>
        <v>32682580</v>
      </c>
      <c r="E25" s="11">
        <f>D25/$D$30</f>
        <v>0.17430963407055955</v>
      </c>
      <c r="F25" s="9">
        <f>H25/B12/12</f>
        <v>30.806979632366019</v>
      </c>
      <c r="G25" s="9">
        <f>F25*12</f>
        <v>369.68375558839222</v>
      </c>
      <c r="H25" s="12">
        <f>E25*$E$4</f>
        <v>429942.20774930017</v>
      </c>
      <c r="I25" s="7"/>
      <c r="J25" s="9">
        <f>B25/B12/12</f>
        <v>2387.8246632272858</v>
      </c>
      <c r="K25" s="11">
        <f>F25/J25</f>
        <v>1.2901692534965516E-2</v>
      </c>
    </row>
    <row r="26" spans="1:11">
      <c r="A26" s="7" t="s">
        <v>39</v>
      </c>
      <c r="B26" s="12">
        <v>57510378</v>
      </c>
      <c r="C26" s="12">
        <v>1463023</v>
      </c>
      <c r="D26" s="12">
        <f>B26-C26</f>
        <v>56047355</v>
      </c>
      <c r="E26" s="11">
        <f>D26/$D$30</f>
        <v>0.29892358377682382</v>
      </c>
      <c r="F26" s="9">
        <f>H26/B13/12</f>
        <v>787.72208664491279</v>
      </c>
      <c r="G26" s="9">
        <f>F26*12</f>
        <v>9452.6650397389531</v>
      </c>
      <c r="H26" s="12">
        <f>E26*$E$4</f>
        <v>737307.87309963838</v>
      </c>
      <c r="I26" s="7"/>
      <c r="J26" s="9">
        <f>B26/B13/12</f>
        <v>61442.711538461539</v>
      </c>
      <c r="K26" s="11">
        <f>F26/J26</f>
        <v>1.2820431698425602E-2</v>
      </c>
    </row>
    <row r="27" spans="1:11">
      <c r="A27" s="7" t="s">
        <v>5</v>
      </c>
      <c r="B27" s="12">
        <v>4336286</v>
      </c>
      <c r="C27" s="12">
        <v>0</v>
      </c>
      <c r="D27" s="12">
        <f>B27-C27</f>
        <v>4336286</v>
      </c>
      <c r="E27" s="11">
        <f>D27/$D$30</f>
        <v>2.3127195768672192E-2</v>
      </c>
      <c r="F27" s="9"/>
      <c r="G27" s="9"/>
      <c r="H27" s="12">
        <f>E27*$E$4</f>
        <v>57044.222832848012</v>
      </c>
      <c r="I27" s="7"/>
      <c r="J27" s="9"/>
      <c r="K27" s="11">
        <f>H27/B27</f>
        <v>1.3155087748559023E-2</v>
      </c>
    </row>
    <row r="28" spans="1:11">
      <c r="A28" s="7"/>
      <c r="B28" s="12"/>
      <c r="C28" s="12"/>
      <c r="D28" s="12"/>
      <c r="E28" s="11"/>
      <c r="F28" s="9"/>
      <c r="G28" s="9"/>
      <c r="H28" s="12"/>
      <c r="I28" s="7"/>
      <c r="J28" s="7"/>
      <c r="K28" s="7"/>
    </row>
    <row r="29" spans="1:11">
      <c r="A29" s="7"/>
      <c r="B29" s="12"/>
      <c r="C29" s="12"/>
      <c r="D29" s="12"/>
      <c r="E29" s="11"/>
      <c r="F29" s="9"/>
      <c r="G29" s="9"/>
      <c r="H29" s="12"/>
      <c r="I29" s="7"/>
      <c r="J29" s="7"/>
      <c r="K29" s="7"/>
    </row>
    <row r="30" spans="1:11">
      <c r="A30" s="7" t="s">
        <v>6</v>
      </c>
      <c r="B30" s="12">
        <f>SUM(B23:B29)</f>
        <v>192189924</v>
      </c>
      <c r="C30" s="12">
        <f>SUM(C23:C29)</f>
        <v>4692657</v>
      </c>
      <c r="D30" s="12">
        <f>SUM(D23:D29)</f>
        <v>187497267</v>
      </c>
      <c r="E30" s="11">
        <f>SUM(E23:E29)</f>
        <v>1</v>
      </c>
      <c r="F30" s="7"/>
      <c r="G30" s="7"/>
      <c r="H30" s="12">
        <f>SUM(H23:H29)</f>
        <v>2466543</v>
      </c>
      <c r="I30" s="7"/>
      <c r="J30" s="7"/>
      <c r="K30" s="7"/>
    </row>
    <row r="32" spans="1:11" s="97" customFormat="1"/>
    <row r="33" spans="1:12" s="97" customFormat="1" ht="15.75" thickBot="1">
      <c r="A33" s="103"/>
      <c r="B33" s="103"/>
      <c r="C33" s="116" t="s">
        <v>79</v>
      </c>
      <c r="D33" s="109"/>
      <c r="E33" s="109"/>
      <c r="F33" s="109"/>
      <c r="G33" s="103"/>
      <c r="H33" s="103"/>
      <c r="I33" s="110"/>
    </row>
    <row r="34" spans="1:12" s="97" customFormat="1">
      <c r="A34" s="101"/>
      <c r="B34" s="101"/>
      <c r="C34" s="101"/>
      <c r="D34" s="102"/>
      <c r="E34" s="102" t="s">
        <v>74</v>
      </c>
      <c r="F34" s="101"/>
      <c r="G34" s="101"/>
      <c r="H34" s="101"/>
      <c r="I34" s="101"/>
    </row>
    <row r="35" spans="1:12" s="97" customFormat="1">
      <c r="A35" s="101"/>
      <c r="B35" s="102" t="s">
        <v>9</v>
      </c>
      <c r="C35" s="102" t="s">
        <v>75</v>
      </c>
      <c r="D35" s="102" t="s">
        <v>76</v>
      </c>
      <c r="E35" s="102" t="s">
        <v>26</v>
      </c>
      <c r="F35" s="102" t="s">
        <v>18</v>
      </c>
      <c r="G35" s="102" t="s">
        <v>18</v>
      </c>
      <c r="H35" s="102" t="s">
        <v>18</v>
      </c>
      <c r="I35" s="102" t="s">
        <v>18</v>
      </c>
    </row>
    <row r="36" spans="1:12" s="97" customFormat="1">
      <c r="A36" s="101" t="s">
        <v>0</v>
      </c>
      <c r="B36" s="102" t="s">
        <v>10</v>
      </c>
      <c r="C36" s="102" t="s">
        <v>77</v>
      </c>
      <c r="D36" s="102" t="s">
        <v>26</v>
      </c>
      <c r="E36" s="102" t="s">
        <v>77</v>
      </c>
      <c r="F36" s="102" t="s">
        <v>19</v>
      </c>
      <c r="G36" s="102" t="s">
        <v>20</v>
      </c>
      <c r="H36" s="102" t="s">
        <v>57</v>
      </c>
      <c r="I36" s="102" t="s">
        <v>26</v>
      </c>
    </row>
    <row r="37" spans="1:12" s="97" customFormat="1">
      <c r="A37" s="104" t="s">
        <v>1</v>
      </c>
      <c r="B37" s="105">
        <v>57790</v>
      </c>
      <c r="C37" s="108">
        <v>9674424</v>
      </c>
      <c r="D37" s="108">
        <v>82509033</v>
      </c>
      <c r="E37" s="107">
        <v>0.44211830922064638</v>
      </c>
      <c r="F37" s="106">
        <v>1.5725094029820914</v>
      </c>
      <c r="G37" s="106">
        <v>18.870112835785097</v>
      </c>
      <c r="H37" s="112">
        <v>1.3216781013298515E-2</v>
      </c>
      <c r="I37" s="108">
        <v>1090503.8207800207</v>
      </c>
    </row>
    <row r="38" spans="1:12" s="97" customFormat="1">
      <c r="A38" s="104" t="s">
        <v>2</v>
      </c>
      <c r="B38" s="105">
        <v>6121</v>
      </c>
      <c r="C38" s="108">
        <v>1499105</v>
      </c>
      <c r="D38" s="108">
        <v>14509746</v>
      </c>
      <c r="E38" s="107">
        <v>6.8508654152869164E-2</v>
      </c>
      <c r="F38" s="106">
        <v>2.30054377471247</v>
      </c>
      <c r="G38" s="106">
        <v>27.606525296549641</v>
      </c>
      <c r="H38" s="112">
        <v>1.1645933797888698E-2</v>
      </c>
      <c r="I38" s="108">
        <v>168979.54134018035</v>
      </c>
    </row>
    <row r="39" spans="1:12" s="97" customFormat="1">
      <c r="A39" s="104" t="s">
        <v>7</v>
      </c>
      <c r="B39" s="105">
        <v>1163</v>
      </c>
      <c r="C39" s="108">
        <v>3656025</v>
      </c>
      <c r="D39" s="108">
        <v>33324481</v>
      </c>
      <c r="E39" s="107">
        <v>0.16707925882392727</v>
      </c>
      <c r="F39" s="106">
        <v>29.529104062578536</v>
      </c>
      <c r="G39" s="106">
        <v>354.34924875094242</v>
      </c>
      <c r="H39" s="112">
        <v>1.2366529468151238E-2</v>
      </c>
      <c r="I39" s="108">
        <v>412108.17629734601</v>
      </c>
    </row>
    <row r="40" spans="1:12" s="97" customFormat="1">
      <c r="A40" s="104" t="s">
        <v>32</v>
      </c>
      <c r="B40" s="105">
        <v>78</v>
      </c>
      <c r="C40" s="108">
        <v>6658795</v>
      </c>
      <c r="D40" s="108">
        <v>57510378</v>
      </c>
      <c r="E40" s="107">
        <v>0.30430495777804384</v>
      </c>
      <c r="F40" s="106">
        <v>801.90305926573672</v>
      </c>
      <c r="G40" s="106">
        <v>9622.8367111888401</v>
      </c>
      <c r="H40" s="112">
        <v>1.3051231613757253E-2</v>
      </c>
      <c r="I40" s="108">
        <v>750581.2634727296</v>
      </c>
    </row>
    <row r="41" spans="1:12" s="97" customFormat="1">
      <c r="A41" s="104" t="s">
        <v>5</v>
      </c>
      <c r="B41" s="105"/>
      <c r="C41" s="108">
        <v>393631</v>
      </c>
      <c r="D41" s="108">
        <v>4336286</v>
      </c>
      <c r="E41" s="107">
        <v>1.7988820024513321E-2</v>
      </c>
      <c r="F41" s="106"/>
      <c r="G41" s="106"/>
      <c r="H41" s="112">
        <v>1.0232304352093741E-2</v>
      </c>
      <c r="I41" s="108">
        <v>44370.198109723162</v>
      </c>
    </row>
    <row r="42" spans="1:12" s="97" customFormat="1">
      <c r="A42" s="104"/>
      <c r="B42" s="105"/>
      <c r="C42" s="108"/>
      <c r="D42" s="108"/>
      <c r="E42" s="107"/>
      <c r="F42" s="106"/>
      <c r="G42" s="106"/>
      <c r="H42" s="112"/>
      <c r="I42" s="108"/>
    </row>
    <row r="43" spans="1:12" s="97" customFormat="1">
      <c r="A43" s="104"/>
      <c r="B43" s="105"/>
      <c r="C43" s="108"/>
      <c r="D43" s="108"/>
      <c r="E43" s="107"/>
      <c r="F43" s="107"/>
      <c r="G43" s="106"/>
      <c r="H43" s="112"/>
      <c r="I43" s="108"/>
    </row>
    <row r="44" spans="1:12" s="97" customFormat="1">
      <c r="A44" s="104" t="s">
        <v>6</v>
      </c>
      <c r="B44" s="105">
        <v>65152</v>
      </c>
      <c r="C44" s="108">
        <v>21881980</v>
      </c>
      <c r="D44" s="108">
        <v>192189924</v>
      </c>
      <c r="E44" s="107">
        <v>1</v>
      </c>
      <c r="F44" s="107"/>
      <c r="G44" s="104"/>
      <c r="H44" s="111"/>
      <c r="I44" s="108">
        <v>2466542.9999999995</v>
      </c>
    </row>
    <row r="45" spans="1:12" s="97" customFormat="1"/>
    <row r="47" spans="1:12">
      <c r="A47" s="14" t="s">
        <v>41</v>
      </c>
    </row>
    <row r="48" spans="1:12" ht="15.75">
      <c r="A48" s="18" t="s">
        <v>72</v>
      </c>
      <c r="B48" s="19"/>
      <c r="C48" s="19"/>
      <c r="D48" s="19"/>
      <c r="E48" s="19"/>
      <c r="F48" s="19"/>
      <c r="G48" s="19"/>
      <c r="H48" s="19"/>
      <c r="I48" s="19"/>
      <c r="J48" s="19"/>
      <c r="K48" s="20"/>
      <c r="L48" s="20"/>
    </row>
    <row r="49" spans="1:12" ht="15.75">
      <c r="A49" s="21" t="s">
        <v>69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ht="15.75">
      <c r="A50" s="21" t="s">
        <v>70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>
      <c r="A51" t="s">
        <v>45</v>
      </c>
    </row>
    <row r="52" spans="1:12">
      <c r="A52" t="s">
        <v>50</v>
      </c>
    </row>
    <row r="53" spans="1:12">
      <c r="A53" t="s">
        <v>51</v>
      </c>
    </row>
    <row r="54" spans="1:12">
      <c r="A54" t="s">
        <v>52</v>
      </c>
    </row>
    <row r="55" spans="1:12">
      <c r="A55" t="s">
        <v>53</v>
      </c>
    </row>
    <row r="56" spans="1:12">
      <c r="A56" t="s">
        <v>54</v>
      </c>
    </row>
    <row r="57" spans="1:12">
      <c r="A57" t="s">
        <v>65</v>
      </c>
    </row>
    <row r="58" spans="1:12">
      <c r="A58" t="s">
        <v>73</v>
      </c>
    </row>
    <row r="59" spans="1:12" ht="15.75">
      <c r="A59" s="115" t="s">
        <v>83</v>
      </c>
      <c r="B59" s="114"/>
      <c r="C59" s="114"/>
      <c r="D59" s="114"/>
      <c r="E59" s="114"/>
      <c r="F59" s="114"/>
      <c r="G59" s="114"/>
      <c r="H59" s="114"/>
    </row>
    <row r="60" spans="1:12">
      <c r="A60" s="113" t="s">
        <v>45</v>
      </c>
      <c r="B60" s="114"/>
      <c r="C60" s="114"/>
      <c r="D60" s="114"/>
      <c r="E60" s="114"/>
      <c r="F60" s="114"/>
      <c r="G60" s="114"/>
      <c r="H60" s="114"/>
    </row>
    <row r="61" spans="1:12">
      <c r="A61" s="113" t="s">
        <v>50</v>
      </c>
      <c r="B61" s="113"/>
      <c r="C61" s="113"/>
      <c r="D61" s="113"/>
      <c r="E61" s="113"/>
      <c r="F61" s="113"/>
      <c r="G61" s="113"/>
      <c r="H61" s="113"/>
    </row>
  </sheetData>
  <pageMargins left="0.7" right="0.7" top="0.75" bottom="0.75" header="0.3" footer="0.3"/>
  <pageSetup scale="75" orientation="landscape" verticalDpi="597" r:id="rId1"/>
  <headerFooter>
    <oddFooter>&amp;CAttachment 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4:D13"/>
  <sheetViews>
    <sheetView workbookViewId="0">
      <selection activeCell="A3" sqref="A3:E19"/>
    </sheetView>
  </sheetViews>
  <sheetFormatPr defaultRowHeight="15"/>
  <cols>
    <col min="2" max="4" width="15.7109375" customWidth="1"/>
  </cols>
  <sheetData>
    <row r="4" spans="2:4">
      <c r="B4" s="1"/>
      <c r="C4" s="1"/>
      <c r="D4" s="1"/>
    </row>
    <row r="5" spans="2:4">
      <c r="B5" s="1"/>
      <c r="C5" s="1"/>
      <c r="D5" s="1"/>
    </row>
    <row r="6" spans="2:4">
      <c r="B6" s="2"/>
      <c r="C6" s="2"/>
      <c r="D6" s="2"/>
    </row>
    <row r="7" spans="2:4">
      <c r="B7" s="2"/>
      <c r="C7" s="2"/>
      <c r="D7" s="2"/>
    </row>
    <row r="8" spans="2:4">
      <c r="B8" s="2"/>
      <c r="C8" s="2"/>
      <c r="D8" s="2"/>
    </row>
    <row r="9" spans="2:4">
      <c r="B9" s="2"/>
      <c r="C9" s="2"/>
      <c r="D9" s="2"/>
    </row>
    <row r="10" spans="2:4">
      <c r="B10" s="2"/>
      <c r="C10" s="2"/>
      <c r="D10" s="2"/>
    </row>
    <row r="11" spans="2:4">
      <c r="B11" s="2"/>
      <c r="C11" s="2"/>
      <c r="D11" s="2"/>
    </row>
    <row r="12" spans="2:4">
      <c r="B12" s="2"/>
      <c r="C12" s="2"/>
      <c r="D12" s="2"/>
    </row>
    <row r="13" spans="2:4">
      <c r="B13" s="2"/>
      <c r="C13" s="2"/>
      <c r="D13" s="2"/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Ameren Missouri</vt:lpstr>
      <vt:lpstr>KCPL</vt:lpstr>
      <vt:lpstr>Empire</vt:lpstr>
      <vt:lpstr>KCP&amp;L-GMO-MPS</vt:lpstr>
      <vt:lpstr>KCP&amp;L-GMO-L&amp;P</vt:lpstr>
      <vt:lpstr>Sheet1</vt:lpstr>
      <vt:lpstr>'Ameren Missouri'!Print_Area</vt:lpstr>
      <vt:lpstr>Empire!Print_Area</vt:lpstr>
      <vt:lpstr>'KCP&amp;L-GMO-L&amp;P'!Print_Area</vt:lpstr>
      <vt:lpstr>KCPL!Print_Area</vt:lpstr>
    </vt:vector>
  </TitlesOfParts>
  <Company>MOPSC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schepm</dc:creator>
  <cp:lastModifiedBy>vaughd</cp:lastModifiedBy>
  <cp:lastPrinted>2013-02-25T20:59:52Z</cp:lastPrinted>
  <dcterms:created xsi:type="dcterms:W3CDTF">2013-02-21T15:55:00Z</dcterms:created>
  <dcterms:modified xsi:type="dcterms:W3CDTF">2013-04-05T21:47:38Z</dcterms:modified>
</cp:coreProperties>
</file>