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990" activeTab="2"/>
  </bookViews>
  <sheets>
    <sheet name="Ameren Missouri" sheetId="1" r:id="rId1"/>
    <sheet name="KCPL" sheetId="2" r:id="rId2"/>
    <sheet name="Empire" sheetId="3" r:id="rId3"/>
    <sheet name="KCP&amp;L-GMO-MPS" sheetId="5" r:id="rId4"/>
    <sheet name="KCP&amp;L-GMO-L&amp;P" sheetId="4" r:id="rId5"/>
    <sheet name="Sheet1" sheetId="6" r:id="rId6"/>
  </sheets>
  <definedNames>
    <definedName name="_xlnm.Print_Area" localSheetId="0">'Ameren Missouri'!$A$1:$K$57</definedName>
    <definedName name="_xlnm.Print_Area" localSheetId="2">Empire!$A$1:$K$62</definedName>
    <definedName name="_xlnm.Print_Area" localSheetId="4">'KCP&amp;L-GMO-L&amp;P'!$A$1:$K$60</definedName>
    <definedName name="_xlnm.Print_Area" localSheetId="3">'KCP&amp;L-GMO-MPS'!$A$1:$K$58</definedName>
    <definedName name="_xlnm.Print_Area" localSheetId="1">KCPL!$A$1:$K$57</definedName>
  </definedNames>
  <calcPr calcId="125725"/>
</workbook>
</file>

<file path=xl/calcChain.xml><?xml version="1.0" encoding="utf-8"?>
<calcChain xmlns="http://schemas.openxmlformats.org/spreadsheetml/2006/main">
  <c r="D44" i="4"/>
  <c r="C44"/>
  <c r="E38" s="1"/>
  <c r="I38" s="1"/>
  <c r="B44"/>
  <c r="D44" i="5"/>
  <c r="C44"/>
  <c r="B44"/>
  <c r="E38"/>
  <c r="E39"/>
  <c r="E40"/>
  <c r="E41"/>
  <c r="E42"/>
  <c r="E37"/>
  <c r="I38"/>
  <c r="F38" s="1"/>
  <c r="G38" s="1"/>
  <c r="I39"/>
  <c r="H39" s="1"/>
  <c r="I40"/>
  <c r="F40" s="1"/>
  <c r="G40" s="1"/>
  <c r="I41"/>
  <c r="H41" s="1"/>
  <c r="I42"/>
  <c r="H42" s="1"/>
  <c r="I37"/>
  <c r="I42" i="3"/>
  <c r="H42" s="1"/>
  <c r="I43"/>
  <c r="F43" s="1"/>
  <c r="G43" s="1"/>
  <c r="I44"/>
  <c r="H44" s="1"/>
  <c r="I45"/>
  <c r="F45" s="1"/>
  <c r="G45" s="1"/>
  <c r="I46"/>
  <c r="H46" s="1"/>
  <c r="I47"/>
  <c r="F47" s="1"/>
  <c r="G47" s="1"/>
  <c r="I48"/>
  <c r="H48" s="1"/>
  <c r="I49"/>
  <c r="H49" s="1"/>
  <c r="I41"/>
  <c r="H41" s="1"/>
  <c r="E38" i="2"/>
  <c r="E39"/>
  <c r="E40"/>
  <c r="E41"/>
  <c r="E42"/>
  <c r="E37"/>
  <c r="I38"/>
  <c r="F38" s="1"/>
  <c r="G38" s="1"/>
  <c r="I39"/>
  <c r="H39" s="1"/>
  <c r="I40"/>
  <c r="F40" s="1"/>
  <c r="G40" s="1"/>
  <c r="I41"/>
  <c r="H41" s="1"/>
  <c r="I42"/>
  <c r="H42" s="1"/>
  <c r="I37"/>
  <c r="I44" s="1"/>
  <c r="D44" i="1"/>
  <c r="C44"/>
  <c r="E39" s="1"/>
  <c r="I39" s="1"/>
  <c r="B44"/>
  <c r="J24" i="4"/>
  <c r="J25"/>
  <c r="J26"/>
  <c r="J23"/>
  <c r="J11"/>
  <c r="J12"/>
  <c r="J13"/>
  <c r="J10"/>
  <c r="J24" i="5"/>
  <c r="J25"/>
  <c r="J26"/>
  <c r="J27"/>
  <c r="J23"/>
  <c r="J11"/>
  <c r="J12"/>
  <c r="J13"/>
  <c r="J14"/>
  <c r="J10"/>
  <c r="J26" i="3"/>
  <c r="J27"/>
  <c r="J28"/>
  <c r="J29"/>
  <c r="J30"/>
  <c r="J31"/>
  <c r="J32"/>
  <c r="J25"/>
  <c r="J11"/>
  <c r="J12"/>
  <c r="J13"/>
  <c r="J14"/>
  <c r="J15"/>
  <c r="J16"/>
  <c r="J17"/>
  <c r="J10"/>
  <c r="J24" i="2"/>
  <c r="J25"/>
  <c r="J26"/>
  <c r="J27"/>
  <c r="J23"/>
  <c r="J11"/>
  <c r="J12"/>
  <c r="J13"/>
  <c r="J14"/>
  <c r="J10"/>
  <c r="J24" i="1"/>
  <c r="J25"/>
  <c r="J26"/>
  <c r="J27"/>
  <c r="J28"/>
  <c r="J23"/>
  <c r="J11"/>
  <c r="J12"/>
  <c r="J13"/>
  <c r="J14"/>
  <c r="J15"/>
  <c r="J10"/>
  <c r="C30" i="4"/>
  <c r="B30"/>
  <c r="D27"/>
  <c r="D26"/>
  <c r="D25"/>
  <c r="D24"/>
  <c r="D23"/>
  <c r="B17"/>
  <c r="D13"/>
  <c r="E13" s="1"/>
  <c r="D12"/>
  <c r="E12" s="1"/>
  <c r="D11"/>
  <c r="E11" s="1"/>
  <c r="D10"/>
  <c r="E10" s="1"/>
  <c r="C30" i="5"/>
  <c r="B30"/>
  <c r="D28"/>
  <c r="D27"/>
  <c r="D26"/>
  <c r="D25"/>
  <c r="D24"/>
  <c r="D23"/>
  <c r="D30" s="1"/>
  <c r="B17"/>
  <c r="D14"/>
  <c r="E14" s="1"/>
  <c r="D13"/>
  <c r="E13" s="1"/>
  <c r="D12"/>
  <c r="E12" s="1"/>
  <c r="D11"/>
  <c r="E11" s="1"/>
  <c r="D10"/>
  <c r="E10" s="1"/>
  <c r="C34" i="3"/>
  <c r="B34"/>
  <c r="D17"/>
  <c r="E17"/>
  <c r="B19"/>
  <c r="D32"/>
  <c r="D33"/>
  <c r="D31"/>
  <c r="D30"/>
  <c r="D29"/>
  <c r="D28"/>
  <c r="D27"/>
  <c r="D26"/>
  <c r="D25"/>
  <c r="D16"/>
  <c r="E16" s="1"/>
  <c r="D15"/>
  <c r="E15" s="1"/>
  <c r="D14"/>
  <c r="E14" s="1"/>
  <c r="D13"/>
  <c r="E13" s="1"/>
  <c r="D12"/>
  <c r="E12" s="1"/>
  <c r="D11"/>
  <c r="E11" s="1"/>
  <c r="D10"/>
  <c r="E10" s="1"/>
  <c r="E19" s="1"/>
  <c r="I44" i="5" l="1"/>
  <c r="H40"/>
  <c r="H38"/>
  <c r="F48" i="3"/>
  <c r="G48" s="1"/>
  <c r="F44"/>
  <c r="G44" s="1"/>
  <c r="F46"/>
  <c r="G46" s="1"/>
  <c r="F42"/>
  <c r="G42" s="1"/>
  <c r="F38" i="4"/>
  <c r="G38" s="1"/>
  <c r="H38"/>
  <c r="F41" i="5"/>
  <c r="G41" s="1"/>
  <c r="F39"/>
  <c r="G39" s="1"/>
  <c r="F37"/>
  <c r="G37" s="1"/>
  <c r="H37"/>
  <c r="I50" i="3"/>
  <c r="H47"/>
  <c r="H45"/>
  <c r="H43"/>
  <c r="F41"/>
  <c r="G41" s="1"/>
  <c r="F41" i="2"/>
  <c r="G41" s="1"/>
  <c r="F39"/>
  <c r="G39" s="1"/>
  <c r="H40"/>
  <c r="H38"/>
  <c r="F37"/>
  <c r="G37" s="1"/>
  <c r="H37"/>
  <c r="H39" i="1"/>
  <c r="F39"/>
  <c r="G39" s="1"/>
  <c r="E37"/>
  <c r="E42"/>
  <c r="I42" s="1"/>
  <c r="E40"/>
  <c r="I40" s="1"/>
  <c r="E38"/>
  <c r="I38" s="1"/>
  <c r="E43"/>
  <c r="I43" s="1"/>
  <c r="H43" s="1"/>
  <c r="E41"/>
  <c r="I41" s="1"/>
  <c r="E41" i="4"/>
  <c r="I41" s="1"/>
  <c r="H41" s="1"/>
  <c r="E39"/>
  <c r="I39" s="1"/>
  <c r="E37"/>
  <c r="I37" s="1"/>
  <c r="E40"/>
  <c r="I40" s="1"/>
  <c r="E17"/>
  <c r="F10" s="1"/>
  <c r="D30"/>
  <c r="E23" s="1"/>
  <c r="E24" i="5"/>
  <c r="H24" s="1"/>
  <c r="F24" s="1"/>
  <c r="E26"/>
  <c r="H26" s="1"/>
  <c r="F26" s="1"/>
  <c r="E28"/>
  <c r="H28" s="1"/>
  <c r="K28" s="1"/>
  <c r="E27"/>
  <c r="H27" s="1"/>
  <c r="F27" s="1"/>
  <c r="E25"/>
  <c r="H25" s="1"/>
  <c r="F25" s="1"/>
  <c r="E23"/>
  <c r="E17"/>
  <c r="F13" s="1"/>
  <c r="I13" s="1"/>
  <c r="G13" s="1"/>
  <c r="D34" i="3"/>
  <c r="E32"/>
  <c r="H32" s="1"/>
  <c r="F32" s="1"/>
  <c r="E33"/>
  <c r="H33" s="1"/>
  <c r="K33" s="1"/>
  <c r="E26"/>
  <c r="H26" s="1"/>
  <c r="F26" s="1"/>
  <c r="E28"/>
  <c r="H28" s="1"/>
  <c r="F28" s="1"/>
  <c r="E30"/>
  <c r="H30" s="1"/>
  <c r="F30" s="1"/>
  <c r="F17"/>
  <c r="I17" s="1"/>
  <c r="G17" s="1"/>
  <c r="E31"/>
  <c r="H31" s="1"/>
  <c r="F31" s="1"/>
  <c r="E29"/>
  <c r="H29" s="1"/>
  <c r="F29" s="1"/>
  <c r="E27"/>
  <c r="H27" s="1"/>
  <c r="F27" s="1"/>
  <c r="E25"/>
  <c r="F13"/>
  <c r="I13" s="1"/>
  <c r="G13" s="1"/>
  <c r="C30" i="2"/>
  <c r="B30"/>
  <c r="D28"/>
  <c r="D27"/>
  <c r="D26"/>
  <c r="D25"/>
  <c r="D24"/>
  <c r="D23"/>
  <c r="B17"/>
  <c r="D14"/>
  <c r="E14" s="1"/>
  <c r="D13"/>
  <c r="E13" s="1"/>
  <c r="D12"/>
  <c r="E12" s="1"/>
  <c r="D11"/>
  <c r="E11" s="1"/>
  <c r="D10"/>
  <c r="E10" s="1"/>
  <c r="D24" i="1"/>
  <c r="D25"/>
  <c r="D30" s="1"/>
  <c r="E25" s="1"/>
  <c r="H25" s="1"/>
  <c r="F25" s="1"/>
  <c r="D26"/>
  <c r="D27"/>
  <c r="D28"/>
  <c r="D29"/>
  <c r="D23"/>
  <c r="C30"/>
  <c r="B30"/>
  <c r="E14"/>
  <c r="D11"/>
  <c r="E11" s="1"/>
  <c r="D12"/>
  <c r="E12" s="1"/>
  <c r="D13"/>
  <c r="E13" s="1"/>
  <c r="D14"/>
  <c r="D15"/>
  <c r="E15" s="1"/>
  <c r="D16"/>
  <c r="E16" s="1"/>
  <c r="D10"/>
  <c r="E10" s="1"/>
  <c r="B17"/>
  <c r="H40" i="4" l="1"/>
  <c r="F40"/>
  <c r="G40" s="1"/>
  <c r="H39"/>
  <c r="F39"/>
  <c r="G39" s="1"/>
  <c r="F11"/>
  <c r="I11" s="1"/>
  <c r="G11" s="1"/>
  <c r="I44"/>
  <c r="H37"/>
  <c r="F37"/>
  <c r="G37" s="1"/>
  <c r="F12"/>
  <c r="I12" s="1"/>
  <c r="G12" s="1"/>
  <c r="E34" i="3"/>
  <c r="H41" i="1"/>
  <c r="F41"/>
  <c r="G41" s="1"/>
  <c r="F40"/>
  <c r="G40" s="1"/>
  <c r="H40"/>
  <c r="E44"/>
  <c r="I37"/>
  <c r="E23"/>
  <c r="E28"/>
  <c r="H28" s="1"/>
  <c r="F28" s="1"/>
  <c r="K28" s="1"/>
  <c r="E26"/>
  <c r="H26" s="1"/>
  <c r="F26" s="1"/>
  <c r="E24"/>
  <c r="H24" s="1"/>
  <c r="F24" s="1"/>
  <c r="K24" s="1"/>
  <c r="F38"/>
  <c r="G38" s="1"/>
  <c r="H38"/>
  <c r="F42"/>
  <c r="G42" s="1"/>
  <c r="H42"/>
  <c r="F13" i="4"/>
  <c r="I13" s="1"/>
  <c r="G13" s="1"/>
  <c r="G25" i="1"/>
  <c r="K25"/>
  <c r="G28"/>
  <c r="G26"/>
  <c r="K26"/>
  <c r="G27" i="5"/>
  <c r="K27"/>
  <c r="H13"/>
  <c r="K13"/>
  <c r="G25"/>
  <c r="K25"/>
  <c r="G24"/>
  <c r="K24"/>
  <c r="G26"/>
  <c r="K26"/>
  <c r="G28" i="3"/>
  <c r="K28"/>
  <c r="G27"/>
  <c r="K27"/>
  <c r="G31"/>
  <c r="K31"/>
  <c r="G30"/>
  <c r="K30"/>
  <c r="G26"/>
  <c r="K26"/>
  <c r="G32"/>
  <c r="K32"/>
  <c r="G29"/>
  <c r="K29"/>
  <c r="H12" i="4"/>
  <c r="K12"/>
  <c r="H11"/>
  <c r="K11"/>
  <c r="H13"/>
  <c r="K13"/>
  <c r="H13" i="3"/>
  <c r="K13"/>
  <c r="H17"/>
  <c r="K17"/>
  <c r="E27" i="4"/>
  <c r="H27" s="1"/>
  <c r="K27" s="1"/>
  <c r="E26"/>
  <c r="H26" s="1"/>
  <c r="F26" s="1"/>
  <c r="E24"/>
  <c r="H24" s="1"/>
  <c r="F24" s="1"/>
  <c r="E25"/>
  <c r="H25" s="1"/>
  <c r="F25" s="1"/>
  <c r="H23"/>
  <c r="I10"/>
  <c r="F17"/>
  <c r="E30" i="5"/>
  <c r="H23"/>
  <c r="F11"/>
  <c r="I11" s="1"/>
  <c r="G11" s="1"/>
  <c r="F14"/>
  <c r="I14" s="1"/>
  <c r="G14" s="1"/>
  <c r="F12"/>
  <c r="I12" s="1"/>
  <c r="G12" s="1"/>
  <c r="F10"/>
  <c r="F15" i="3"/>
  <c r="I15" s="1"/>
  <c r="G15" s="1"/>
  <c r="F11"/>
  <c r="I11" s="1"/>
  <c r="G11" s="1"/>
  <c r="F16"/>
  <c r="I16" s="1"/>
  <c r="G16" s="1"/>
  <c r="F14"/>
  <c r="I14" s="1"/>
  <c r="G14" s="1"/>
  <c r="F12"/>
  <c r="I12" s="1"/>
  <c r="G12" s="1"/>
  <c r="F10"/>
  <c r="H25"/>
  <c r="H34" s="1"/>
  <c r="D30" i="2"/>
  <c r="E24" s="1"/>
  <c r="H24" s="1"/>
  <c r="F24" s="1"/>
  <c r="E17"/>
  <c r="F10" s="1"/>
  <c r="E28"/>
  <c r="H28" s="1"/>
  <c r="K28" s="1"/>
  <c r="E26"/>
  <c r="H26" s="1"/>
  <c r="F26" s="1"/>
  <c r="F11"/>
  <c r="I11" s="1"/>
  <c r="G11" s="1"/>
  <c r="E25"/>
  <c r="H25" s="1"/>
  <c r="F25" s="1"/>
  <c r="E23"/>
  <c r="H23" i="1"/>
  <c r="E17"/>
  <c r="F15" s="1"/>
  <c r="I15" s="1"/>
  <c r="G15" s="1"/>
  <c r="E29"/>
  <c r="H29" s="1"/>
  <c r="E27"/>
  <c r="H27" s="1"/>
  <c r="F27" s="1"/>
  <c r="G24" l="1"/>
  <c r="E27" i="2"/>
  <c r="H27" s="1"/>
  <c r="F27" s="1"/>
  <c r="G27" s="1"/>
  <c r="H37" i="1"/>
  <c r="F37"/>
  <c r="G37" s="1"/>
  <c r="I44"/>
  <c r="G27"/>
  <c r="K27"/>
  <c r="H15"/>
  <c r="K15"/>
  <c r="K29"/>
  <c r="G26" i="4"/>
  <c r="K26"/>
  <c r="G24"/>
  <c r="K24"/>
  <c r="G25"/>
  <c r="K25"/>
  <c r="H11" i="5"/>
  <c r="K11"/>
  <c r="H14"/>
  <c r="K14"/>
  <c r="H12"/>
  <c r="K12"/>
  <c r="K27" i="2"/>
  <c r="G25"/>
  <c r="K25"/>
  <c r="G26"/>
  <c r="K26"/>
  <c r="G24"/>
  <c r="K24"/>
  <c r="H12" i="3"/>
  <c r="K12"/>
  <c r="H16"/>
  <c r="K16"/>
  <c r="H14"/>
  <c r="K14"/>
  <c r="H11"/>
  <c r="K11"/>
  <c r="F19"/>
  <c r="H15"/>
  <c r="K15"/>
  <c r="H11" i="2"/>
  <c r="K11"/>
  <c r="F14"/>
  <c r="I14" s="1"/>
  <c r="G14" s="1"/>
  <c r="I17" i="4"/>
  <c r="G10"/>
  <c r="E30"/>
  <c r="H30"/>
  <c r="F23"/>
  <c r="F17" i="5"/>
  <c r="I10"/>
  <c r="F23"/>
  <c r="H30"/>
  <c r="F25" i="3"/>
  <c r="I10"/>
  <c r="I19" s="1"/>
  <c r="I10" i="2"/>
  <c r="E30"/>
  <c r="H23"/>
  <c r="F12"/>
  <c r="I12" s="1"/>
  <c r="G12" s="1"/>
  <c r="F13"/>
  <c r="I13" s="1"/>
  <c r="G13" s="1"/>
  <c r="F23" i="1"/>
  <c r="H30"/>
  <c r="F12"/>
  <c r="I12" s="1"/>
  <c r="G12" s="1"/>
  <c r="F14"/>
  <c r="I14" s="1"/>
  <c r="G14" s="1"/>
  <c r="F13"/>
  <c r="I13" s="1"/>
  <c r="G13" s="1"/>
  <c r="E30"/>
  <c r="F10"/>
  <c r="F16"/>
  <c r="I16" s="1"/>
  <c r="G16" s="1"/>
  <c r="H16" s="1"/>
  <c r="F11"/>
  <c r="I11" s="1"/>
  <c r="G11" s="1"/>
  <c r="H11" l="1"/>
  <c r="K11"/>
  <c r="H13"/>
  <c r="K13"/>
  <c r="H12"/>
  <c r="K12"/>
  <c r="G23"/>
  <c r="K23"/>
  <c r="H14"/>
  <c r="K14"/>
  <c r="G23" i="4"/>
  <c r="K23"/>
  <c r="G23" i="5"/>
  <c r="K23"/>
  <c r="G25" i="3"/>
  <c r="K25"/>
  <c r="H10" i="4"/>
  <c r="K10"/>
  <c r="H12" i="2"/>
  <c r="K12"/>
  <c r="H13"/>
  <c r="K13"/>
  <c r="H14"/>
  <c r="K14"/>
  <c r="I17" i="5"/>
  <c r="G10"/>
  <c r="G10" i="3"/>
  <c r="H30" i="2"/>
  <c r="F23"/>
  <c r="I17"/>
  <c r="G10"/>
  <c r="F17"/>
  <c r="I10" i="1"/>
  <c r="F17"/>
  <c r="H10" i="5" l="1"/>
  <c r="K10"/>
  <c r="G23" i="2"/>
  <c r="K23"/>
  <c r="H10" i="3"/>
  <c r="K10"/>
  <c r="H10" i="2"/>
  <c r="K10"/>
  <c r="G10" i="1"/>
  <c r="I17"/>
  <c r="H10" l="1"/>
  <c r="K10"/>
</calcChain>
</file>

<file path=xl/sharedStrings.xml><?xml version="1.0" encoding="utf-8"?>
<sst xmlns="http://schemas.openxmlformats.org/spreadsheetml/2006/main" count="491" uniqueCount="85">
  <si>
    <t>Customer Class</t>
  </si>
  <si>
    <t>Residential</t>
  </si>
  <si>
    <t>Small General Service</t>
  </si>
  <si>
    <t>Small Primary Service</t>
  </si>
  <si>
    <t>Large Primary Service</t>
  </si>
  <si>
    <t>Lighting</t>
  </si>
  <si>
    <t xml:space="preserve">  Total</t>
  </si>
  <si>
    <t>Large General Service</t>
  </si>
  <si>
    <t>Large Transmission Service</t>
  </si>
  <si>
    <t xml:space="preserve">Number </t>
  </si>
  <si>
    <t>of Customers</t>
  </si>
  <si>
    <t xml:space="preserve">Customer </t>
  </si>
  <si>
    <t>Charges</t>
  </si>
  <si>
    <t>Cust. charge</t>
  </si>
  <si>
    <t>Weighted</t>
  </si>
  <si>
    <t>Customer #</t>
  </si>
  <si>
    <t>Customer</t>
  </si>
  <si>
    <t>Percentage</t>
  </si>
  <si>
    <t>ISRS</t>
  </si>
  <si>
    <t>Charge/Mo.</t>
  </si>
  <si>
    <t>Charge/Yr.</t>
  </si>
  <si>
    <t>Revenues</t>
  </si>
  <si>
    <t>Ratio</t>
  </si>
  <si>
    <t xml:space="preserve"> to Residential</t>
  </si>
  <si>
    <t>Capital Incremental Investment</t>
  </si>
  <si>
    <t xml:space="preserve">Annual </t>
  </si>
  <si>
    <t>Revenue</t>
  </si>
  <si>
    <t>Less: MEEIA</t>
  </si>
  <si>
    <t>Base</t>
  </si>
  <si>
    <t>Allocation</t>
  </si>
  <si>
    <t>Lighting &amp; MSD</t>
  </si>
  <si>
    <t>Medium General Service</t>
  </si>
  <si>
    <t>Large Power Service</t>
  </si>
  <si>
    <t>Commercial</t>
  </si>
  <si>
    <t>Total Electric Building</t>
  </si>
  <si>
    <t>General Power</t>
  </si>
  <si>
    <t>Special Transmission</t>
  </si>
  <si>
    <t>Feed Mill &amp; Grain Elevator</t>
  </si>
  <si>
    <t>Small Heating</t>
  </si>
  <si>
    <t>Large Power</t>
  </si>
  <si>
    <t>Special Thermal</t>
  </si>
  <si>
    <t>Notes:</t>
  </si>
  <si>
    <t xml:space="preserve">Number of customers and revenue per class per rate case ER-2012-0166 with new rates effective January 2, 2013. </t>
  </si>
  <si>
    <t>MEEIA rates based on Stipulation and Agreement in Case No. EO-2012-0142. Linked to Case No. ER-2012-0166.</t>
  </si>
  <si>
    <t>Small General Service customer charge is weighted average of single phase and three phase service.</t>
  </si>
  <si>
    <t>ISRS Revenue Requirement based on Mo PSC Staff estimate of pending legislation.</t>
  </si>
  <si>
    <t xml:space="preserve">Number of customers and revenue per class per rate case ER-2012-0174 with new rates effective January 26, 2013. </t>
  </si>
  <si>
    <t xml:space="preserve">Residential, Small General Service, Medium General Service and Large Power Service customer charges based on weighted average. </t>
  </si>
  <si>
    <t>No MEEIA revenue requirement for KCPL.</t>
  </si>
  <si>
    <t>No MEEIA costs included in base rates.</t>
  </si>
  <si>
    <t xml:space="preserve">Number of customers and revenue per class per rate case ER-2012-0175 with new rates effective January 26, 2013. </t>
  </si>
  <si>
    <t>MEEIA rates based on Stipulation and Agreement in Case No. EO-2012-0009. Linked to Case No. ER-2012-0175.</t>
  </si>
  <si>
    <t>SGS General Use and SGS General use Net Metering have facilities KW and no customer charge</t>
  </si>
  <si>
    <t>LGS has no customer charge - took revenue from first block of Facilities charge (first 40 KW) and divided by # of customers and 12 months</t>
  </si>
  <si>
    <t>LPS has no customer charge - took revenue from first block of Facilities charge (first 500 KW) and divided by # of customers and 12 months</t>
  </si>
  <si>
    <t>Bill</t>
  </si>
  <si>
    <t xml:space="preserve"> Avg. Monthly</t>
  </si>
  <si>
    <t>% Increase</t>
  </si>
  <si>
    <t>Avg. Monthly</t>
  </si>
  <si>
    <t xml:space="preserve">Number of customers and revenue per class per rate case ER-2012-0345 </t>
  </si>
  <si>
    <t>MEEIA is Missouri Energy Efficiency Investment Act</t>
  </si>
  <si>
    <t>ISRS Revenue Requirement (1)</t>
  </si>
  <si>
    <t xml:space="preserve">                   Weighted Customer Charge Allocation Method (2)</t>
  </si>
  <si>
    <t xml:space="preserve">                 Revenue Allocation Method - Across the Board (3) </t>
  </si>
  <si>
    <t>(2) Weighted Customer Charge Method: ISRS charge based on customer charge per class.</t>
  </si>
  <si>
    <t>(3) Revenue Allocation Method: ISRS charge based on annual revenue per class.</t>
  </si>
  <si>
    <t>MEEIA is Missouri Energy Efficiency Investment Act.</t>
  </si>
  <si>
    <t>Ameren Missouri - ISRS Charge Examples (Sections 393.1200, 393.1205, 393.1210)</t>
  </si>
  <si>
    <t>Kansas City Power &amp; Light Company - ISRS Charge Examples (Sections 393.1200, 393.1205, 393.1210)</t>
  </si>
  <si>
    <t>Empire District Electric Company - ISRS Charge Examples (Sections 393.1200, 393,1205, 393.1210)</t>
  </si>
  <si>
    <t>KCP&amp;L Greater Missouri Operations - MPS Rate District - ISRS Charge Examples (Sections 393.1200, 393.1205, 393.1210)</t>
  </si>
  <si>
    <t>KCP&amp;L Greater Missouri Operations - L&amp;P Rate District - ISRS Charge Examples (Sections 393.1200, 393.1205, 393.1210)</t>
  </si>
  <si>
    <t>Percent</t>
  </si>
  <si>
    <t xml:space="preserve">Revenue </t>
  </si>
  <si>
    <t>Annual</t>
  </si>
  <si>
    <t>Increase</t>
  </si>
  <si>
    <t xml:space="preserve">                   Cost of Service Allocation Method (4)</t>
  </si>
  <si>
    <t>(4) Cost of Service Allocation Method: ISRS charge based on revenue increase allocation from last case (ER-2012-0175).</t>
  </si>
  <si>
    <t>(4) Cost of Service Allocation Method: ISRS charge based on revenue increase allocation from last case (ER-2012-0166).</t>
  </si>
  <si>
    <t>(4) Cost of Service Allocation Method: ISRS charge based on revenue increase allocation from last case (ER-2012-0174).</t>
  </si>
  <si>
    <t>(4) Cost of Service Allocation Method: ISRS charge based on revenue increase allocation from last case (ER-2012-0345).</t>
  </si>
  <si>
    <t>The Revenue Allocation Method and Cost of Service Allocation Method includes lighting in determining the average increase.</t>
  </si>
  <si>
    <t>(1) The annual revenue requirement per rate class for ISRS as proposed in Sections 393.1200, 393.1205, and 393.1210. The annual rate</t>
  </si>
  <si>
    <t xml:space="preserve"> increase projections will be multiplied over time through the impact of multiple ISRS increases between filing of general rate proceedings.</t>
  </si>
  <si>
    <t xml:space="preserve"> increase projections will be mulitplied over time through the impact of multiple ISRS increases between filing of general rate proceedings.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</si>
</sst>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0.0000"/>
    <numFmt numFmtId="166" formatCode="&quot;$&quot;#,##0"/>
    <numFmt numFmtId="167" formatCode="0.00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1" xfId="0" applyFont="1" applyBorder="1"/>
    <xf numFmtId="167" fontId="0" fillId="0" borderId="2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0" xfId="0" applyFill="1"/>
    <xf numFmtId="0" fontId="1" fillId="0" borderId="1" xfId="0" applyFont="1" applyFill="1" applyBorder="1"/>
    <xf numFmtId="0" fontId="0" fillId="0" borderId="1" xfId="0" applyFill="1" applyBorder="1"/>
    <xf numFmtId="0" fontId="2" fillId="0" borderId="1" xfId="0" applyFont="1" applyBorder="1"/>
    <xf numFmtId="0" fontId="2" fillId="0" borderId="0" xfId="0" applyFont="1" applyFill="1"/>
    <xf numFmtId="166" fontId="0" fillId="0" borderId="0" xfId="0" applyNumberFormat="1" applyFill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1" fillId="0" borderId="0" xfId="0" applyFont="1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 applyFont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view="pageLayout" topLeftCell="A83" zoomScaleNormal="100" workbookViewId="0">
      <selection activeCell="A49" sqref="A49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5" t="s">
        <v>67</v>
      </c>
      <c r="C1" s="12"/>
      <c r="D1" s="12"/>
      <c r="E1" s="4"/>
      <c r="F1" s="4"/>
      <c r="G1" s="4"/>
      <c r="H1" s="4"/>
      <c r="I1" s="4"/>
    </row>
    <row r="2" spans="1:11" ht="15.75">
      <c r="B2" s="3"/>
    </row>
    <row r="3" spans="1:11" ht="15.75">
      <c r="B3" s="3" t="s">
        <v>24</v>
      </c>
      <c r="E3" s="2">
        <v>216100000</v>
      </c>
    </row>
    <row r="4" spans="1:11" ht="15.75">
      <c r="B4" s="20" t="s">
        <v>61</v>
      </c>
      <c r="C4" s="16"/>
      <c r="D4" s="16"/>
      <c r="E4" s="21">
        <v>42065596</v>
      </c>
    </row>
    <row r="6" spans="1:11" ht="15.75" thickBot="1">
      <c r="A6" s="4"/>
      <c r="B6" s="4"/>
      <c r="C6" s="17" t="s">
        <v>62</v>
      </c>
      <c r="D6" s="18"/>
      <c r="E6" s="18"/>
      <c r="F6" s="18"/>
      <c r="G6" s="4"/>
      <c r="H6" s="4"/>
      <c r="I6" s="4"/>
      <c r="J6" s="4"/>
      <c r="K6" s="4"/>
    </row>
    <row r="7" spans="1:11">
      <c r="D7" s="1" t="s">
        <v>22</v>
      </c>
      <c r="J7" s="1"/>
      <c r="K7" s="1"/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6" t="s">
        <v>1</v>
      </c>
      <c r="B10" s="7">
        <v>1035848</v>
      </c>
      <c r="C10" s="8">
        <v>8</v>
      </c>
      <c r="D10" s="9">
        <f>C10/$C$10</f>
        <v>1</v>
      </c>
      <c r="E10" s="7">
        <f>B10*D10</f>
        <v>1035848</v>
      </c>
      <c r="F10" s="10">
        <f>E10/$E$17</f>
        <v>0.7479973746061056</v>
      </c>
      <c r="G10" s="8">
        <f>I10/B10/12</f>
        <v>2.5313362714446757</v>
      </c>
      <c r="H10" s="8">
        <f>G10*12</f>
        <v>30.376035257336106</v>
      </c>
      <c r="I10" s="11">
        <f>F10*$E$4</f>
        <v>31464955.369241096</v>
      </c>
      <c r="J10" s="8">
        <f t="shared" ref="J10:J15" si="0">B23/B10/12</f>
        <v>104.4981167603741</v>
      </c>
      <c r="K10" s="10">
        <f t="shared" ref="K10:K15" si="1">G10/J10</f>
        <v>2.4223750149003291E-2</v>
      </c>
    </row>
    <row r="11" spans="1:11">
      <c r="A11" s="6" t="s">
        <v>2</v>
      </c>
      <c r="B11" s="7">
        <v>135468</v>
      </c>
      <c r="C11" s="8">
        <v>12.37</v>
      </c>
      <c r="D11" s="9">
        <f t="shared" ref="D11:D16" si="2">C11/$C$10</f>
        <v>1.5462499999999999</v>
      </c>
      <c r="E11" s="7">
        <f t="shared" ref="E11:E16" si="3">B11*D11</f>
        <v>209467.39499999999</v>
      </c>
      <c r="F11" s="10">
        <f t="shared" ref="F11:F16" si="4">E11/$E$17</f>
        <v>0.15125873827586681</v>
      </c>
      <c r="G11" s="8">
        <f t="shared" ref="G11:G16" si="5">I11/B11/12</f>
        <v>3.9140787097213301</v>
      </c>
      <c r="H11" s="8">
        <f t="shared" ref="H11:H16" si="6">G11*12</f>
        <v>46.968944516655959</v>
      </c>
      <c r="I11" s="11">
        <f t="shared" ref="I11:I16" si="7">F11*$E$4</f>
        <v>6362788.9757823497</v>
      </c>
      <c r="J11" s="8">
        <f t="shared" si="0"/>
        <v>194.84479852560506</v>
      </c>
      <c r="K11" s="10">
        <f t="shared" si="1"/>
        <v>2.0088186799643876E-2</v>
      </c>
    </row>
    <row r="12" spans="1:11">
      <c r="A12" s="6" t="s">
        <v>7</v>
      </c>
      <c r="B12" s="7">
        <v>10105</v>
      </c>
      <c r="C12" s="8">
        <v>88.32</v>
      </c>
      <c r="D12" s="9">
        <f t="shared" si="2"/>
        <v>11.04</v>
      </c>
      <c r="E12" s="7">
        <f t="shared" si="3"/>
        <v>111559.2</v>
      </c>
      <c r="F12" s="10">
        <f t="shared" si="4"/>
        <v>8.0558140492772545E-2</v>
      </c>
      <c r="G12" s="8">
        <f t="shared" si="5"/>
        <v>27.945952436749224</v>
      </c>
      <c r="H12" s="8">
        <f t="shared" si="6"/>
        <v>335.35142924099068</v>
      </c>
      <c r="I12" s="11">
        <f t="shared" si="7"/>
        <v>3388726.1924802107</v>
      </c>
      <c r="J12" s="8">
        <f t="shared" si="0"/>
        <v>4897.3307685964046</v>
      </c>
      <c r="K12" s="10">
        <f t="shared" si="1"/>
        <v>5.7063640904040161E-3</v>
      </c>
    </row>
    <row r="13" spans="1:11">
      <c r="A13" s="6" t="s">
        <v>3</v>
      </c>
      <c r="B13" s="7">
        <v>644</v>
      </c>
      <c r="C13" s="8">
        <v>299.60000000000002</v>
      </c>
      <c r="D13" s="9">
        <f t="shared" si="2"/>
        <v>37.450000000000003</v>
      </c>
      <c r="E13" s="7">
        <f t="shared" si="3"/>
        <v>24117.800000000003</v>
      </c>
      <c r="F13" s="10">
        <f t="shared" si="4"/>
        <v>1.741573192328907E-2</v>
      </c>
      <c r="G13" s="8">
        <f t="shared" si="5"/>
        <v>94.798543365603123</v>
      </c>
      <c r="H13" s="8">
        <f t="shared" si="6"/>
        <v>1137.5825203872375</v>
      </c>
      <c r="I13" s="11">
        <f t="shared" si="7"/>
        <v>732603.143129381</v>
      </c>
      <c r="J13" s="8">
        <f t="shared" si="0"/>
        <v>29632.573369565216</v>
      </c>
      <c r="K13" s="10">
        <f t="shared" si="1"/>
        <v>3.1991330008134915E-3</v>
      </c>
    </row>
    <row r="14" spans="1:11">
      <c r="A14" s="6" t="s">
        <v>4</v>
      </c>
      <c r="B14" s="7">
        <v>72</v>
      </c>
      <c r="C14" s="8">
        <v>299.60000000000002</v>
      </c>
      <c r="D14" s="9">
        <f t="shared" si="2"/>
        <v>37.450000000000003</v>
      </c>
      <c r="E14" s="7">
        <f t="shared" si="3"/>
        <v>2696.4</v>
      </c>
      <c r="F14" s="10">
        <f t="shared" si="4"/>
        <v>1.9471004634733118E-3</v>
      </c>
      <c r="G14" s="8">
        <f t="shared" si="5"/>
        <v>94.798543365603109</v>
      </c>
      <c r="H14" s="8">
        <f t="shared" si="6"/>
        <v>1137.5825203872373</v>
      </c>
      <c r="I14" s="11">
        <f t="shared" si="7"/>
        <v>81905.941467881086</v>
      </c>
      <c r="J14" s="8">
        <f t="shared" si="0"/>
        <v>239236.92592592593</v>
      </c>
      <c r="K14" s="10">
        <f t="shared" si="1"/>
        <v>3.9625380989452791E-4</v>
      </c>
    </row>
    <row r="15" spans="1:11">
      <c r="A15" s="6" t="s">
        <v>8</v>
      </c>
      <c r="B15" s="7">
        <v>1</v>
      </c>
      <c r="C15" s="8">
        <v>299.60000000000002</v>
      </c>
      <c r="D15" s="9">
        <f t="shared" si="2"/>
        <v>37.450000000000003</v>
      </c>
      <c r="E15" s="7">
        <f t="shared" si="3"/>
        <v>37.450000000000003</v>
      </c>
      <c r="F15" s="10">
        <f t="shared" si="4"/>
        <v>2.7043061992684889E-5</v>
      </c>
      <c r="G15" s="8">
        <f t="shared" si="5"/>
        <v>94.798543365603123</v>
      </c>
      <c r="H15" s="8">
        <f t="shared" si="6"/>
        <v>1137.5825203872375</v>
      </c>
      <c r="I15" s="11">
        <f t="shared" si="7"/>
        <v>1137.5825203872375</v>
      </c>
      <c r="J15" s="8">
        <f t="shared" si="0"/>
        <v>13179276</v>
      </c>
      <c r="K15" s="10">
        <f t="shared" si="1"/>
        <v>7.1930008420495267E-6</v>
      </c>
    </row>
    <row r="16" spans="1:11">
      <c r="A16" s="6" t="s">
        <v>5</v>
      </c>
      <c r="B16" s="7">
        <v>1382</v>
      </c>
      <c r="C16" s="8">
        <v>6.38</v>
      </c>
      <c r="D16" s="9">
        <f t="shared" si="2"/>
        <v>0.79749999999999999</v>
      </c>
      <c r="E16" s="7">
        <f t="shared" si="3"/>
        <v>1102.145</v>
      </c>
      <c r="F16" s="10">
        <f t="shared" si="4"/>
        <v>7.9587117650007169E-4</v>
      </c>
      <c r="G16" s="8">
        <f t="shared" si="5"/>
        <v>2.0187406764771292</v>
      </c>
      <c r="H16" s="8">
        <f t="shared" si="6"/>
        <v>24.224888117725548</v>
      </c>
      <c r="I16" s="11">
        <f t="shared" si="7"/>
        <v>33478.795378696712</v>
      </c>
      <c r="J16" s="8"/>
      <c r="K16" s="13"/>
    </row>
    <row r="17" spans="1:11">
      <c r="A17" s="6" t="s">
        <v>6</v>
      </c>
      <c r="B17" s="7">
        <f>SUM(B10:B16)</f>
        <v>1183520</v>
      </c>
      <c r="C17" s="6"/>
      <c r="D17" s="6"/>
      <c r="E17" s="7">
        <f>SUM(E10:E16)</f>
        <v>1384828.39</v>
      </c>
      <c r="F17" s="10">
        <f>SUM(F10:F16)</f>
        <v>1</v>
      </c>
      <c r="G17" s="6"/>
      <c r="H17" s="6"/>
      <c r="I17" s="11">
        <f>SUM(I10:I16)</f>
        <v>42065596.000000007</v>
      </c>
      <c r="J17" s="6"/>
      <c r="K17" s="6"/>
    </row>
    <row r="20" spans="1:11" ht="15.75" thickBot="1">
      <c r="A20" s="4"/>
      <c r="B20" s="4"/>
      <c r="C20" s="17" t="s">
        <v>63</v>
      </c>
      <c r="D20" s="18"/>
      <c r="E20" s="18"/>
      <c r="F20" s="18"/>
      <c r="G20" s="4"/>
      <c r="H20" s="4"/>
      <c r="I20" s="4"/>
      <c r="J20" s="14"/>
      <c r="K20" s="14"/>
    </row>
    <row r="21" spans="1:11">
      <c r="B21" s="1" t="s">
        <v>25</v>
      </c>
      <c r="C21" s="1"/>
      <c r="D21" s="1" t="s">
        <v>28</v>
      </c>
      <c r="E21" s="1" t="s">
        <v>26</v>
      </c>
      <c r="F21" s="1" t="s">
        <v>18</v>
      </c>
      <c r="G21" s="1" t="s">
        <v>18</v>
      </c>
      <c r="H21" s="1" t="s">
        <v>18</v>
      </c>
      <c r="J21" s="1" t="s">
        <v>56</v>
      </c>
      <c r="K21" s="1" t="s">
        <v>57</v>
      </c>
    </row>
    <row r="22" spans="1:11">
      <c r="A22" t="s">
        <v>0</v>
      </c>
      <c r="B22" s="1" t="s">
        <v>26</v>
      </c>
      <c r="C22" s="1" t="s">
        <v>27</v>
      </c>
      <c r="D22" s="1" t="s">
        <v>26</v>
      </c>
      <c r="E22" s="1" t="s">
        <v>29</v>
      </c>
      <c r="F22" s="1" t="s">
        <v>19</v>
      </c>
      <c r="G22" s="1" t="s">
        <v>20</v>
      </c>
      <c r="H22" s="1" t="s">
        <v>21</v>
      </c>
      <c r="J22" s="1" t="s">
        <v>55</v>
      </c>
      <c r="K22" s="1" t="s">
        <v>18</v>
      </c>
    </row>
    <row r="23" spans="1:11">
      <c r="A23" s="6" t="s">
        <v>1</v>
      </c>
      <c r="B23" s="11">
        <v>1298929983</v>
      </c>
      <c r="C23" s="11">
        <v>44330000</v>
      </c>
      <c r="D23" s="11">
        <f>B23-C23</f>
        <v>1254599983</v>
      </c>
      <c r="E23" s="10">
        <f t="shared" ref="E23:E29" si="8">D23/$D$30</f>
        <v>0.45416697820810736</v>
      </c>
      <c r="F23" s="8">
        <f t="shared" ref="F23:F28" si="9">H23/B10/12</f>
        <v>1.5369697598684884</v>
      </c>
      <c r="G23" s="8">
        <f t="shared" ref="G23:G28" si="10">F23*12</f>
        <v>18.443637118421861</v>
      </c>
      <c r="H23" s="11">
        <f>E23*$E$4</f>
        <v>19104804.621843047</v>
      </c>
      <c r="I23" s="6"/>
      <c r="J23" s="8">
        <f t="shared" ref="J23:J28" si="11">B23/B10/12</f>
        <v>104.4981167603741</v>
      </c>
      <c r="K23" s="10">
        <f t="shared" ref="K23:K28" si="12">F23/J23</f>
        <v>1.4708109653238367E-2</v>
      </c>
    </row>
    <row r="24" spans="1:11">
      <c r="A24" s="6" t="s">
        <v>2</v>
      </c>
      <c r="B24" s="11">
        <v>316742822</v>
      </c>
      <c r="C24" s="11">
        <v>5720000</v>
      </c>
      <c r="D24" s="11">
        <f t="shared" ref="D24:D29" si="13">B24-C24</f>
        <v>311022822</v>
      </c>
      <c r="E24" s="10">
        <f t="shared" si="8"/>
        <v>0.11259070391801372</v>
      </c>
      <c r="F24" s="8">
        <f t="shared" si="9"/>
        <v>2.9134771461223203</v>
      </c>
      <c r="G24" s="8">
        <f t="shared" si="10"/>
        <v>34.961725753467846</v>
      </c>
      <c r="H24" s="11">
        <f t="shared" ref="H24:H29" si="14">E24*$E$4</f>
        <v>4736195.0643707821</v>
      </c>
      <c r="I24" s="6"/>
      <c r="J24" s="8">
        <f t="shared" si="11"/>
        <v>194.84479852560506</v>
      </c>
      <c r="K24" s="10">
        <f t="shared" si="12"/>
        <v>1.4952809457417735E-2</v>
      </c>
    </row>
    <row r="25" spans="1:11">
      <c r="A25" s="6" t="s">
        <v>7</v>
      </c>
      <c r="B25" s="11">
        <v>593850329</v>
      </c>
      <c r="C25" s="11">
        <v>16670000</v>
      </c>
      <c r="D25" s="11">
        <f t="shared" si="13"/>
        <v>577180329</v>
      </c>
      <c r="E25" s="10">
        <f t="shared" si="8"/>
        <v>0.2089400999960728</v>
      </c>
      <c r="F25" s="8">
        <f t="shared" si="9"/>
        <v>72.4821856723932</v>
      </c>
      <c r="G25" s="8">
        <f t="shared" si="10"/>
        <v>869.7862280687184</v>
      </c>
      <c r="H25" s="11">
        <f t="shared" si="14"/>
        <v>8789189.834634399</v>
      </c>
      <c r="I25" s="6"/>
      <c r="J25" s="8">
        <f t="shared" si="11"/>
        <v>4897.3307685964046</v>
      </c>
      <c r="K25" s="10">
        <f t="shared" si="12"/>
        <v>1.4800345146620941E-2</v>
      </c>
    </row>
    <row r="26" spans="1:11">
      <c r="A26" s="6" t="s">
        <v>3</v>
      </c>
      <c r="B26" s="11">
        <v>229000527</v>
      </c>
      <c r="C26" s="11">
        <v>7560000</v>
      </c>
      <c r="D26" s="11">
        <f t="shared" si="13"/>
        <v>221440527</v>
      </c>
      <c r="E26" s="10">
        <f t="shared" si="8"/>
        <v>8.016178571907473E-2</v>
      </c>
      <c r="F26" s="8">
        <f t="shared" si="9"/>
        <v>436.34229977965407</v>
      </c>
      <c r="G26" s="8">
        <f t="shared" si="10"/>
        <v>5236.1075973558491</v>
      </c>
      <c r="H26" s="11">
        <f t="shared" si="14"/>
        <v>3372053.292697167</v>
      </c>
      <c r="I26" s="6"/>
      <c r="J26" s="8">
        <f t="shared" si="11"/>
        <v>29632.573369565216</v>
      </c>
      <c r="K26" s="10">
        <f t="shared" si="12"/>
        <v>1.4725089661899192E-2</v>
      </c>
    </row>
    <row r="27" spans="1:11">
      <c r="A27" s="6" t="s">
        <v>4</v>
      </c>
      <c r="B27" s="11">
        <v>206700704</v>
      </c>
      <c r="C27" s="11">
        <v>5280000</v>
      </c>
      <c r="D27" s="11">
        <f t="shared" si="13"/>
        <v>201420704</v>
      </c>
      <c r="E27" s="10">
        <f t="shared" si="8"/>
        <v>7.2914581319765276E-2</v>
      </c>
      <c r="F27" s="8">
        <f t="shared" si="9"/>
        <v>3549.9945836879547</v>
      </c>
      <c r="G27" s="8">
        <f t="shared" si="10"/>
        <v>42599.935004255458</v>
      </c>
      <c r="H27" s="11">
        <f t="shared" si="14"/>
        <v>3067195.3203063929</v>
      </c>
      <c r="I27" s="6"/>
      <c r="J27" s="8">
        <f t="shared" si="11"/>
        <v>239236.92592592593</v>
      </c>
      <c r="K27" s="10">
        <f t="shared" si="12"/>
        <v>1.4838823772493745E-2</v>
      </c>
    </row>
    <row r="28" spans="1:11">
      <c r="A28" s="6" t="s">
        <v>8</v>
      </c>
      <c r="B28" s="11">
        <v>158151312</v>
      </c>
      <c r="C28" s="11">
        <v>0</v>
      </c>
      <c r="D28" s="11">
        <f t="shared" si="13"/>
        <v>158151312</v>
      </c>
      <c r="E28" s="10">
        <f t="shared" si="8"/>
        <v>5.7250999875621378E-2</v>
      </c>
      <c r="F28" s="8">
        <f t="shared" si="9"/>
        <v>200691.45261366162</v>
      </c>
      <c r="G28" s="8">
        <f t="shared" si="10"/>
        <v>2408297.4313639393</v>
      </c>
      <c r="H28" s="11">
        <f t="shared" si="14"/>
        <v>2408297.4313639393</v>
      </c>
      <c r="I28" s="6"/>
      <c r="J28" s="8">
        <f t="shared" si="11"/>
        <v>13179276</v>
      </c>
      <c r="K28" s="10">
        <f t="shared" si="12"/>
        <v>1.5227805580038055E-2</v>
      </c>
    </row>
    <row r="29" spans="1:11">
      <c r="A29" s="6" t="s">
        <v>30</v>
      </c>
      <c r="B29" s="11">
        <v>38604409</v>
      </c>
      <c r="C29" s="11">
        <v>0</v>
      </c>
      <c r="D29" s="11">
        <f t="shared" si="13"/>
        <v>38604409</v>
      </c>
      <c r="E29" s="10">
        <f t="shared" si="8"/>
        <v>1.3974850963344755E-2</v>
      </c>
      <c r="F29" s="8"/>
      <c r="G29" s="8"/>
      <c r="H29" s="11">
        <f t="shared" si="14"/>
        <v>587860.43478427129</v>
      </c>
      <c r="I29" s="6"/>
      <c r="J29" s="8"/>
      <c r="K29" s="10">
        <f>H29/B29</f>
        <v>1.5227805580038055E-2</v>
      </c>
    </row>
    <row r="30" spans="1:11">
      <c r="A30" s="6" t="s">
        <v>6</v>
      </c>
      <c r="B30" s="11">
        <f>SUM(B23:B29)</f>
        <v>2841980086</v>
      </c>
      <c r="C30" s="11">
        <f>SUM(C23:C29)</f>
        <v>79560000</v>
      </c>
      <c r="D30" s="11">
        <f>SUM(D23:D29)</f>
        <v>2762420086</v>
      </c>
      <c r="E30" s="10">
        <f>SUM(E23:E29)</f>
        <v>0.99999999999999989</v>
      </c>
      <c r="F30" s="6"/>
      <c r="G30" s="6"/>
      <c r="H30" s="11">
        <f>SUM(H23:H29)</f>
        <v>42065596</v>
      </c>
      <c r="I30" s="6"/>
      <c r="J30" s="6"/>
      <c r="K30" s="6"/>
    </row>
    <row r="33" spans="1:10" ht="15.75" thickBot="1">
      <c r="A33" s="86"/>
      <c r="B33" s="86"/>
      <c r="C33" s="95" t="s">
        <v>76</v>
      </c>
      <c r="D33" s="96"/>
      <c r="E33" s="96"/>
      <c r="F33" s="96"/>
      <c r="G33" s="86"/>
      <c r="H33" s="86"/>
      <c r="I33" s="97"/>
    </row>
    <row r="34" spans="1:10">
      <c r="A34" s="84"/>
      <c r="B34" s="84"/>
      <c r="C34" s="84"/>
      <c r="D34" s="85"/>
      <c r="E34" s="85" t="s">
        <v>72</v>
      </c>
      <c r="F34" s="84"/>
      <c r="G34" s="84"/>
      <c r="H34" s="84"/>
      <c r="I34" s="84"/>
    </row>
    <row r="35" spans="1:10">
      <c r="A35" s="84"/>
      <c r="B35" s="85" t="s">
        <v>9</v>
      </c>
      <c r="C35" s="85" t="s">
        <v>73</v>
      </c>
      <c r="D35" s="85" t="s">
        <v>74</v>
      </c>
      <c r="E35" s="85" t="s">
        <v>26</v>
      </c>
      <c r="F35" s="85" t="s">
        <v>18</v>
      </c>
      <c r="G35" s="85" t="s">
        <v>18</v>
      </c>
      <c r="H35" s="85" t="s">
        <v>18</v>
      </c>
      <c r="I35" s="85" t="s">
        <v>18</v>
      </c>
    </row>
    <row r="36" spans="1:10">
      <c r="A36" s="84" t="s">
        <v>0</v>
      </c>
      <c r="B36" s="85" t="s">
        <v>10</v>
      </c>
      <c r="C36" s="85" t="s">
        <v>75</v>
      </c>
      <c r="D36" s="85" t="s">
        <v>26</v>
      </c>
      <c r="E36" s="85" t="s">
        <v>75</v>
      </c>
      <c r="F36" s="85" t="s">
        <v>19</v>
      </c>
      <c r="G36" s="85" t="s">
        <v>20</v>
      </c>
      <c r="H36" s="85" t="s">
        <v>57</v>
      </c>
      <c r="I36" s="85" t="s">
        <v>26</v>
      </c>
    </row>
    <row r="37" spans="1:10">
      <c r="A37" s="87" t="s">
        <v>1</v>
      </c>
      <c r="B37" s="88">
        <v>1035848</v>
      </c>
      <c r="C37" s="91">
        <v>127087183</v>
      </c>
      <c r="D37" s="91">
        <v>1298929983</v>
      </c>
      <c r="E37" s="90">
        <f>C37/$C$44</f>
        <v>0.48946075661495608</v>
      </c>
      <c r="F37" s="89">
        <f t="shared" ref="F37:F42" si="15">I37/B37/12</f>
        <v>1.6564092451803634</v>
      </c>
      <c r="G37" s="89">
        <f t="shared" ref="G37:G42" si="16">F37*12</f>
        <v>19.876910942164361</v>
      </c>
      <c r="H37" s="99">
        <f>I37/D37</f>
        <v>1.5851091833345623E-2</v>
      </c>
      <c r="I37" s="91">
        <f>E37*$E$4</f>
        <v>20589458.445619069</v>
      </c>
    </row>
    <row r="38" spans="1:10">
      <c r="A38" s="87" t="s">
        <v>2</v>
      </c>
      <c r="B38" s="88">
        <v>135468</v>
      </c>
      <c r="C38" s="91">
        <v>25514749</v>
      </c>
      <c r="D38" s="91">
        <v>316742822</v>
      </c>
      <c r="E38" s="90">
        <f t="shared" ref="E38:E43" si="17">C38/$C$44</f>
        <v>9.8266938141045229E-2</v>
      </c>
      <c r="F38" s="89">
        <f t="shared" si="15"/>
        <v>2.5428251936485613</v>
      </c>
      <c r="G38" s="89">
        <f t="shared" si="16"/>
        <v>30.513902323782737</v>
      </c>
      <c r="H38" s="99">
        <f t="shared" ref="H38:H43" si="18">I38/D38</f>
        <v>1.3050516169228926E-2</v>
      </c>
      <c r="I38" s="91">
        <f t="shared" ref="I38:I43" si="19">E38*$E$4</f>
        <v>4133657.3199981996</v>
      </c>
    </row>
    <row r="39" spans="1:10">
      <c r="A39" s="87" t="s">
        <v>7</v>
      </c>
      <c r="B39" s="88">
        <v>10105</v>
      </c>
      <c r="C39" s="91">
        <v>53238723</v>
      </c>
      <c r="D39" s="91">
        <v>593850329</v>
      </c>
      <c r="E39" s="90">
        <f t="shared" si="17"/>
        <v>0.20504243642566272</v>
      </c>
      <c r="F39" s="89">
        <f t="shared" si="15"/>
        <v>71.130070044017927</v>
      </c>
      <c r="G39" s="89">
        <f t="shared" si="16"/>
        <v>853.56084052821507</v>
      </c>
      <c r="H39" s="99">
        <f t="shared" si="18"/>
        <v>1.4524252782787652E-2</v>
      </c>
      <c r="I39" s="91">
        <f t="shared" si="19"/>
        <v>8625232.293537613</v>
      </c>
    </row>
    <row r="40" spans="1:10">
      <c r="A40" s="87" t="s">
        <v>3</v>
      </c>
      <c r="B40" s="88">
        <v>644</v>
      </c>
      <c r="C40" s="91">
        <v>21836452</v>
      </c>
      <c r="D40" s="91">
        <v>229000527</v>
      </c>
      <c r="E40" s="90">
        <f t="shared" si="17"/>
        <v>8.4100426694532771E-2</v>
      </c>
      <c r="F40" s="89">
        <f t="shared" si="15"/>
        <v>457.78138881467794</v>
      </c>
      <c r="G40" s="89">
        <f t="shared" si="16"/>
        <v>5493.3766657761353</v>
      </c>
      <c r="H40" s="99">
        <f t="shared" si="18"/>
        <v>1.5448587036482369E-2</v>
      </c>
      <c r="I40" s="91">
        <f t="shared" si="19"/>
        <v>3537734.5727598309</v>
      </c>
    </row>
    <row r="41" spans="1:10">
      <c r="A41" s="87" t="s">
        <v>4</v>
      </c>
      <c r="B41" s="88">
        <v>72</v>
      </c>
      <c r="C41" s="91">
        <v>18408470</v>
      </c>
      <c r="D41" s="91">
        <v>206700704</v>
      </c>
      <c r="E41" s="90">
        <f t="shared" si="17"/>
        <v>7.0897972884674934E-2</v>
      </c>
      <c r="F41" s="89">
        <f t="shared" si="15"/>
        <v>3451.8119034556603</v>
      </c>
      <c r="G41" s="89">
        <f t="shared" si="16"/>
        <v>41421.742841467923</v>
      </c>
      <c r="H41" s="99">
        <f t="shared" si="18"/>
        <v>1.4428424416908083E-2</v>
      </c>
      <c r="I41" s="91">
        <f t="shared" si="19"/>
        <v>2982365.4845856903</v>
      </c>
    </row>
    <row r="42" spans="1:10">
      <c r="A42" s="87" t="s">
        <v>8</v>
      </c>
      <c r="B42" s="88">
        <v>1</v>
      </c>
      <c r="C42" s="91">
        <v>9796045</v>
      </c>
      <c r="D42" s="91">
        <v>158151312</v>
      </c>
      <c r="E42" s="90">
        <f t="shared" si="17"/>
        <v>3.7728270344415123E-2</v>
      </c>
      <c r="F42" s="89">
        <f t="shared" si="15"/>
        <v>132255.18150724561</v>
      </c>
      <c r="G42" s="89">
        <f t="shared" si="16"/>
        <v>1587062.1780869472</v>
      </c>
      <c r="H42" s="99">
        <f t="shared" si="18"/>
        <v>1.0035087018986902E-2</v>
      </c>
      <c r="I42" s="91">
        <f t="shared" si="19"/>
        <v>1587062.1780869474</v>
      </c>
    </row>
    <row r="43" spans="1:10">
      <c r="A43" s="87" t="s">
        <v>30</v>
      </c>
      <c r="B43" s="88">
        <v>1382</v>
      </c>
      <c r="C43" s="91">
        <v>3765717</v>
      </c>
      <c r="D43" s="91">
        <v>38604409</v>
      </c>
      <c r="E43" s="90">
        <f t="shared" si="17"/>
        <v>1.4503198894713109E-2</v>
      </c>
      <c r="F43" s="90"/>
      <c r="G43" s="89"/>
      <c r="H43" s="99">
        <f t="shared" si="18"/>
        <v>1.5803524033035921E-2</v>
      </c>
      <c r="I43" s="91">
        <f t="shared" si="19"/>
        <v>610085.70541264815</v>
      </c>
    </row>
    <row r="44" spans="1:10">
      <c r="A44" s="87" t="s">
        <v>6</v>
      </c>
      <c r="B44" s="88">
        <f>SUM(B37:B43)</f>
        <v>1183520</v>
      </c>
      <c r="C44" s="91">
        <f>SUM(C37:C43)</f>
        <v>259647339</v>
      </c>
      <c r="D44" s="91">
        <f>SUM(D37:D43)</f>
        <v>2841980086</v>
      </c>
      <c r="E44" s="90">
        <f>SUM(E37:E43)</f>
        <v>0.99999999999999989</v>
      </c>
      <c r="F44" s="90"/>
      <c r="G44" s="87"/>
      <c r="H44" s="98"/>
      <c r="I44" s="91">
        <f>SUM(I37:I43)</f>
        <v>42065595.999999993</v>
      </c>
    </row>
    <row r="47" spans="1:10">
      <c r="A47" s="92" t="s">
        <v>41</v>
      </c>
    </row>
    <row r="48" spans="1:10" ht="15.75">
      <c r="A48" s="94" t="s">
        <v>82</v>
      </c>
      <c r="B48" s="100"/>
      <c r="C48" s="100"/>
      <c r="D48" s="100"/>
      <c r="E48" s="100"/>
      <c r="F48" s="100"/>
      <c r="G48" s="100"/>
      <c r="H48" s="100"/>
      <c r="I48" s="100"/>
      <c r="J48" s="100"/>
    </row>
    <row r="49" spans="1:10" ht="15.75">
      <c r="A49" s="94" t="s">
        <v>83</v>
      </c>
      <c r="B49" s="101"/>
      <c r="C49" s="101"/>
      <c r="D49" s="101"/>
      <c r="E49" s="101"/>
      <c r="F49" s="101"/>
      <c r="G49" s="101"/>
      <c r="H49" s="101"/>
      <c r="I49" s="101"/>
      <c r="J49" s="100"/>
    </row>
    <row r="50" spans="1:10" s="84" customFormat="1" ht="15.75">
      <c r="A50" s="94" t="s">
        <v>64</v>
      </c>
      <c r="B50" s="93"/>
      <c r="C50" s="93"/>
      <c r="D50" s="93"/>
      <c r="E50" s="93"/>
      <c r="F50" s="93"/>
      <c r="G50" s="93"/>
      <c r="H50" s="93"/>
      <c r="I50" s="93"/>
    </row>
    <row r="51" spans="1:10" s="84" customFormat="1" ht="15.75">
      <c r="A51" s="94" t="s">
        <v>65</v>
      </c>
      <c r="B51" s="93"/>
      <c r="C51" s="93"/>
      <c r="D51" s="93"/>
      <c r="E51" s="93"/>
      <c r="F51" s="93"/>
      <c r="G51" s="93"/>
      <c r="H51" s="93"/>
      <c r="I51" s="93"/>
    </row>
    <row r="52" spans="1:10" ht="15.75">
      <c r="A52" s="94" t="s">
        <v>78</v>
      </c>
      <c r="B52" s="93"/>
      <c r="C52" s="93"/>
      <c r="D52" s="93"/>
      <c r="E52" s="93"/>
      <c r="F52" s="93"/>
      <c r="G52" s="93"/>
      <c r="H52" s="93"/>
      <c r="I52" s="93"/>
    </row>
    <row r="53" spans="1:10">
      <c r="A53" s="84" t="s">
        <v>45</v>
      </c>
      <c r="B53" s="84"/>
      <c r="C53" s="84"/>
      <c r="D53" s="84"/>
      <c r="E53" s="84"/>
      <c r="F53" s="84"/>
      <c r="G53" s="84"/>
      <c r="H53" s="93"/>
      <c r="I53" s="93"/>
    </row>
    <row r="54" spans="1:10">
      <c r="A54" s="84" t="s">
        <v>42</v>
      </c>
      <c r="B54" s="84"/>
      <c r="C54" s="84"/>
      <c r="D54" s="84"/>
      <c r="E54" s="84"/>
      <c r="F54" s="84"/>
      <c r="G54" s="84"/>
      <c r="H54" s="84"/>
      <c r="I54" s="84"/>
    </row>
    <row r="55" spans="1:10">
      <c r="A55" s="84" t="s">
        <v>43</v>
      </c>
      <c r="B55" s="84"/>
      <c r="C55" s="84"/>
      <c r="D55" s="84"/>
      <c r="E55" s="84"/>
      <c r="F55" s="84"/>
      <c r="G55" s="84"/>
    </row>
    <row r="56" spans="1:10">
      <c r="A56" s="84" t="s">
        <v>44</v>
      </c>
      <c r="B56" s="84"/>
      <c r="C56" s="84"/>
      <c r="D56" s="84"/>
      <c r="E56" s="84"/>
      <c r="F56" s="84"/>
      <c r="G56" s="84"/>
    </row>
    <row r="57" spans="1:10">
      <c r="A57" s="84" t="s">
        <v>66</v>
      </c>
      <c r="B57" s="84"/>
      <c r="C57" s="84"/>
      <c r="D57" s="84"/>
      <c r="E57" s="84"/>
      <c r="F57" s="84"/>
      <c r="G57" s="84"/>
    </row>
  </sheetData>
  <pageMargins left="0.7" right="0.7" top="0.75" bottom="0.75" header="0.3" footer="0.3"/>
  <pageSetup scale="75" orientation="landscape" verticalDpi="597" r:id="rId1"/>
  <headerFooter>
    <oddFooter>&amp;CAttachment 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7"/>
  <sheetViews>
    <sheetView view="pageLayout" zoomScaleNormal="100" workbookViewId="0"/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5" t="s">
        <v>68</v>
      </c>
      <c r="C1" s="4"/>
      <c r="D1" s="4"/>
      <c r="E1" s="4"/>
      <c r="F1" s="4"/>
      <c r="G1" s="4"/>
      <c r="H1" s="4"/>
      <c r="I1" s="4"/>
      <c r="J1" s="4"/>
    </row>
    <row r="2" spans="1:11" ht="15.75">
      <c r="B2" s="3"/>
    </row>
    <row r="3" spans="1:11" ht="15.75">
      <c r="B3" s="3" t="s">
        <v>24</v>
      </c>
      <c r="E3" s="2">
        <v>57780000</v>
      </c>
    </row>
    <row r="4" spans="1:11" ht="15.75">
      <c r="B4" s="20" t="s">
        <v>61</v>
      </c>
      <c r="C4" s="16"/>
      <c r="D4" s="16"/>
      <c r="E4" s="21">
        <v>13299767</v>
      </c>
    </row>
    <row r="6" spans="1:11" ht="15.75" thickBot="1">
      <c r="A6" s="4"/>
      <c r="B6" s="4"/>
      <c r="C6" s="5" t="s">
        <v>62</v>
      </c>
      <c r="D6" s="4"/>
      <c r="E6" s="4"/>
      <c r="F6" s="4"/>
      <c r="G6" s="4"/>
      <c r="H6" s="4"/>
      <c r="I6" s="4"/>
      <c r="J6" s="4"/>
      <c r="K6" s="4"/>
    </row>
    <row r="7" spans="1:11">
      <c r="D7" s="1" t="s">
        <v>22</v>
      </c>
      <c r="J7" s="1"/>
      <c r="K7" s="1"/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6" t="s">
        <v>1</v>
      </c>
      <c r="B10" s="7">
        <v>239058</v>
      </c>
      <c r="C10" s="8">
        <v>9.09</v>
      </c>
      <c r="D10" s="9">
        <f>C10/$C$10</f>
        <v>1</v>
      </c>
      <c r="E10" s="7">
        <f>B10*D10</f>
        <v>239058</v>
      </c>
      <c r="F10" s="10">
        <f>E10/$E$17</f>
        <v>0.68392699939234458</v>
      </c>
      <c r="G10" s="8">
        <f>I10/B10/12</f>
        <v>3.1708029491195044</v>
      </c>
      <c r="H10" s="8">
        <f>G10*12</f>
        <v>38.049635389434052</v>
      </c>
      <c r="I10" s="11">
        <f>F10*$E$4</f>
        <v>9096069.7369273249</v>
      </c>
      <c r="J10" s="8">
        <f>B23/B10/12</f>
        <v>99.22947708645323</v>
      </c>
      <c r="K10" s="10">
        <f>G10/J10</f>
        <v>3.1954244265108407E-2</v>
      </c>
    </row>
    <row r="11" spans="1:11">
      <c r="A11" s="6" t="s">
        <v>2</v>
      </c>
      <c r="B11" s="7">
        <v>25557</v>
      </c>
      <c r="C11" s="8">
        <v>18.41</v>
      </c>
      <c r="D11" s="9">
        <f>C11/$C$10</f>
        <v>2.0253025302530254</v>
      </c>
      <c r="E11" s="7">
        <f>B11*D11</f>
        <v>51760.656765676569</v>
      </c>
      <c r="F11" s="10">
        <f>E11/$E$17</f>
        <v>0.14808335495288272</v>
      </c>
      <c r="G11" s="8">
        <f>I11/B11/12</f>
        <v>6.4218352357854869</v>
      </c>
      <c r="H11" s="8">
        <f>G11*12</f>
        <v>77.062022829425842</v>
      </c>
      <c r="I11" s="11">
        <f>F11*$E$4</f>
        <v>1969474.1174516361</v>
      </c>
      <c r="J11" s="8">
        <f>B24/B11/12</f>
        <v>157.03069935177578</v>
      </c>
      <c r="K11" s="10">
        <f>G11/J11</f>
        <v>4.0895412567700989E-2</v>
      </c>
    </row>
    <row r="12" spans="1:11">
      <c r="A12" s="6" t="s">
        <v>31</v>
      </c>
      <c r="B12" s="7">
        <v>5397</v>
      </c>
      <c r="C12" s="8">
        <v>49.73</v>
      </c>
      <c r="D12" s="9">
        <f>C12/$C$10</f>
        <v>5.4708470847084705</v>
      </c>
      <c r="E12" s="7">
        <f>B12*D12</f>
        <v>29526.161716171617</v>
      </c>
      <c r="F12" s="10">
        <f>E12/$E$17</f>
        <v>8.4472133064421084E-2</v>
      </c>
      <c r="G12" s="8">
        <f>I12/B12/12</f>
        <v>17.34697807037546</v>
      </c>
      <c r="H12" s="8">
        <f>G12*12</f>
        <v>208.16373684450554</v>
      </c>
      <c r="I12" s="11">
        <f>F12*$E$4</f>
        <v>1123459.6877497963</v>
      </c>
      <c r="J12" s="8">
        <f>B25/B12/12</f>
        <v>1587.4441201902291</v>
      </c>
      <c r="K12" s="10">
        <f>G12/J12</f>
        <v>1.0927614931287603E-2</v>
      </c>
    </row>
    <row r="13" spans="1:11">
      <c r="A13" s="6" t="s">
        <v>7</v>
      </c>
      <c r="B13" s="7">
        <v>1010</v>
      </c>
      <c r="C13" s="8">
        <v>184.67</v>
      </c>
      <c r="D13" s="9">
        <f>C13/$C$10</f>
        <v>20.315731573157315</v>
      </c>
      <c r="E13" s="7">
        <f>B13*D13</f>
        <v>20518.888888888887</v>
      </c>
      <c r="F13" s="10">
        <f>E13/$E$17</f>
        <v>5.8703001399838937E-2</v>
      </c>
      <c r="G13" s="8">
        <f>I13/B13/12</f>
        <v>64.41718158568743</v>
      </c>
      <c r="H13" s="8">
        <f>G13*12</f>
        <v>773.00617902824911</v>
      </c>
      <c r="I13" s="11">
        <f>F13*$E$4</f>
        <v>780736.24081853172</v>
      </c>
      <c r="J13" s="8">
        <f>B26/B13/12</f>
        <v>14738.439768976898</v>
      </c>
      <c r="K13" s="10">
        <f>G13/J13</f>
        <v>4.3706920539363916E-3</v>
      </c>
    </row>
    <row r="14" spans="1:11">
      <c r="A14" s="6" t="s">
        <v>32</v>
      </c>
      <c r="B14" s="7">
        <v>82</v>
      </c>
      <c r="C14" s="8">
        <v>961.5</v>
      </c>
      <c r="D14" s="9">
        <f>C14/$C$10</f>
        <v>105.77557755775578</v>
      </c>
      <c r="E14" s="7">
        <f>B14*D14</f>
        <v>8673.5973597359734</v>
      </c>
      <c r="F14" s="10">
        <f>E14/$E$17</f>
        <v>2.4814511190512707E-2</v>
      </c>
      <c r="G14" s="8">
        <f>I14/B14/12</f>
        <v>335.39351326495085</v>
      </c>
      <c r="H14" s="8">
        <f>G14*12</f>
        <v>4024.7221591794105</v>
      </c>
      <c r="I14" s="11">
        <f>F14*$E$4</f>
        <v>330027.21705271164</v>
      </c>
      <c r="J14" s="8">
        <f>B27/B14/12</f>
        <v>144830.56808943089</v>
      </c>
      <c r="K14" s="10">
        <f>G14/J14</f>
        <v>2.3157646737797088E-3</v>
      </c>
    </row>
    <row r="15" spans="1:11">
      <c r="A15" s="6" t="s">
        <v>5</v>
      </c>
      <c r="B15" s="7"/>
      <c r="C15" s="8"/>
      <c r="D15" s="9"/>
      <c r="E15" s="7"/>
      <c r="F15" s="10"/>
      <c r="G15" s="8"/>
      <c r="H15" s="8"/>
      <c r="I15" s="11"/>
      <c r="J15" s="6"/>
      <c r="K15" s="6"/>
    </row>
    <row r="16" spans="1:11">
      <c r="A16" s="6"/>
      <c r="B16" s="7"/>
      <c r="C16" s="8"/>
      <c r="D16" s="9"/>
      <c r="E16" s="7"/>
      <c r="F16" s="10"/>
      <c r="G16" s="8"/>
      <c r="H16" s="8"/>
      <c r="I16" s="11"/>
      <c r="J16" s="6"/>
      <c r="K16" s="6"/>
    </row>
    <row r="17" spans="1:11">
      <c r="A17" s="6" t="s">
        <v>6</v>
      </c>
      <c r="B17" s="7">
        <f>SUM(B10:B16)</f>
        <v>271104</v>
      </c>
      <c r="C17" s="6"/>
      <c r="D17" s="6"/>
      <c r="E17" s="7">
        <f>SUM(E10:E16)</f>
        <v>349537.30473047303</v>
      </c>
      <c r="F17" s="10">
        <f>SUM(F10:F16)</f>
        <v>1.0000000000000002</v>
      </c>
      <c r="G17" s="6"/>
      <c r="H17" s="6"/>
      <c r="I17" s="11">
        <f>SUM(I10:I16)</f>
        <v>13299767</v>
      </c>
      <c r="J17" s="6"/>
      <c r="K17" s="6"/>
    </row>
    <row r="20" spans="1:11" ht="15.75" thickBot="1">
      <c r="A20" s="4"/>
      <c r="B20" s="4"/>
      <c r="C20" s="5" t="s">
        <v>63</v>
      </c>
      <c r="D20" s="4"/>
      <c r="E20" s="4"/>
      <c r="F20" s="4"/>
      <c r="G20" s="4"/>
      <c r="H20" s="4"/>
      <c r="I20" s="4"/>
      <c r="J20" s="4"/>
      <c r="K20" s="4"/>
    </row>
    <row r="21" spans="1:11">
      <c r="B21" s="1" t="s">
        <v>25</v>
      </c>
      <c r="C21" s="1"/>
      <c r="D21" s="1" t="s">
        <v>28</v>
      </c>
      <c r="E21" s="1" t="s">
        <v>26</v>
      </c>
      <c r="F21" s="1" t="s">
        <v>18</v>
      </c>
      <c r="G21" s="1" t="s">
        <v>18</v>
      </c>
      <c r="H21" s="1" t="s">
        <v>18</v>
      </c>
      <c r="J21" s="1" t="s">
        <v>58</v>
      </c>
      <c r="K21" s="1" t="s">
        <v>57</v>
      </c>
    </row>
    <row r="22" spans="1:11">
      <c r="A22" t="s">
        <v>0</v>
      </c>
      <c r="B22" s="1" t="s">
        <v>26</v>
      </c>
      <c r="C22" s="1" t="s">
        <v>27</v>
      </c>
      <c r="D22" s="1" t="s">
        <v>26</v>
      </c>
      <c r="E22" s="1" t="s">
        <v>29</v>
      </c>
      <c r="F22" s="1" t="s">
        <v>19</v>
      </c>
      <c r="G22" s="1" t="s">
        <v>20</v>
      </c>
      <c r="H22" s="1" t="s">
        <v>21</v>
      </c>
      <c r="J22" s="1" t="s">
        <v>55</v>
      </c>
      <c r="K22" s="1" t="s">
        <v>18</v>
      </c>
    </row>
    <row r="23" spans="1:11">
      <c r="A23" s="6" t="s">
        <v>1</v>
      </c>
      <c r="B23" s="11">
        <v>284659204</v>
      </c>
      <c r="C23" s="11">
        <v>0</v>
      </c>
      <c r="D23" s="11">
        <f t="shared" ref="D23:D28" si="0">B23-C23</f>
        <v>284659204</v>
      </c>
      <c r="E23" s="10">
        <f t="shared" ref="E23:E28" si="1">D23/$D$30</f>
        <v>0.37140374395957076</v>
      </c>
      <c r="F23" s="8">
        <f>H23/B10/12</f>
        <v>1.7218914996883423</v>
      </c>
      <c r="G23" s="8">
        <f>F23*12</f>
        <v>20.662697996260107</v>
      </c>
      <c r="H23" s="11">
        <f t="shared" ref="H23:H28" si="2">E23*$E$4</f>
        <v>4939583.2575899484</v>
      </c>
      <c r="I23" s="6"/>
      <c r="J23" s="8">
        <f>B23/B10/12</f>
        <v>99.22947708645323</v>
      </c>
      <c r="K23" s="10">
        <f>F23/J23</f>
        <v>1.7352620917150983E-2</v>
      </c>
    </row>
    <row r="24" spans="1:11">
      <c r="A24" s="6" t="s">
        <v>2</v>
      </c>
      <c r="B24" s="11">
        <v>48158803</v>
      </c>
      <c r="C24" s="11">
        <v>0</v>
      </c>
      <c r="D24" s="11">
        <f t="shared" si="0"/>
        <v>48158803</v>
      </c>
      <c r="E24" s="10">
        <f t="shared" si="1"/>
        <v>6.2834292682176579E-2</v>
      </c>
      <c r="F24" s="8">
        <f>H24/B11/12</f>
        <v>2.7248941982064721</v>
      </c>
      <c r="G24" s="8">
        <f>F24*12</f>
        <v>32.698730378477663</v>
      </c>
      <c r="H24" s="11">
        <f t="shared" si="2"/>
        <v>835681.45228275354</v>
      </c>
      <c r="I24" s="6"/>
      <c r="J24" s="8">
        <f>B24/B11/12</f>
        <v>157.03069935177578</v>
      </c>
      <c r="K24" s="10">
        <f>F24/J24</f>
        <v>1.7352620917150986E-2</v>
      </c>
    </row>
    <row r="25" spans="1:11">
      <c r="A25" s="6" t="s">
        <v>31</v>
      </c>
      <c r="B25" s="11">
        <v>102809231</v>
      </c>
      <c r="C25" s="11">
        <v>0</v>
      </c>
      <c r="D25" s="11">
        <f t="shared" si="0"/>
        <v>102809231</v>
      </c>
      <c r="E25" s="10">
        <f t="shared" si="1"/>
        <v>0.13413841102079513</v>
      </c>
      <c r="F25" s="8">
        <f>H25/B12/12</f>
        <v>27.54631604482131</v>
      </c>
      <c r="G25" s="8">
        <f>F25*12</f>
        <v>330.55579253785572</v>
      </c>
      <c r="H25" s="11">
        <f t="shared" si="2"/>
        <v>1784009.6123268073</v>
      </c>
      <c r="I25" s="6"/>
      <c r="J25" s="8">
        <f>B25/B12/12</f>
        <v>1587.4441201902291</v>
      </c>
      <c r="K25" s="10">
        <f>F25/J25</f>
        <v>1.7352620917150983E-2</v>
      </c>
    </row>
    <row r="26" spans="1:11">
      <c r="A26" s="6" t="s">
        <v>7</v>
      </c>
      <c r="B26" s="11">
        <v>178629890</v>
      </c>
      <c r="C26" s="11">
        <v>0</v>
      </c>
      <c r="D26" s="11">
        <f t="shared" si="0"/>
        <v>178629890</v>
      </c>
      <c r="E26" s="10">
        <f t="shared" si="1"/>
        <v>0.23306399019188676</v>
      </c>
      <c r="F26" s="8">
        <f>H26/B13/12</f>
        <v>255.75055822131841</v>
      </c>
      <c r="G26" s="8">
        <f>F26*12</f>
        <v>3069.0066986558209</v>
      </c>
      <c r="H26" s="11">
        <f t="shared" si="2"/>
        <v>3099696.7656423789</v>
      </c>
      <c r="I26" s="6"/>
      <c r="J26" s="8">
        <f>B26/B13/12</f>
        <v>14738.439768976898</v>
      </c>
      <c r="K26" s="10">
        <f>F26/J26</f>
        <v>1.7352620917150983E-2</v>
      </c>
    </row>
    <row r="27" spans="1:11">
      <c r="A27" s="6" t="s">
        <v>32</v>
      </c>
      <c r="B27" s="11">
        <v>142513279</v>
      </c>
      <c r="C27" s="11">
        <v>0</v>
      </c>
      <c r="D27" s="11">
        <f t="shared" si="0"/>
        <v>142513279</v>
      </c>
      <c r="E27" s="10">
        <f t="shared" si="1"/>
        <v>0.18594152109184875</v>
      </c>
      <c r="F27" s="8">
        <f>H27/B14/12</f>
        <v>2513.1899452715184</v>
      </c>
      <c r="G27" s="8">
        <f>F27*12</f>
        <v>30158.279343258218</v>
      </c>
      <c r="H27" s="11">
        <f t="shared" si="2"/>
        <v>2472978.9061471741</v>
      </c>
      <c r="I27" s="6"/>
      <c r="J27" s="8">
        <f>B27/B14/12</f>
        <v>144830.56808943089</v>
      </c>
      <c r="K27" s="10">
        <f>F27/J27</f>
        <v>1.7352620917150983E-2</v>
      </c>
    </row>
    <row r="28" spans="1:11">
      <c r="A28" s="6" t="s">
        <v>5</v>
      </c>
      <c r="B28" s="11">
        <v>9670989</v>
      </c>
      <c r="C28" s="11">
        <v>0</v>
      </c>
      <c r="D28" s="11">
        <f t="shared" si="0"/>
        <v>9670989</v>
      </c>
      <c r="E28" s="10">
        <f t="shared" si="1"/>
        <v>1.2618041053721999E-2</v>
      </c>
      <c r="F28" s="8"/>
      <c r="G28" s="8"/>
      <c r="H28" s="11">
        <f t="shared" si="2"/>
        <v>167817.00601093707</v>
      </c>
      <c r="I28" s="6"/>
      <c r="J28" s="8"/>
      <c r="K28" s="10">
        <f>H28/B28</f>
        <v>1.7352620917150983E-2</v>
      </c>
    </row>
    <row r="29" spans="1:11">
      <c r="A29" s="6"/>
      <c r="B29" s="11"/>
      <c r="C29" s="11"/>
      <c r="D29" s="11"/>
      <c r="E29" s="10"/>
      <c r="F29" s="8"/>
      <c r="G29" s="8"/>
      <c r="H29" s="11"/>
      <c r="I29" s="6"/>
      <c r="J29" s="6"/>
      <c r="K29" s="10"/>
    </row>
    <row r="30" spans="1:11">
      <c r="A30" s="6" t="s">
        <v>6</v>
      </c>
      <c r="B30" s="11">
        <f>SUM(B23:B29)</f>
        <v>766441396</v>
      </c>
      <c r="C30" s="11">
        <f>SUM(C23:C29)</f>
        <v>0</v>
      </c>
      <c r="D30" s="11">
        <f>SUM(D23:D29)</f>
        <v>766441396</v>
      </c>
      <c r="E30" s="10">
        <f>SUM(E23:E29)</f>
        <v>1</v>
      </c>
      <c r="F30" s="6"/>
      <c r="G30" s="6"/>
      <c r="H30" s="11">
        <f>SUM(H23:H29)</f>
        <v>13299767</v>
      </c>
      <c r="I30" s="6"/>
      <c r="J30" s="6"/>
      <c r="K30" s="6"/>
    </row>
    <row r="33" spans="1:10" ht="15.75" thickBot="1">
      <c r="A33" s="24"/>
      <c r="B33" s="24"/>
      <c r="C33" s="95" t="s">
        <v>76</v>
      </c>
      <c r="D33" s="31"/>
      <c r="E33" s="31"/>
      <c r="F33" s="31"/>
      <c r="G33" s="24"/>
      <c r="H33" s="24"/>
      <c r="I33" s="32"/>
      <c r="J33" s="32"/>
    </row>
    <row r="34" spans="1:10">
      <c r="A34" s="22"/>
      <c r="B34" s="22"/>
      <c r="C34" s="22"/>
      <c r="D34" s="23"/>
      <c r="E34" s="23" t="s">
        <v>72</v>
      </c>
      <c r="F34" s="22"/>
      <c r="G34" s="22"/>
      <c r="H34" s="22"/>
      <c r="I34" s="22"/>
      <c r="J34" s="33"/>
    </row>
    <row r="35" spans="1:10">
      <c r="A35" s="22"/>
      <c r="B35" s="23" t="s">
        <v>9</v>
      </c>
      <c r="C35" s="23" t="s">
        <v>73</v>
      </c>
      <c r="D35" s="23" t="s">
        <v>74</v>
      </c>
      <c r="E35" s="23" t="s">
        <v>26</v>
      </c>
      <c r="F35" s="23" t="s">
        <v>18</v>
      </c>
      <c r="G35" s="23" t="s">
        <v>18</v>
      </c>
      <c r="H35" s="23" t="s">
        <v>18</v>
      </c>
      <c r="I35" s="23" t="s">
        <v>18</v>
      </c>
      <c r="J35" s="33"/>
    </row>
    <row r="36" spans="1:10">
      <c r="A36" s="22" t="s">
        <v>0</v>
      </c>
      <c r="B36" s="23" t="s">
        <v>10</v>
      </c>
      <c r="C36" s="23" t="s">
        <v>75</v>
      </c>
      <c r="D36" s="23" t="s">
        <v>26</v>
      </c>
      <c r="E36" s="23" t="s">
        <v>75</v>
      </c>
      <c r="F36" s="23" t="s">
        <v>19</v>
      </c>
      <c r="G36" s="23" t="s">
        <v>20</v>
      </c>
      <c r="H36" s="23" t="s">
        <v>57</v>
      </c>
      <c r="I36" s="23" t="s">
        <v>26</v>
      </c>
      <c r="J36" s="33"/>
    </row>
    <row r="37" spans="1:10">
      <c r="A37" s="25" t="s">
        <v>1</v>
      </c>
      <c r="B37" s="26">
        <v>239058</v>
      </c>
      <c r="C37" s="29">
        <v>25029196</v>
      </c>
      <c r="D37" s="29">
        <v>284659204</v>
      </c>
      <c r="E37" s="28">
        <f t="shared" ref="E37:E42" si="3">C37/$C$44</f>
        <v>0.37140323990067914</v>
      </c>
      <c r="F37" s="27">
        <f>I37/B37/12</f>
        <v>1.7218891627848107</v>
      </c>
      <c r="G37" s="27">
        <f>F37*12</f>
        <v>20.66266995341773</v>
      </c>
      <c r="H37" s="36">
        <f t="shared" ref="H37:H42" si="4">I37/D37</f>
        <v>1.7352597366653687E-2</v>
      </c>
      <c r="I37" s="29">
        <f t="shared" ref="I37:I42" si="5">E37*$E$4</f>
        <v>4939576.5537241353</v>
      </c>
      <c r="J37" s="34"/>
    </row>
    <row r="38" spans="1:10">
      <c r="A38" s="25" t="s">
        <v>2</v>
      </c>
      <c r="B38" s="26">
        <v>25557</v>
      </c>
      <c r="C38" s="29">
        <v>1206958</v>
      </c>
      <c r="D38" s="29">
        <v>48158803</v>
      </c>
      <c r="E38" s="90">
        <f t="shared" si="3"/>
        <v>1.7909808673999914E-2</v>
      </c>
      <c r="F38" s="89">
        <f>I38/B38/12</f>
        <v>0.77668310827685116</v>
      </c>
      <c r="G38" s="89">
        <f>F38*12</f>
        <v>9.3201972993222135</v>
      </c>
      <c r="H38" s="99">
        <f t="shared" si="4"/>
        <v>4.9460590284766378E-3</v>
      </c>
      <c r="I38" s="91">
        <f t="shared" si="5"/>
        <v>238196.2823787778</v>
      </c>
      <c r="J38" s="34"/>
    </row>
    <row r="39" spans="1:10">
      <c r="A39" s="25" t="s">
        <v>31</v>
      </c>
      <c r="B39" s="26">
        <v>5397</v>
      </c>
      <c r="C39" s="29">
        <v>7088685</v>
      </c>
      <c r="D39" s="29">
        <v>102809231</v>
      </c>
      <c r="E39" s="90">
        <f t="shared" si="3"/>
        <v>0.1051875807610978</v>
      </c>
      <c r="F39" s="89">
        <f>I39/B39/12</f>
        <v>21.601048660000671</v>
      </c>
      <c r="G39" s="89">
        <f>F39*12</f>
        <v>259.21258392000806</v>
      </c>
      <c r="H39" s="99">
        <f t="shared" si="4"/>
        <v>1.3607438766041188E-2</v>
      </c>
      <c r="I39" s="91">
        <f t="shared" si="5"/>
        <v>1398970.3154162834</v>
      </c>
      <c r="J39" s="34"/>
    </row>
    <row r="40" spans="1:10">
      <c r="A40" s="25" t="s">
        <v>7</v>
      </c>
      <c r="B40" s="26">
        <v>1010</v>
      </c>
      <c r="C40" s="29">
        <v>15706347</v>
      </c>
      <c r="D40" s="29">
        <v>178629890</v>
      </c>
      <c r="E40" s="90">
        <f t="shared" si="3"/>
        <v>0.23306334581439661</v>
      </c>
      <c r="F40" s="89">
        <f>I40/B40/12</f>
        <v>255.74985111979376</v>
      </c>
      <c r="G40" s="89">
        <f>F40*12</f>
        <v>3068.998213437525</v>
      </c>
      <c r="H40" s="99">
        <f t="shared" si="4"/>
        <v>1.73525729404631E-2</v>
      </c>
      <c r="I40" s="91">
        <f t="shared" si="5"/>
        <v>3099688.1955719003</v>
      </c>
      <c r="J40" s="34"/>
    </row>
    <row r="41" spans="1:10">
      <c r="A41" s="25" t="s">
        <v>32</v>
      </c>
      <c r="B41" s="26">
        <v>82</v>
      </c>
      <c r="C41" s="29">
        <v>17509370</v>
      </c>
      <c r="D41" s="29">
        <v>142513279</v>
      </c>
      <c r="E41" s="90">
        <f t="shared" si="3"/>
        <v>0.25981804396033154</v>
      </c>
      <c r="F41" s="89">
        <f>I41/B41/12</f>
        <v>3511.7067551505756</v>
      </c>
      <c r="G41" s="89">
        <f>F41*12</f>
        <v>42140.48106180691</v>
      </c>
      <c r="H41" s="99">
        <f t="shared" si="4"/>
        <v>2.4246999797598975E-2</v>
      </c>
      <c r="I41" s="91">
        <f t="shared" si="5"/>
        <v>3455519.4470681665</v>
      </c>
      <c r="J41" s="34"/>
    </row>
    <row r="42" spans="1:10">
      <c r="A42" s="25" t="s">
        <v>5</v>
      </c>
      <c r="B42" s="26"/>
      <c r="C42" s="29">
        <v>850337</v>
      </c>
      <c r="D42" s="29">
        <v>9670989</v>
      </c>
      <c r="E42" s="90">
        <f t="shared" si="3"/>
        <v>1.2617980889494965E-2</v>
      </c>
      <c r="F42" s="27"/>
      <c r="G42" s="27"/>
      <c r="H42" s="99">
        <f t="shared" si="4"/>
        <v>1.7352538177919114E-2</v>
      </c>
      <c r="I42" s="91">
        <f t="shared" si="5"/>
        <v>167816.20584073578</v>
      </c>
      <c r="J42" s="34"/>
    </row>
    <row r="43" spans="1:10">
      <c r="A43" s="25"/>
      <c r="B43" s="26"/>
      <c r="C43" s="29"/>
      <c r="D43" s="29"/>
      <c r="E43" s="28"/>
      <c r="F43" s="28"/>
      <c r="G43" s="27"/>
      <c r="H43" s="36"/>
      <c r="I43" s="29"/>
      <c r="J43" s="34"/>
    </row>
    <row r="44" spans="1:10">
      <c r="A44" s="25" t="s">
        <v>6</v>
      </c>
      <c r="B44" s="26">
        <v>271104</v>
      </c>
      <c r="C44" s="29">
        <v>67390893</v>
      </c>
      <c r="D44" s="29">
        <v>766441396</v>
      </c>
      <c r="E44" s="28">
        <v>0.99999999999999989</v>
      </c>
      <c r="F44" s="28"/>
      <c r="G44" s="25"/>
      <c r="H44" s="35"/>
      <c r="I44" s="29">
        <f>SUM(I37:I43)</f>
        <v>13299767</v>
      </c>
      <c r="J44" s="32"/>
    </row>
    <row r="45" spans="1:10">
      <c r="A45" s="22"/>
      <c r="B45" s="22"/>
      <c r="C45" s="22"/>
      <c r="D45" s="22"/>
      <c r="E45" s="22"/>
      <c r="F45" s="22"/>
      <c r="G45" s="22"/>
      <c r="H45" s="22"/>
      <c r="I45" s="22"/>
      <c r="J45" s="22"/>
    </row>
    <row r="46" spans="1:10">
      <c r="A46" s="22"/>
      <c r="B46" s="22"/>
      <c r="C46" s="22"/>
      <c r="D46" s="22"/>
      <c r="E46" s="22"/>
      <c r="F46" s="22"/>
      <c r="G46" s="22"/>
      <c r="H46" s="22"/>
      <c r="I46" s="22"/>
      <c r="J46" s="22"/>
    </row>
    <row r="47" spans="1:10">
      <c r="A47" s="92" t="s">
        <v>41</v>
      </c>
      <c r="B47" s="84"/>
      <c r="C47" s="84"/>
      <c r="D47" s="84"/>
      <c r="E47" s="84"/>
      <c r="F47" s="84"/>
      <c r="G47" s="84"/>
      <c r="H47" s="84"/>
      <c r="I47" s="84"/>
      <c r="J47" s="22"/>
    </row>
    <row r="48" spans="1:10" ht="15.75">
      <c r="A48" s="94" t="s">
        <v>82</v>
      </c>
      <c r="B48" s="100"/>
      <c r="C48" s="100"/>
      <c r="D48" s="100"/>
      <c r="E48" s="100"/>
      <c r="F48" s="100"/>
      <c r="G48" s="100"/>
      <c r="H48" s="100"/>
      <c r="I48" s="100"/>
      <c r="J48" s="22"/>
    </row>
    <row r="49" spans="1:10" ht="15.75">
      <c r="A49" s="94" t="s">
        <v>84</v>
      </c>
      <c r="B49" s="101"/>
      <c r="C49" s="101"/>
      <c r="D49" s="101"/>
      <c r="E49" s="101"/>
      <c r="F49" s="101"/>
      <c r="G49" s="101"/>
      <c r="H49" s="101"/>
      <c r="I49" s="101"/>
      <c r="J49" s="93"/>
    </row>
    <row r="50" spans="1:10" s="84" customFormat="1" ht="15.75">
      <c r="A50" s="94" t="s">
        <v>64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s="84" customFormat="1" ht="15.75">
      <c r="A51" s="94" t="s">
        <v>65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ht="15.75">
      <c r="A52" s="94" t="s">
        <v>79</v>
      </c>
      <c r="B52" s="30"/>
      <c r="C52" s="30"/>
      <c r="D52" s="30"/>
      <c r="E52" s="30"/>
      <c r="F52" s="30"/>
      <c r="G52" s="30"/>
      <c r="H52" s="30"/>
      <c r="I52" s="30"/>
      <c r="J52" s="30"/>
    </row>
    <row r="53" spans="1:10">
      <c r="A53" s="84" t="s">
        <v>45</v>
      </c>
      <c r="B53" s="84"/>
      <c r="C53" s="84"/>
      <c r="D53" s="84"/>
      <c r="E53" s="84"/>
      <c r="F53" s="84"/>
      <c r="G53" s="84"/>
      <c r="H53" s="84"/>
      <c r="I53" s="30"/>
      <c r="J53" s="30"/>
    </row>
    <row r="54" spans="1:10">
      <c r="A54" s="84" t="s">
        <v>46</v>
      </c>
      <c r="B54" s="84"/>
      <c r="C54" s="84"/>
      <c r="D54" s="84"/>
      <c r="E54" s="84"/>
      <c r="F54" s="84"/>
      <c r="G54" s="84"/>
      <c r="H54" s="84"/>
      <c r="I54" s="22"/>
      <c r="J54" s="22"/>
    </row>
    <row r="55" spans="1:10">
      <c r="A55" s="84" t="s">
        <v>47</v>
      </c>
      <c r="B55" s="84"/>
      <c r="C55" s="84"/>
      <c r="D55" s="84"/>
      <c r="E55" s="84"/>
      <c r="F55" s="84"/>
      <c r="G55" s="84"/>
      <c r="H55" s="84"/>
    </row>
    <row r="56" spans="1:10">
      <c r="A56" s="84" t="s">
        <v>48</v>
      </c>
      <c r="B56" s="84"/>
      <c r="C56" s="84"/>
      <c r="D56" s="84"/>
      <c r="E56" s="84"/>
      <c r="F56" s="84"/>
      <c r="G56" s="84"/>
      <c r="H56" s="84"/>
    </row>
    <row r="57" spans="1:10">
      <c r="A57" s="84" t="s">
        <v>81</v>
      </c>
      <c r="B57" s="84"/>
      <c r="C57" s="84"/>
      <c r="D57" s="84"/>
      <c r="E57" s="84"/>
      <c r="F57" s="84"/>
      <c r="G57" s="84"/>
      <c r="H57" s="84"/>
    </row>
  </sheetData>
  <pageMargins left="0.7" right="0.7" top="0.75" bottom="0.75" header="0.3" footer="0.3"/>
  <pageSetup scale="75" orientation="landscape" verticalDpi="597" r:id="rId1"/>
  <headerFooter>
    <oddFooter>&amp;CAttachment 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62"/>
  <sheetViews>
    <sheetView tabSelected="1" view="pageLayout" zoomScaleNormal="100" workbookViewId="0"/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5" t="s">
        <v>69</v>
      </c>
      <c r="C1" s="4"/>
      <c r="D1" s="4"/>
      <c r="E1" s="4"/>
      <c r="F1" s="4"/>
      <c r="G1" s="4"/>
      <c r="H1" s="4"/>
      <c r="I1" s="4"/>
      <c r="J1" s="4"/>
    </row>
    <row r="2" spans="1:11" ht="15.75">
      <c r="B2" s="3"/>
    </row>
    <row r="3" spans="1:11" ht="15.75">
      <c r="B3" s="3" t="s">
        <v>24</v>
      </c>
      <c r="E3" s="2">
        <v>23900000</v>
      </c>
    </row>
    <row r="4" spans="1:11" ht="15.75">
      <c r="B4" s="20" t="s">
        <v>61</v>
      </c>
      <c r="C4" s="16"/>
      <c r="D4" s="16"/>
      <c r="E4" s="21">
        <v>5409664</v>
      </c>
    </row>
    <row r="6" spans="1:11" ht="15.75" thickBot="1">
      <c r="A6" s="4"/>
      <c r="B6" s="4"/>
      <c r="C6" s="5" t="s">
        <v>62</v>
      </c>
      <c r="D6" s="4"/>
      <c r="E6" s="4"/>
      <c r="F6" s="4"/>
      <c r="G6" s="4"/>
      <c r="H6" s="4"/>
      <c r="I6" s="4"/>
      <c r="J6" s="4"/>
      <c r="K6" s="4"/>
    </row>
    <row r="7" spans="1:11">
      <c r="D7" s="1" t="s">
        <v>22</v>
      </c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6" t="s">
        <v>1</v>
      </c>
      <c r="B10" s="7">
        <v>125518</v>
      </c>
      <c r="C10" s="8">
        <v>12.52</v>
      </c>
      <c r="D10" s="9">
        <f>C10/$C$10</f>
        <v>1</v>
      </c>
      <c r="E10" s="7">
        <f>B10*D10</f>
        <v>125518</v>
      </c>
      <c r="F10" s="10">
        <f>E10/$E$19</f>
        <v>0.71539319853712813</v>
      </c>
      <c r="G10" s="8">
        <f>I10/B10/12</f>
        <v>2.569377056126847</v>
      </c>
      <c r="H10" s="8">
        <f>G10*12</f>
        <v>30.832524673522165</v>
      </c>
      <c r="I10" s="11">
        <f>F10*$E$4</f>
        <v>3870036.8319711545</v>
      </c>
      <c r="J10" s="8">
        <f>B25/B10/12</f>
        <v>131.55633056613394</v>
      </c>
      <c r="K10" s="10">
        <f>G10/J10</f>
        <v>1.9530622700328435E-2</v>
      </c>
    </row>
    <row r="11" spans="1:11">
      <c r="A11" s="6" t="s">
        <v>33</v>
      </c>
      <c r="B11" s="7">
        <v>17412</v>
      </c>
      <c r="C11" s="8">
        <v>21.32</v>
      </c>
      <c r="D11" s="9">
        <f t="shared" ref="D11:D17" si="0">C11/$C$10</f>
        <v>1.7028753993610224</v>
      </c>
      <c r="E11" s="7">
        <f t="shared" ref="E11:E17" si="1">B11*D11</f>
        <v>29650.466453674122</v>
      </c>
      <c r="F11" s="10">
        <f t="shared" ref="F11:F17" si="2">E11/$E$19</f>
        <v>0.16899362668630594</v>
      </c>
      <c r="G11" s="8">
        <f t="shared" ref="G11:G17" si="3">I11/B11/12</f>
        <v>4.3753289805610525</v>
      </c>
      <c r="H11" s="8">
        <f t="shared" ref="H11:H17" si="4">G11*12</f>
        <v>52.50394776673263</v>
      </c>
      <c r="I11" s="11">
        <f t="shared" ref="I11:I17" si="5">F11*$E$4</f>
        <v>914198.73851434852</v>
      </c>
      <c r="J11" s="8">
        <f t="shared" ref="J11:J17" si="6">B26/B11/12</f>
        <v>192.5785473619726</v>
      </c>
      <c r="K11" s="10">
        <f t="shared" ref="K11:K17" si="7">G11/J11</f>
        <v>2.2719711206135227E-2</v>
      </c>
    </row>
    <row r="12" spans="1:11">
      <c r="A12" s="6" t="s">
        <v>38</v>
      </c>
      <c r="B12" s="7">
        <v>3047</v>
      </c>
      <c r="C12" s="8">
        <v>21.32</v>
      </c>
      <c r="D12" s="9">
        <f t="shared" si="0"/>
        <v>1.7028753993610224</v>
      </c>
      <c r="E12" s="7">
        <f t="shared" si="1"/>
        <v>5188.6613418530351</v>
      </c>
      <c r="F12" s="10">
        <f t="shared" si="2"/>
        <v>2.9572914111714574E-2</v>
      </c>
      <c r="G12" s="8">
        <f t="shared" si="3"/>
        <v>4.3753289805610516</v>
      </c>
      <c r="H12" s="8">
        <f t="shared" si="4"/>
        <v>52.503947766732622</v>
      </c>
      <c r="I12" s="11">
        <f t="shared" si="5"/>
        <v>159979.52884523431</v>
      </c>
      <c r="J12" s="8">
        <f t="shared" si="6"/>
        <v>280.37569740728583</v>
      </c>
      <c r="K12" s="10">
        <f t="shared" si="7"/>
        <v>1.5605236192084294E-2</v>
      </c>
    </row>
    <row r="13" spans="1:11">
      <c r="A13" s="6" t="s">
        <v>34</v>
      </c>
      <c r="B13" s="7">
        <v>939</v>
      </c>
      <c r="C13" s="8">
        <v>66.989999999999995</v>
      </c>
      <c r="D13" s="9">
        <f t="shared" si="0"/>
        <v>5.3506389776357821</v>
      </c>
      <c r="E13" s="7">
        <f t="shared" si="1"/>
        <v>5024.2499999999991</v>
      </c>
      <c r="F13" s="10">
        <f t="shared" si="2"/>
        <v>2.8635847270910668E-2</v>
      </c>
      <c r="G13" s="8">
        <f t="shared" si="3"/>
        <v>13.747809024755385</v>
      </c>
      <c r="H13" s="8">
        <f t="shared" si="4"/>
        <v>164.97370829706463</v>
      </c>
      <c r="I13" s="11">
        <f t="shared" si="5"/>
        <v>154910.31209094368</v>
      </c>
      <c r="J13" s="8">
        <f t="shared" si="6"/>
        <v>3182.023872914448</v>
      </c>
      <c r="K13" s="10">
        <f t="shared" si="7"/>
        <v>4.3204606796879959E-3</v>
      </c>
    </row>
    <row r="14" spans="1:11">
      <c r="A14" s="6" t="s">
        <v>35</v>
      </c>
      <c r="B14" s="7">
        <v>1735</v>
      </c>
      <c r="C14" s="8">
        <v>67</v>
      </c>
      <c r="D14" s="9">
        <f t="shared" si="0"/>
        <v>5.3514376996805115</v>
      </c>
      <c r="E14" s="7">
        <f t="shared" si="1"/>
        <v>9284.7444089456876</v>
      </c>
      <c r="F14" s="10">
        <f t="shared" si="2"/>
        <v>5.2918649120567346E-2</v>
      </c>
      <c r="G14" s="8">
        <f t="shared" si="3"/>
        <v>13.749861242851336</v>
      </c>
      <c r="H14" s="8">
        <f t="shared" si="4"/>
        <v>164.99833491421603</v>
      </c>
      <c r="I14" s="11">
        <f t="shared" si="5"/>
        <v>286272.11107616482</v>
      </c>
      <c r="J14" s="8">
        <f t="shared" si="6"/>
        <v>3989.5069164265133</v>
      </c>
      <c r="K14" s="10">
        <f t="shared" si="7"/>
        <v>3.4465064307163508E-3</v>
      </c>
    </row>
    <row r="15" spans="1:11">
      <c r="A15" s="6" t="s">
        <v>39</v>
      </c>
      <c r="B15" s="7">
        <v>38</v>
      </c>
      <c r="C15" s="8">
        <v>247.73</v>
      </c>
      <c r="D15" s="9">
        <f t="shared" si="0"/>
        <v>19.786741214057507</v>
      </c>
      <c r="E15" s="7">
        <f t="shared" si="1"/>
        <v>751.89616613418525</v>
      </c>
      <c r="F15" s="10">
        <f t="shared" si="2"/>
        <v>4.2854523116886709E-3</v>
      </c>
      <c r="G15" s="8">
        <f t="shared" si="3"/>
        <v>50.839598890918829</v>
      </c>
      <c r="H15" s="8">
        <f t="shared" si="4"/>
        <v>610.07518669102592</v>
      </c>
      <c r="I15" s="11">
        <f t="shared" si="5"/>
        <v>23182.857094258983</v>
      </c>
      <c r="J15" s="8">
        <f t="shared" si="6"/>
        <v>111738.76754385965</v>
      </c>
      <c r="K15" s="10">
        <f t="shared" si="7"/>
        <v>4.549862147975034E-4</v>
      </c>
    </row>
    <row r="16" spans="1:11">
      <c r="A16" s="6" t="s">
        <v>36</v>
      </c>
      <c r="B16" s="7">
        <v>1</v>
      </c>
      <c r="C16" s="8">
        <v>246.47</v>
      </c>
      <c r="D16" s="9">
        <f t="shared" si="0"/>
        <v>19.686102236421725</v>
      </c>
      <c r="E16" s="7">
        <f t="shared" si="1"/>
        <v>19.686102236421725</v>
      </c>
      <c r="F16" s="10">
        <f t="shared" si="2"/>
        <v>1.1220146628884023E-4</v>
      </c>
      <c r="G16" s="8">
        <f t="shared" si="3"/>
        <v>50.581019410829384</v>
      </c>
      <c r="H16" s="8">
        <f t="shared" si="4"/>
        <v>606.97223292995261</v>
      </c>
      <c r="I16" s="11">
        <f t="shared" si="5"/>
        <v>606.97223292995261</v>
      </c>
      <c r="J16" s="8">
        <f t="shared" si="6"/>
        <v>316487.75</v>
      </c>
      <c r="K16" s="10">
        <f t="shared" si="7"/>
        <v>1.598198331873173E-4</v>
      </c>
    </row>
    <row r="17" spans="1:11">
      <c r="A17" s="6" t="s">
        <v>37</v>
      </c>
      <c r="B17" s="7">
        <v>7</v>
      </c>
      <c r="C17" s="8">
        <v>27.65</v>
      </c>
      <c r="D17" s="9">
        <f t="shared" si="0"/>
        <v>2.2084664536741214</v>
      </c>
      <c r="E17" s="7">
        <f t="shared" si="1"/>
        <v>15.45926517571885</v>
      </c>
      <c r="F17" s="10">
        <f t="shared" si="2"/>
        <v>8.8110495395808924E-5</v>
      </c>
      <c r="G17" s="8">
        <f t="shared" si="3"/>
        <v>5.6743830352961107</v>
      </c>
      <c r="H17" s="8">
        <f t="shared" si="4"/>
        <v>68.092596423553331</v>
      </c>
      <c r="I17" s="11">
        <f t="shared" si="5"/>
        <v>476.64817496487331</v>
      </c>
      <c r="J17" s="8">
        <f t="shared" si="6"/>
        <v>695.28571428571422</v>
      </c>
      <c r="K17" s="10">
        <f t="shared" si="7"/>
        <v>8.1612248298896187E-3</v>
      </c>
    </row>
    <row r="18" spans="1:11">
      <c r="A18" s="6" t="s">
        <v>5</v>
      </c>
      <c r="B18" s="7"/>
      <c r="C18" s="8"/>
      <c r="D18" s="9"/>
      <c r="E18" s="7"/>
      <c r="F18" s="10"/>
      <c r="G18" s="8"/>
      <c r="H18" s="8"/>
      <c r="I18" s="11"/>
      <c r="J18" s="8"/>
      <c r="K18" s="10"/>
    </row>
    <row r="19" spans="1:11">
      <c r="A19" s="6" t="s">
        <v>6</v>
      </c>
      <c r="B19" s="7">
        <f>SUM(B10:B18)</f>
        <v>148697</v>
      </c>
      <c r="C19" s="6"/>
      <c r="D19" s="6"/>
      <c r="E19" s="7">
        <f>SUM(E10:E18)</f>
        <v>175453.16373801918</v>
      </c>
      <c r="F19" s="10">
        <f>SUM(F10:F18)</f>
        <v>0.99999999999999989</v>
      </c>
      <c r="G19" s="6"/>
      <c r="H19" s="6"/>
      <c r="I19" s="11">
        <f>SUM(I10:I18)</f>
        <v>5409664.0000000009</v>
      </c>
      <c r="J19" s="6"/>
      <c r="K19" s="6"/>
    </row>
    <row r="22" spans="1:11" ht="15.75" thickBot="1">
      <c r="A22" s="4"/>
      <c r="B22" s="4"/>
      <c r="C22" s="5" t="s">
        <v>63</v>
      </c>
      <c r="D22" s="4"/>
      <c r="E22" s="4"/>
      <c r="F22" s="4"/>
      <c r="G22" s="4"/>
      <c r="H22" s="4"/>
      <c r="I22" s="4"/>
      <c r="J22" s="4"/>
      <c r="K22" s="4"/>
    </row>
    <row r="23" spans="1:11">
      <c r="B23" s="1" t="s">
        <v>25</v>
      </c>
      <c r="C23" s="1"/>
      <c r="D23" s="1" t="s">
        <v>28</v>
      </c>
      <c r="E23" s="1" t="s">
        <v>26</v>
      </c>
      <c r="F23" s="1" t="s">
        <v>18</v>
      </c>
      <c r="G23" s="1" t="s">
        <v>18</v>
      </c>
      <c r="H23" s="1" t="s">
        <v>18</v>
      </c>
      <c r="J23" s="1" t="s">
        <v>58</v>
      </c>
      <c r="K23" s="1" t="s">
        <v>57</v>
      </c>
    </row>
    <row r="24" spans="1:11">
      <c r="A24" t="s">
        <v>0</v>
      </c>
      <c r="B24" s="1" t="s">
        <v>26</v>
      </c>
      <c r="C24" s="1" t="s">
        <v>27</v>
      </c>
      <c r="D24" s="1" t="s">
        <v>26</v>
      </c>
      <c r="E24" s="1" t="s">
        <v>29</v>
      </c>
      <c r="F24" s="1" t="s">
        <v>19</v>
      </c>
      <c r="G24" s="1" t="s">
        <v>20</v>
      </c>
      <c r="H24" s="1" t="s">
        <v>21</v>
      </c>
      <c r="J24" s="1" t="s">
        <v>55</v>
      </c>
      <c r="K24" s="1" t="s">
        <v>18</v>
      </c>
    </row>
    <row r="25" spans="1:11">
      <c r="A25" s="6" t="s">
        <v>1</v>
      </c>
      <c r="B25" s="11">
        <v>198152250</v>
      </c>
      <c r="C25" s="11">
        <v>0</v>
      </c>
      <c r="D25" s="11">
        <f>B25-C25</f>
        <v>198152250</v>
      </c>
      <c r="E25" s="10">
        <f t="shared" ref="E25:E33" si="8">D25/$D$34</f>
        <v>0.46175030768964365</v>
      </c>
      <c r="F25" s="8">
        <f t="shared" ref="F25:F32" si="9">H25/B10/12</f>
        <v>1.6584035865357878</v>
      </c>
      <c r="G25" s="8">
        <f>F25*12</f>
        <v>19.900843038429453</v>
      </c>
      <c r="H25" s="11">
        <f>E25*$E$4</f>
        <v>2497914.0164975883</v>
      </c>
      <c r="I25" s="6"/>
      <c r="J25" s="8">
        <f>B25/B10/12</f>
        <v>131.55633056613394</v>
      </c>
      <c r="K25" s="10">
        <f>F25/J25</f>
        <v>1.2606034079843091E-2</v>
      </c>
    </row>
    <row r="26" spans="1:11">
      <c r="A26" s="6" t="s">
        <v>33</v>
      </c>
      <c r="B26" s="11">
        <v>40238132</v>
      </c>
      <c r="C26" s="11">
        <v>0</v>
      </c>
      <c r="D26" s="11">
        <f t="shared" ref="D26:D33" si="10">B26-C26</f>
        <v>40238132</v>
      </c>
      <c r="E26" s="10">
        <f t="shared" si="8"/>
        <v>9.3766131002077924E-2</v>
      </c>
      <c r="F26" s="8">
        <f t="shared" si="9"/>
        <v>2.4276517310917032</v>
      </c>
      <c r="G26" s="8">
        <f t="shared" ref="G26:G32" si="11">F26*12</f>
        <v>29.131820773100436</v>
      </c>
      <c r="H26" s="11">
        <f t="shared" ref="H26:H33" si="12">E26*$E$4</f>
        <v>507243.26330122486</v>
      </c>
      <c r="I26" s="6"/>
      <c r="J26" s="8">
        <f t="shared" ref="J26:J32" si="13">B26/B11/12</f>
        <v>192.5785473619726</v>
      </c>
      <c r="K26" s="10">
        <f t="shared" ref="K26:K32" si="14">F26/J26</f>
        <v>1.2606034079843091E-2</v>
      </c>
    </row>
    <row r="27" spans="1:11">
      <c r="A27" s="6" t="s">
        <v>38</v>
      </c>
      <c r="B27" s="11">
        <v>10251657</v>
      </c>
      <c r="C27" s="11">
        <v>0</v>
      </c>
      <c r="D27" s="11">
        <f t="shared" si="10"/>
        <v>10251657</v>
      </c>
      <c r="E27" s="10">
        <f t="shared" si="8"/>
        <v>2.388923554528747E-2</v>
      </c>
      <c r="F27" s="8">
        <f t="shared" si="9"/>
        <v>3.5344255966760199</v>
      </c>
      <c r="G27" s="8">
        <f t="shared" si="11"/>
        <v>42.41310716011224</v>
      </c>
      <c r="H27" s="11">
        <f t="shared" si="12"/>
        <v>129232.73751686199</v>
      </c>
      <c r="I27" s="6"/>
      <c r="J27" s="8">
        <f t="shared" si="13"/>
        <v>280.37569740728583</v>
      </c>
      <c r="K27" s="10">
        <f t="shared" si="14"/>
        <v>1.2606034079843093E-2</v>
      </c>
    </row>
    <row r="28" spans="1:11">
      <c r="A28" s="6" t="s">
        <v>34</v>
      </c>
      <c r="B28" s="11">
        <v>35855045</v>
      </c>
      <c r="C28" s="11">
        <v>0</v>
      </c>
      <c r="D28" s="11">
        <f t="shared" si="10"/>
        <v>35855045</v>
      </c>
      <c r="E28" s="10">
        <f t="shared" si="8"/>
        <v>8.3552309201515601E-2</v>
      </c>
      <c r="F28" s="8">
        <f t="shared" si="9"/>
        <v>40.112701384833841</v>
      </c>
      <c r="G28" s="8">
        <f t="shared" si="11"/>
        <v>481.35241661800609</v>
      </c>
      <c r="H28" s="11">
        <f t="shared" si="12"/>
        <v>451989.91920430772</v>
      </c>
      <c r="I28" s="6"/>
      <c r="J28" s="8">
        <f t="shared" si="13"/>
        <v>3182.023872914448</v>
      </c>
      <c r="K28" s="10">
        <f t="shared" si="14"/>
        <v>1.2606034079843094E-2</v>
      </c>
    </row>
    <row r="29" spans="1:11">
      <c r="A29" s="6" t="s">
        <v>35</v>
      </c>
      <c r="B29" s="11">
        <v>83061534</v>
      </c>
      <c r="C29" s="11">
        <v>0</v>
      </c>
      <c r="D29" s="11">
        <f t="shared" si="10"/>
        <v>83061534</v>
      </c>
      <c r="E29" s="10">
        <f t="shared" si="8"/>
        <v>0.19355666605690219</v>
      </c>
      <c r="F29" s="8">
        <f t="shared" si="9"/>
        <v>50.29186015024235</v>
      </c>
      <c r="G29" s="8">
        <f t="shared" si="11"/>
        <v>603.50232180290823</v>
      </c>
      <c r="H29" s="11">
        <f t="shared" si="12"/>
        <v>1047076.5283280457</v>
      </c>
      <c r="I29" s="6"/>
      <c r="J29" s="8">
        <f t="shared" si="13"/>
        <v>3989.5069164265133</v>
      </c>
      <c r="K29" s="10">
        <f t="shared" si="14"/>
        <v>1.2606034079843091E-2</v>
      </c>
    </row>
    <row r="30" spans="1:11">
      <c r="A30" s="6" t="s">
        <v>39</v>
      </c>
      <c r="B30" s="11">
        <v>50952878</v>
      </c>
      <c r="C30" s="11">
        <v>0</v>
      </c>
      <c r="D30" s="11">
        <f t="shared" si="10"/>
        <v>50952878</v>
      </c>
      <c r="E30" s="10">
        <f t="shared" si="8"/>
        <v>0.11873449377523028</v>
      </c>
      <c r="F30" s="8">
        <f t="shared" si="9"/>
        <v>1408.5827116975599</v>
      </c>
      <c r="G30" s="8">
        <f t="shared" si="11"/>
        <v>16902.99254037072</v>
      </c>
      <c r="H30" s="11">
        <f t="shared" si="12"/>
        <v>642313.71653408732</v>
      </c>
      <c r="I30" s="6"/>
      <c r="J30" s="8">
        <f t="shared" si="13"/>
        <v>111738.76754385965</v>
      </c>
      <c r="K30" s="10">
        <f t="shared" si="14"/>
        <v>1.2606034079843093E-2</v>
      </c>
    </row>
    <row r="31" spans="1:11">
      <c r="A31" s="6" t="s">
        <v>36</v>
      </c>
      <c r="B31" s="11">
        <v>3797853</v>
      </c>
      <c r="C31" s="11">
        <v>0</v>
      </c>
      <c r="D31" s="11">
        <f t="shared" si="10"/>
        <v>3797853</v>
      </c>
      <c r="E31" s="10">
        <f t="shared" si="8"/>
        <v>8.8500624712060348E-3</v>
      </c>
      <c r="F31" s="8">
        <f t="shared" si="9"/>
        <v>3989.6553623528603</v>
      </c>
      <c r="G31" s="8">
        <f t="shared" si="11"/>
        <v>47875.864348234325</v>
      </c>
      <c r="H31" s="11">
        <f t="shared" si="12"/>
        <v>47875.864348234325</v>
      </c>
      <c r="I31" s="6"/>
      <c r="J31" s="8">
        <f t="shared" si="13"/>
        <v>316487.75</v>
      </c>
      <c r="K31" s="10">
        <f t="shared" si="14"/>
        <v>1.2606034079843091E-2</v>
      </c>
    </row>
    <row r="32" spans="1:11">
      <c r="A32" s="6" t="s">
        <v>37</v>
      </c>
      <c r="B32" s="11">
        <v>58404</v>
      </c>
      <c r="C32" s="11">
        <v>0</v>
      </c>
      <c r="D32" s="11">
        <f t="shared" si="10"/>
        <v>58404</v>
      </c>
      <c r="E32" s="10">
        <f t="shared" si="8"/>
        <v>1.3609769745388179E-4</v>
      </c>
      <c r="F32" s="8">
        <f t="shared" si="9"/>
        <v>8.7647954095137628</v>
      </c>
      <c r="G32" s="8">
        <f t="shared" si="11"/>
        <v>105.17754491416515</v>
      </c>
      <c r="H32" s="11">
        <f t="shared" si="12"/>
        <v>736.24281439915603</v>
      </c>
      <c r="I32" s="6"/>
      <c r="J32" s="8">
        <f t="shared" si="13"/>
        <v>695.28571428571422</v>
      </c>
      <c r="K32" s="10">
        <f t="shared" si="14"/>
        <v>1.2606034079843096E-2</v>
      </c>
    </row>
    <row r="33" spans="1:11">
      <c r="A33" s="6" t="s">
        <v>5</v>
      </c>
      <c r="B33" s="11">
        <v>6765150</v>
      </c>
      <c r="C33" s="11">
        <v>0</v>
      </c>
      <c r="D33" s="11">
        <f t="shared" si="10"/>
        <v>6765150</v>
      </c>
      <c r="E33" s="10">
        <f t="shared" si="8"/>
        <v>1.5764696560682974E-2</v>
      </c>
      <c r="F33" s="8"/>
      <c r="G33" s="8"/>
      <c r="H33" s="11">
        <f t="shared" si="12"/>
        <v>85281.711455250494</v>
      </c>
      <c r="I33" s="6"/>
      <c r="J33" s="8"/>
      <c r="K33" s="10">
        <f>H33/B33</f>
        <v>1.2606034079843093E-2</v>
      </c>
    </row>
    <row r="34" spans="1:11">
      <c r="A34" s="6" t="s">
        <v>6</v>
      </c>
      <c r="B34" s="11">
        <f>SUM(B25:B33)</f>
        <v>429132903</v>
      </c>
      <c r="C34" s="11">
        <f>SUM(C25:C33)</f>
        <v>0</v>
      </c>
      <c r="D34" s="11">
        <f>SUM(D25:D33)</f>
        <v>429132903</v>
      </c>
      <c r="E34" s="10">
        <f>SUM(E25:E33)</f>
        <v>1</v>
      </c>
      <c r="F34" s="6"/>
      <c r="G34" s="6"/>
      <c r="H34" s="11">
        <f>SUM(H25:H33)</f>
        <v>5409664</v>
      </c>
      <c r="I34" s="6"/>
      <c r="J34" s="6"/>
      <c r="K34" s="6"/>
    </row>
    <row r="37" spans="1:11" ht="15.75" thickBot="1">
      <c r="A37" s="39"/>
      <c r="B37" s="39"/>
      <c r="C37" s="95" t="s">
        <v>76</v>
      </c>
      <c r="D37" s="46"/>
      <c r="E37" s="46"/>
      <c r="F37" s="46"/>
      <c r="G37" s="39"/>
      <c r="H37" s="39"/>
      <c r="I37" s="47"/>
      <c r="J37" s="47"/>
    </row>
    <row r="38" spans="1:11">
      <c r="A38" s="37"/>
      <c r="B38" s="37"/>
      <c r="C38" s="37"/>
      <c r="D38" s="38"/>
      <c r="E38" s="38" t="s">
        <v>72</v>
      </c>
      <c r="F38" s="37"/>
      <c r="G38" s="37"/>
      <c r="H38" s="37"/>
      <c r="I38" s="37"/>
      <c r="J38" s="48"/>
    </row>
    <row r="39" spans="1:11">
      <c r="A39" s="37"/>
      <c r="B39" s="38" t="s">
        <v>9</v>
      </c>
      <c r="C39" s="38" t="s">
        <v>73</v>
      </c>
      <c r="D39" s="38" t="s">
        <v>74</v>
      </c>
      <c r="E39" s="38" t="s">
        <v>26</v>
      </c>
      <c r="F39" s="38" t="s">
        <v>18</v>
      </c>
      <c r="G39" s="38" t="s">
        <v>18</v>
      </c>
      <c r="H39" s="38" t="s">
        <v>18</v>
      </c>
      <c r="I39" s="38" t="s">
        <v>18</v>
      </c>
      <c r="J39" s="48"/>
    </row>
    <row r="40" spans="1:11">
      <c r="A40" s="37" t="s">
        <v>0</v>
      </c>
      <c r="B40" s="38" t="s">
        <v>10</v>
      </c>
      <c r="C40" s="38" t="s">
        <v>75</v>
      </c>
      <c r="D40" s="38" t="s">
        <v>26</v>
      </c>
      <c r="E40" s="38" t="s">
        <v>75</v>
      </c>
      <c r="F40" s="38" t="s">
        <v>19</v>
      </c>
      <c r="G40" s="38" t="s">
        <v>20</v>
      </c>
      <c r="H40" s="38" t="s">
        <v>57</v>
      </c>
      <c r="I40" s="38" t="s">
        <v>26</v>
      </c>
      <c r="J40" s="48"/>
    </row>
    <row r="41" spans="1:11">
      <c r="A41" s="40" t="s">
        <v>1</v>
      </c>
      <c r="B41" s="41">
        <v>125518</v>
      </c>
      <c r="C41" s="44">
        <v>12693381</v>
      </c>
      <c r="D41" s="44">
        <v>198152250</v>
      </c>
      <c r="E41" s="43">
        <v>0.46157749090909089</v>
      </c>
      <c r="F41" s="42">
        <f>I41/B41/12</f>
        <v>1.657782904829876</v>
      </c>
      <c r="G41" s="42">
        <f>F41*12</f>
        <v>19.893394857958512</v>
      </c>
      <c r="H41" s="51">
        <f>I41/D41</f>
        <v>1.2601316087913391E-2</v>
      </c>
      <c r="I41" s="44">
        <f>E41*$E$4</f>
        <v>2496979.1357812365</v>
      </c>
      <c r="J41" s="49"/>
    </row>
    <row r="42" spans="1:11">
      <c r="A42" s="40" t="s">
        <v>33</v>
      </c>
      <c r="B42" s="41">
        <v>17412</v>
      </c>
      <c r="C42" s="44">
        <v>2568628</v>
      </c>
      <c r="D42" s="44">
        <v>40238132</v>
      </c>
      <c r="E42" s="43">
        <v>9.3404654545454546E-2</v>
      </c>
      <c r="F42" s="89">
        <f t="shared" ref="F42:F48" si="15">I42/B42/12</f>
        <v>2.4182929259848662</v>
      </c>
      <c r="G42" s="89">
        <f t="shared" ref="G42:G48" si="16">F42*12</f>
        <v>29.019515111818393</v>
      </c>
      <c r="H42" s="99">
        <f t="shared" ref="H42:H49" si="17">I42/D42</f>
        <v>1.2557436740030124E-2</v>
      </c>
      <c r="I42" s="91">
        <f t="shared" ref="I42:I49" si="18">E42*$E$4</f>
        <v>505287.79712698184</v>
      </c>
      <c r="J42" s="49"/>
    </row>
    <row r="43" spans="1:11">
      <c r="A43" s="40" t="s">
        <v>38</v>
      </c>
      <c r="B43" s="41">
        <v>3047</v>
      </c>
      <c r="C43" s="44">
        <v>657782</v>
      </c>
      <c r="D43" s="44">
        <v>10251657</v>
      </c>
      <c r="E43" s="43">
        <v>2.3919345454545455E-2</v>
      </c>
      <c r="F43" s="89">
        <f t="shared" si="15"/>
        <v>3.5388803743851382</v>
      </c>
      <c r="G43" s="89">
        <f t="shared" si="16"/>
        <v>42.466564492621657</v>
      </c>
      <c r="H43" s="99">
        <f t="shared" si="17"/>
        <v>1.2621922681281494E-2</v>
      </c>
      <c r="I43" s="91">
        <f t="shared" si="18"/>
        <v>129395.62200901819</v>
      </c>
      <c r="J43" s="49"/>
    </row>
    <row r="44" spans="1:11">
      <c r="A44" s="40" t="s">
        <v>34</v>
      </c>
      <c r="B44" s="41">
        <v>939</v>
      </c>
      <c r="C44" s="44">
        <v>2308234</v>
      </c>
      <c r="D44" s="44">
        <v>35855045</v>
      </c>
      <c r="E44" s="43">
        <v>8.3935781818181815E-2</v>
      </c>
      <c r="F44" s="89">
        <f t="shared" si="15"/>
        <v>40.296803089605319</v>
      </c>
      <c r="G44" s="89">
        <f t="shared" si="16"/>
        <v>483.56163707526383</v>
      </c>
      <c r="H44" s="99">
        <f t="shared" si="17"/>
        <v>1.2663890875431134E-2</v>
      </c>
      <c r="I44" s="91">
        <f t="shared" si="18"/>
        <v>454064.37721367273</v>
      </c>
      <c r="J44" s="49"/>
    </row>
    <row r="45" spans="1:11">
      <c r="A45" s="40" t="s">
        <v>35</v>
      </c>
      <c r="B45" s="41">
        <v>1735</v>
      </c>
      <c r="C45" s="44">
        <v>5340467</v>
      </c>
      <c r="D45" s="44">
        <v>83061534</v>
      </c>
      <c r="E45" s="43">
        <v>0.1941988</v>
      </c>
      <c r="F45" s="89">
        <f t="shared" si="15"/>
        <v>50.458705917540833</v>
      </c>
      <c r="G45" s="89">
        <f t="shared" si="16"/>
        <v>605.50447101048997</v>
      </c>
      <c r="H45" s="99">
        <f t="shared" si="17"/>
        <v>1.2647855229873314E-2</v>
      </c>
      <c r="I45" s="91">
        <f t="shared" si="18"/>
        <v>1050550.2572032001</v>
      </c>
      <c r="J45" s="49"/>
    </row>
    <row r="46" spans="1:11">
      <c r="A46" s="40" t="s">
        <v>39</v>
      </c>
      <c r="B46" s="41">
        <v>38</v>
      </c>
      <c r="C46" s="44">
        <v>3272596</v>
      </c>
      <c r="D46" s="44">
        <v>50952878</v>
      </c>
      <c r="E46" s="43">
        <v>0.1190034909090909</v>
      </c>
      <c r="F46" s="89">
        <f t="shared" si="15"/>
        <v>1411.7739049237641</v>
      </c>
      <c r="G46" s="89">
        <f t="shared" si="16"/>
        <v>16941.286859085169</v>
      </c>
      <c r="H46" s="99">
        <f t="shared" si="17"/>
        <v>1.2634593489404787E-2</v>
      </c>
      <c r="I46" s="91">
        <f t="shared" si="18"/>
        <v>643768.90064523637</v>
      </c>
      <c r="J46" s="49"/>
    </row>
    <row r="47" spans="1:11">
      <c r="A47" s="40" t="s">
        <v>36</v>
      </c>
      <c r="B47" s="41">
        <v>1</v>
      </c>
      <c r="C47" s="44">
        <v>235587</v>
      </c>
      <c r="D47" s="44">
        <v>3797853</v>
      </c>
      <c r="E47" s="43">
        <v>8.5667999999999994E-3</v>
      </c>
      <c r="F47" s="89">
        <f t="shared" si="15"/>
        <v>3861.9591295999999</v>
      </c>
      <c r="G47" s="89">
        <f t="shared" si="16"/>
        <v>46343.509555199998</v>
      </c>
      <c r="H47" s="99">
        <f t="shared" si="17"/>
        <v>1.2202554852754965E-2</v>
      </c>
      <c r="I47" s="91">
        <f t="shared" si="18"/>
        <v>46343.509555199998</v>
      </c>
      <c r="J47" s="49"/>
    </row>
    <row r="48" spans="1:11">
      <c r="A48" s="40" t="s">
        <v>37</v>
      </c>
      <c r="B48" s="41">
        <v>7</v>
      </c>
      <c r="C48" s="44">
        <v>3701</v>
      </c>
      <c r="D48" s="44">
        <v>58404</v>
      </c>
      <c r="E48" s="43">
        <v>1.3458181818181819E-4</v>
      </c>
      <c r="F48" s="89">
        <f t="shared" si="15"/>
        <v>8.6671716294372292</v>
      </c>
      <c r="G48" s="89">
        <f t="shared" si="16"/>
        <v>104.00605955324676</v>
      </c>
      <c r="H48" s="99">
        <f t="shared" si="17"/>
        <v>1.2465625930976085E-2</v>
      </c>
      <c r="I48" s="91">
        <f t="shared" si="18"/>
        <v>728.04241687272724</v>
      </c>
      <c r="J48" s="49"/>
    </row>
    <row r="49" spans="1:10">
      <c r="A49" s="40" t="s">
        <v>5</v>
      </c>
      <c r="B49" s="41"/>
      <c r="C49" s="44">
        <v>419624</v>
      </c>
      <c r="D49" s="44">
        <v>6765150</v>
      </c>
      <c r="E49" s="43">
        <v>1.5259054545454545E-2</v>
      </c>
      <c r="F49" s="42"/>
      <c r="G49" s="42"/>
      <c r="H49" s="99">
        <f t="shared" si="17"/>
        <v>1.2201704034438531E-2</v>
      </c>
      <c r="I49" s="91">
        <f t="shared" si="18"/>
        <v>82546.358048581824</v>
      </c>
      <c r="J49" s="49"/>
    </row>
    <row r="50" spans="1:10">
      <c r="A50" s="40" t="s">
        <v>6</v>
      </c>
      <c r="B50" s="41">
        <v>148697</v>
      </c>
      <c r="C50" s="44">
        <v>27500000</v>
      </c>
      <c r="D50" s="44">
        <v>429132903</v>
      </c>
      <c r="E50" s="43">
        <v>0.99999999999999989</v>
      </c>
      <c r="F50" s="43"/>
      <c r="G50" s="40"/>
      <c r="H50" s="50"/>
      <c r="I50" s="44">
        <f>SUM(I41:I49)</f>
        <v>5409664</v>
      </c>
      <c r="J50" s="47"/>
    </row>
    <row r="51" spans="1:10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>
      <c r="A53" s="92" t="s">
        <v>41</v>
      </c>
      <c r="B53" s="84"/>
      <c r="C53" s="84"/>
      <c r="D53" s="84"/>
      <c r="E53" s="84"/>
      <c r="F53" s="84"/>
      <c r="G53" s="84"/>
      <c r="H53" s="84"/>
      <c r="I53" s="84"/>
      <c r="J53" s="37"/>
    </row>
    <row r="54" spans="1:10" ht="15.75">
      <c r="A54" s="94" t="s">
        <v>82</v>
      </c>
      <c r="B54" s="100"/>
      <c r="C54" s="100"/>
      <c r="D54" s="100"/>
      <c r="E54" s="100"/>
      <c r="F54" s="100"/>
      <c r="G54" s="100"/>
      <c r="H54" s="100"/>
      <c r="I54" s="100"/>
      <c r="J54" s="37"/>
    </row>
    <row r="55" spans="1:10" ht="15.75">
      <c r="A55" s="94" t="s">
        <v>83</v>
      </c>
      <c r="B55" s="101"/>
      <c r="C55" s="101"/>
      <c r="D55" s="101"/>
      <c r="E55" s="101"/>
      <c r="F55" s="101"/>
      <c r="G55" s="101"/>
      <c r="H55" s="101"/>
      <c r="I55" s="101"/>
      <c r="J55" s="93"/>
    </row>
    <row r="56" spans="1:10" s="84" customFormat="1" ht="15.75">
      <c r="A56" s="94" t="s">
        <v>64</v>
      </c>
      <c r="B56" s="93"/>
      <c r="C56" s="93"/>
      <c r="D56" s="93"/>
      <c r="E56" s="93"/>
      <c r="F56" s="93"/>
      <c r="G56" s="93"/>
      <c r="H56" s="93"/>
      <c r="I56" s="93"/>
      <c r="J56" s="93"/>
    </row>
    <row r="57" spans="1:10" s="84" customFormat="1" ht="15.75">
      <c r="A57" s="94" t="s">
        <v>65</v>
      </c>
      <c r="B57" s="93"/>
      <c r="C57" s="93"/>
      <c r="D57" s="93"/>
      <c r="E57" s="93"/>
      <c r="F57" s="93"/>
      <c r="G57" s="93"/>
      <c r="H57" s="93"/>
      <c r="I57" s="93"/>
      <c r="J57" s="93"/>
    </row>
    <row r="58" spans="1:10" ht="15.75">
      <c r="A58" s="94" t="s">
        <v>80</v>
      </c>
      <c r="B58" s="45"/>
      <c r="C58" s="45"/>
      <c r="D58" s="45"/>
      <c r="E58" s="45"/>
      <c r="F58" s="45"/>
      <c r="G58" s="45"/>
      <c r="H58" s="45"/>
      <c r="I58" s="45"/>
      <c r="J58" s="45"/>
    </row>
    <row r="59" spans="1:10">
      <c r="A59" s="84" t="s">
        <v>45</v>
      </c>
      <c r="B59" s="84"/>
      <c r="C59" s="84"/>
      <c r="D59" s="84"/>
      <c r="E59" s="84"/>
      <c r="F59" s="45"/>
      <c r="G59" s="45"/>
      <c r="H59" s="45"/>
      <c r="I59" s="45"/>
      <c r="J59" s="45"/>
    </row>
    <row r="60" spans="1:10">
      <c r="A60" s="84" t="s">
        <v>59</v>
      </c>
      <c r="B60" s="84"/>
      <c r="C60" s="84"/>
      <c r="D60" s="84"/>
      <c r="E60" s="84"/>
      <c r="F60" s="37"/>
      <c r="G60" s="37"/>
      <c r="H60" s="37"/>
      <c r="I60" s="37"/>
      <c r="J60" s="37"/>
    </row>
    <row r="61" spans="1:10">
      <c r="A61" s="84" t="s">
        <v>49</v>
      </c>
      <c r="B61" s="84"/>
      <c r="C61" s="84"/>
      <c r="D61" s="84"/>
      <c r="E61" s="84"/>
    </row>
    <row r="62" spans="1:10">
      <c r="A62" s="84" t="s">
        <v>81</v>
      </c>
      <c r="B62" s="84"/>
      <c r="C62" s="84"/>
      <c r="D62" s="84"/>
      <c r="E62" s="84"/>
      <c r="F62" s="84"/>
      <c r="G62" s="84"/>
      <c r="H62" s="84"/>
    </row>
  </sheetData>
  <pageMargins left="0.7" right="0.7" top="0.75" bottom="0.75" header="0.3" footer="0.3"/>
  <pageSetup scale="75" orientation="landscape" verticalDpi="597" r:id="rId1"/>
  <headerFooter>
    <oddFooter>&amp;CAttachment 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57"/>
  <sheetViews>
    <sheetView view="pageLayout" topLeftCell="A35" zoomScaleNormal="100" workbookViewId="0">
      <selection activeCell="A49" sqref="A49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6.5" thickBot="1">
      <c r="B1" s="19" t="s">
        <v>70</v>
      </c>
      <c r="C1" s="4"/>
      <c r="D1" s="4"/>
      <c r="E1" s="4"/>
      <c r="F1" s="4"/>
      <c r="G1" s="4"/>
      <c r="H1" s="4"/>
      <c r="I1" s="4"/>
      <c r="J1" s="4"/>
    </row>
    <row r="2" spans="1:11" ht="15.75">
      <c r="B2" s="3"/>
    </row>
    <row r="3" spans="1:11" ht="15.75">
      <c r="B3" s="3" t="s">
        <v>24</v>
      </c>
      <c r="E3" s="2">
        <v>26460000</v>
      </c>
    </row>
    <row r="4" spans="1:11" ht="15.75">
      <c r="B4" s="20" t="s">
        <v>61</v>
      </c>
      <c r="C4" s="16"/>
      <c r="D4" s="16"/>
      <c r="E4" s="21">
        <v>7891177</v>
      </c>
    </row>
    <row r="6" spans="1:11" ht="15.75" thickBot="1">
      <c r="A6" s="4"/>
      <c r="B6" s="4"/>
      <c r="C6" s="5" t="s">
        <v>62</v>
      </c>
      <c r="D6" s="4"/>
      <c r="E6" s="4"/>
      <c r="F6" s="4"/>
      <c r="G6" s="4"/>
      <c r="H6" s="4"/>
      <c r="I6" s="4"/>
      <c r="J6" s="4"/>
      <c r="K6" s="4"/>
    </row>
    <row r="7" spans="1:11">
      <c r="D7" s="1" t="s">
        <v>22</v>
      </c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6" t="s">
        <v>1</v>
      </c>
      <c r="B10" s="7">
        <v>213822</v>
      </c>
      <c r="C10" s="8">
        <v>10.46</v>
      </c>
      <c r="D10" s="9">
        <f>C10/$C$10</f>
        <v>1</v>
      </c>
      <c r="E10" s="7">
        <f>B10*D10</f>
        <v>213822</v>
      </c>
      <c r="F10" s="10">
        <f>E10/$E$17</f>
        <v>0.78344329027430948</v>
      </c>
      <c r="G10" s="8">
        <f>I10/B10/12</f>
        <v>2.4094377850957627</v>
      </c>
      <c r="H10" s="8">
        <f>G10*12</f>
        <v>28.91325342114915</v>
      </c>
      <c r="I10" s="11">
        <f>F10*$E$4</f>
        <v>6182289.6730169542</v>
      </c>
      <c r="J10" s="8">
        <f>B23/B10/12</f>
        <v>120.92899857513883</v>
      </c>
      <c r="K10" s="10">
        <f>G10/J10</f>
        <v>1.9924400379439728E-2</v>
      </c>
    </row>
    <row r="11" spans="1:11">
      <c r="A11" s="6" t="s">
        <v>2</v>
      </c>
      <c r="B11" s="7">
        <v>28425</v>
      </c>
      <c r="C11" s="8">
        <v>17.239999999999998</v>
      </c>
      <c r="D11" s="9">
        <f>C11/$C$10</f>
        <v>1.6481835564053535</v>
      </c>
      <c r="E11" s="7">
        <f>B11*D11</f>
        <v>46849.61759082217</v>
      </c>
      <c r="F11" s="10">
        <f>E11/$E$17</f>
        <v>0.17165688541612598</v>
      </c>
      <c r="G11" s="8">
        <f>I11/B11/12</f>
        <v>3.9711957375765721</v>
      </c>
      <c r="H11" s="8">
        <f>G11*12</f>
        <v>47.654348850918865</v>
      </c>
      <c r="I11" s="11">
        <f>F11*$E$4</f>
        <v>1354574.8660873687</v>
      </c>
      <c r="J11" s="8">
        <f>B24/B11/12</f>
        <v>235.24637936089121</v>
      </c>
      <c r="K11" s="10">
        <f>G11/J11</f>
        <v>1.6881006833624271E-2</v>
      </c>
    </row>
    <row r="12" spans="1:11">
      <c r="A12" s="6" t="s">
        <v>7</v>
      </c>
      <c r="B12" s="7">
        <v>1435</v>
      </c>
      <c r="C12" s="8">
        <v>66.73</v>
      </c>
      <c r="D12" s="9">
        <f>C12/$C$10</f>
        <v>6.3795411089866159</v>
      </c>
      <c r="E12" s="7">
        <f>B12*D12</f>
        <v>9154.6414913957942</v>
      </c>
      <c r="F12" s="10">
        <f>E12/$E$17</f>
        <v>3.3542584258405742E-2</v>
      </c>
      <c r="G12" s="8">
        <f>I12/B12/12</f>
        <v>15.37110739956408</v>
      </c>
      <c r="H12" s="8">
        <f>G12*12</f>
        <v>184.45328879476895</v>
      </c>
      <c r="I12" s="11">
        <f>F12*$E$4</f>
        <v>264690.46942049346</v>
      </c>
      <c r="J12" s="8">
        <f>B25/B12/12</f>
        <v>4334.1182346109172</v>
      </c>
      <c r="K12" s="10">
        <f>G12/J12</f>
        <v>3.5465362427852583E-3</v>
      </c>
    </row>
    <row r="13" spans="1:11">
      <c r="A13" s="6" t="s">
        <v>39</v>
      </c>
      <c r="B13" s="7">
        <v>180</v>
      </c>
      <c r="C13" s="8">
        <v>179.01</v>
      </c>
      <c r="D13" s="9">
        <f>C13/$C$10</f>
        <v>17.113766730401526</v>
      </c>
      <c r="E13" s="7">
        <f>B13*D13</f>
        <v>3080.4780114722748</v>
      </c>
      <c r="F13" s="10">
        <f>E13/$E$17</f>
        <v>1.1286863975294876E-2</v>
      </c>
      <c r="G13" s="8">
        <f>I13/B13/12</f>
        <v>41.234556205544209</v>
      </c>
      <c r="H13" s="8">
        <f>G13*12</f>
        <v>494.81467446653051</v>
      </c>
      <c r="I13" s="11">
        <f>F13*$E$4</f>
        <v>89066.641403975489</v>
      </c>
      <c r="J13" s="8">
        <f>B26/B13/12</f>
        <v>42053.225462962961</v>
      </c>
      <c r="K13" s="10">
        <f>G13/J13</f>
        <v>9.8053254540154673E-4</v>
      </c>
    </row>
    <row r="14" spans="1:11">
      <c r="A14" s="6" t="s">
        <v>40</v>
      </c>
      <c r="B14" s="7">
        <v>1</v>
      </c>
      <c r="C14" s="8">
        <v>200.91</v>
      </c>
      <c r="D14" s="9">
        <f>C14/$C$10</f>
        <v>19.207456978967492</v>
      </c>
      <c r="E14" s="7">
        <f>B14*D14</f>
        <v>19.207456978967492</v>
      </c>
      <c r="F14" s="10">
        <f>E14/$E$17</f>
        <v>7.0376075864057676E-5</v>
      </c>
      <c r="G14" s="8">
        <f>I14/B14/12</f>
        <v>46.279172600725587</v>
      </c>
      <c r="H14" s="8">
        <f>G14*12</f>
        <v>555.35007120870705</v>
      </c>
      <c r="I14" s="11">
        <f>F14*$E$4</f>
        <v>555.35007120870705</v>
      </c>
      <c r="J14" s="8">
        <f>B27/B14/12</f>
        <v>41392.75</v>
      </c>
      <c r="K14" s="10">
        <f>G14/J14</f>
        <v>1.1180502044615443E-3</v>
      </c>
    </row>
    <row r="15" spans="1:11">
      <c r="A15" s="6" t="s">
        <v>5</v>
      </c>
      <c r="B15" s="7"/>
      <c r="C15" s="8"/>
      <c r="D15" s="9"/>
      <c r="E15" s="7"/>
      <c r="F15" s="10"/>
      <c r="G15" s="8"/>
      <c r="H15" s="8"/>
      <c r="I15" s="11"/>
      <c r="J15" s="6"/>
      <c r="K15" s="6"/>
    </row>
    <row r="16" spans="1:11">
      <c r="A16" s="6"/>
      <c r="B16" s="7"/>
      <c r="C16" s="8"/>
      <c r="D16" s="9"/>
      <c r="E16" s="7"/>
      <c r="F16" s="10"/>
      <c r="G16" s="8"/>
      <c r="H16" s="8"/>
      <c r="I16" s="11"/>
      <c r="J16" s="6"/>
      <c r="K16" s="6"/>
    </row>
    <row r="17" spans="1:11">
      <c r="A17" s="6" t="s">
        <v>6</v>
      </c>
      <c r="B17" s="7">
        <f>SUM(B10:B16)</f>
        <v>243863</v>
      </c>
      <c r="C17" s="6"/>
      <c r="D17" s="6"/>
      <c r="E17" s="7">
        <f>SUM(E10:E16)</f>
        <v>272925.94455066917</v>
      </c>
      <c r="F17" s="10">
        <f>SUM(F10:F16)</f>
        <v>1.0000000000000002</v>
      </c>
      <c r="G17" s="6"/>
      <c r="H17" s="6"/>
      <c r="I17" s="11">
        <f>SUM(I10:I16)</f>
        <v>7891177.0000000009</v>
      </c>
      <c r="J17" s="6"/>
      <c r="K17" s="6"/>
    </row>
    <row r="20" spans="1:11" ht="15.75" thickBot="1">
      <c r="A20" s="4"/>
      <c r="B20" s="4"/>
      <c r="C20" s="5" t="s">
        <v>63</v>
      </c>
      <c r="D20" s="4"/>
      <c r="E20" s="4"/>
      <c r="F20" s="4"/>
      <c r="G20" s="4"/>
      <c r="H20" s="4"/>
      <c r="I20" s="4"/>
      <c r="J20" s="4"/>
      <c r="K20" s="4"/>
    </row>
    <row r="21" spans="1:11">
      <c r="B21" s="1" t="s">
        <v>25</v>
      </c>
      <c r="C21" s="1"/>
      <c r="D21" s="1" t="s">
        <v>28</v>
      </c>
      <c r="E21" s="1" t="s">
        <v>26</v>
      </c>
      <c r="F21" s="1" t="s">
        <v>18</v>
      </c>
      <c r="G21" s="1" t="s">
        <v>18</v>
      </c>
      <c r="H21" s="1" t="s">
        <v>18</v>
      </c>
      <c r="J21" s="1" t="s">
        <v>58</v>
      </c>
      <c r="K21" s="1" t="s">
        <v>57</v>
      </c>
    </row>
    <row r="22" spans="1:11">
      <c r="A22" t="s">
        <v>0</v>
      </c>
      <c r="B22" s="1" t="s">
        <v>26</v>
      </c>
      <c r="C22" s="1" t="s">
        <v>27</v>
      </c>
      <c r="D22" s="1" t="s">
        <v>26</v>
      </c>
      <c r="E22" s="1" t="s">
        <v>29</v>
      </c>
      <c r="F22" s="1" t="s">
        <v>19</v>
      </c>
      <c r="G22" s="1" t="s">
        <v>20</v>
      </c>
      <c r="H22" s="1" t="s">
        <v>21</v>
      </c>
      <c r="J22" s="1" t="s">
        <v>55</v>
      </c>
      <c r="K22" s="1" t="s">
        <v>18</v>
      </c>
    </row>
    <row r="23" spans="1:11">
      <c r="A23" s="6" t="s">
        <v>1</v>
      </c>
      <c r="B23" s="11">
        <v>310287364</v>
      </c>
      <c r="C23" s="11">
        <v>8665244</v>
      </c>
      <c r="D23" s="11">
        <f t="shared" ref="D23:D28" si="0">B23-C23</f>
        <v>301622120</v>
      </c>
      <c r="E23" s="10">
        <f t="shared" ref="E23:E28" si="1">D23/$D$30</f>
        <v>0.54644226095536153</v>
      </c>
      <c r="F23" s="8">
        <f>H23/B10/12</f>
        <v>1.680553841309963</v>
      </c>
      <c r="G23" s="8">
        <f>F23*12</f>
        <v>20.166646095719557</v>
      </c>
      <c r="H23" s="11">
        <f t="shared" ref="H23:H28" si="2">E23*$E$4</f>
        <v>4312072.6014789473</v>
      </c>
      <c r="I23" s="6"/>
      <c r="J23" s="8">
        <f>B23/B10/12</f>
        <v>120.92899857513883</v>
      </c>
      <c r="K23" s="10">
        <f>F23/J23</f>
        <v>1.3897029340450185E-2</v>
      </c>
    </row>
    <row r="24" spans="1:11">
      <c r="A24" s="6" t="s">
        <v>2</v>
      </c>
      <c r="B24" s="11">
        <v>80242540</v>
      </c>
      <c r="C24" s="11">
        <v>1312483</v>
      </c>
      <c r="D24" s="11">
        <f t="shared" si="0"/>
        <v>78930057</v>
      </c>
      <c r="E24" s="10">
        <f t="shared" si="1"/>
        <v>0.14299587445514794</v>
      </c>
      <c r="F24" s="8">
        <f>H24/B11/12</f>
        <v>3.3081376593238079</v>
      </c>
      <c r="G24" s="8">
        <f>F24*12</f>
        <v>39.697651911885693</v>
      </c>
      <c r="H24" s="11">
        <f t="shared" si="2"/>
        <v>1128405.7555953509</v>
      </c>
      <c r="I24" s="6"/>
      <c r="J24" s="8">
        <f>B24/B11/12</f>
        <v>235.24637936089121</v>
      </c>
      <c r="K24" s="10">
        <f>F24/J24</f>
        <v>1.4062438148086427E-2</v>
      </c>
    </row>
    <row r="25" spans="1:11">
      <c r="A25" s="6" t="s">
        <v>7</v>
      </c>
      <c r="B25" s="11">
        <v>74633516</v>
      </c>
      <c r="C25" s="11">
        <v>1615760</v>
      </c>
      <c r="D25" s="11">
        <f t="shared" si="0"/>
        <v>73017756</v>
      </c>
      <c r="E25" s="10">
        <f t="shared" si="1"/>
        <v>0.13228468680787378</v>
      </c>
      <c r="F25" s="8">
        <f>H25/B12/12</f>
        <v>60.620318117915048</v>
      </c>
      <c r="G25" s="8">
        <f>F25*12</f>
        <v>727.44381741498057</v>
      </c>
      <c r="H25" s="11">
        <f t="shared" si="2"/>
        <v>1043881.877990497</v>
      </c>
      <c r="I25" s="6"/>
      <c r="J25" s="8">
        <f>B25/B12/12</f>
        <v>4334.1182346109172</v>
      </c>
      <c r="K25" s="10">
        <f>F25/J25</f>
        <v>1.3986770742390017E-2</v>
      </c>
    </row>
    <row r="26" spans="1:11">
      <c r="A26" s="6" t="s">
        <v>39</v>
      </c>
      <c r="B26" s="11">
        <v>90834967</v>
      </c>
      <c r="C26" s="11">
        <v>2434058</v>
      </c>
      <c r="D26" s="11">
        <f t="shared" si="0"/>
        <v>88400909</v>
      </c>
      <c r="E26" s="10">
        <f t="shared" si="1"/>
        <v>0.16015401186248931</v>
      </c>
      <c r="F26" s="8">
        <f>H26/B13/12</f>
        <v>585.09428466064935</v>
      </c>
      <c r="G26" s="8">
        <f>F26*12</f>
        <v>7021.1314159277917</v>
      </c>
      <c r="H26" s="11">
        <f t="shared" si="2"/>
        <v>1263803.6548670027</v>
      </c>
      <c r="I26" s="6"/>
      <c r="J26" s="8">
        <f>B26/B13/12</f>
        <v>42053.225462962961</v>
      </c>
      <c r="K26" s="10">
        <f>F26/J26</f>
        <v>1.3913184499390005E-2</v>
      </c>
    </row>
    <row r="27" spans="1:11">
      <c r="A27" s="6" t="s">
        <v>40</v>
      </c>
      <c r="B27" s="11">
        <v>496713</v>
      </c>
      <c r="C27" s="11">
        <v>12673</v>
      </c>
      <c r="D27" s="11">
        <f t="shared" si="0"/>
        <v>484040</v>
      </c>
      <c r="E27" s="10">
        <f t="shared" si="1"/>
        <v>8.7692478254855185E-4</v>
      </c>
      <c r="F27" s="8">
        <f>H27/B14/12</f>
        <v>576.66405623142782</v>
      </c>
      <c r="G27" s="8">
        <f>F27*12</f>
        <v>6919.9686747771339</v>
      </c>
      <c r="H27" s="11">
        <f t="shared" si="2"/>
        <v>6919.9686747771339</v>
      </c>
      <c r="I27" s="6"/>
      <c r="J27" s="8">
        <f>B27/B14/12</f>
        <v>41392.75</v>
      </c>
      <c r="K27" s="10">
        <f>F27/J27</f>
        <v>1.393152318295904E-2</v>
      </c>
    </row>
    <row r="28" spans="1:11">
      <c r="A28" s="6" t="s">
        <v>5</v>
      </c>
      <c r="B28" s="11">
        <v>9519483</v>
      </c>
      <c r="C28" s="11">
        <v>0</v>
      </c>
      <c r="D28" s="11">
        <f t="shared" si="0"/>
        <v>9519483</v>
      </c>
      <c r="E28" s="10">
        <f t="shared" si="1"/>
        <v>1.7246241136578869E-2</v>
      </c>
      <c r="F28" s="8"/>
      <c r="G28" s="8"/>
      <c r="H28" s="11">
        <f t="shared" si="2"/>
        <v>136093.14139342503</v>
      </c>
      <c r="I28" s="6"/>
      <c r="J28" s="8"/>
      <c r="K28" s="10">
        <f>H28/B28</f>
        <v>1.429627442933876E-2</v>
      </c>
    </row>
    <row r="29" spans="1:11">
      <c r="A29" s="6"/>
      <c r="B29" s="11"/>
      <c r="C29" s="11"/>
      <c r="D29" s="11"/>
      <c r="E29" s="10"/>
      <c r="F29" s="8"/>
      <c r="G29" s="8"/>
      <c r="H29" s="11"/>
      <c r="I29" s="6"/>
      <c r="J29" s="6"/>
      <c r="K29" s="6"/>
    </row>
    <row r="30" spans="1:11">
      <c r="A30" s="6" t="s">
        <v>6</v>
      </c>
      <c r="B30" s="11">
        <f>SUM(B23:B29)</f>
        <v>566014583</v>
      </c>
      <c r="C30" s="11">
        <f>SUM(C23:C29)</f>
        <v>14040218</v>
      </c>
      <c r="D30" s="11">
        <f>SUM(D23:D29)</f>
        <v>551974365</v>
      </c>
      <c r="E30" s="10">
        <f>SUM(E23:E29)</f>
        <v>1</v>
      </c>
      <c r="F30" s="6"/>
      <c r="G30" s="6"/>
      <c r="H30" s="11">
        <f>SUM(H23:H29)</f>
        <v>7891177</v>
      </c>
      <c r="I30" s="6"/>
      <c r="J30" s="6"/>
      <c r="K30" s="6"/>
    </row>
    <row r="33" spans="1:10" ht="15.75" thickBot="1">
      <c r="A33" s="54"/>
      <c r="B33" s="54"/>
      <c r="C33" s="95" t="s">
        <v>76</v>
      </c>
      <c r="D33" s="61"/>
      <c r="E33" s="61"/>
      <c r="F33" s="61"/>
      <c r="G33" s="54"/>
      <c r="H33" s="54"/>
      <c r="I33" s="62"/>
      <c r="J33" s="62"/>
    </row>
    <row r="34" spans="1:10">
      <c r="A34" s="52"/>
      <c r="B34" s="52"/>
      <c r="C34" s="52"/>
      <c r="D34" s="53"/>
      <c r="E34" s="53" t="s">
        <v>72</v>
      </c>
      <c r="F34" s="52"/>
      <c r="G34" s="52"/>
      <c r="H34" s="52"/>
      <c r="I34" s="52"/>
      <c r="J34" s="63"/>
    </row>
    <row r="35" spans="1:10">
      <c r="A35" s="52"/>
      <c r="B35" s="53" t="s">
        <v>9</v>
      </c>
      <c r="C35" s="53" t="s">
        <v>73</v>
      </c>
      <c r="D35" s="53" t="s">
        <v>74</v>
      </c>
      <c r="E35" s="53" t="s">
        <v>26</v>
      </c>
      <c r="F35" s="53" t="s">
        <v>18</v>
      </c>
      <c r="G35" s="53" t="s">
        <v>18</v>
      </c>
      <c r="H35" s="53" t="s">
        <v>18</v>
      </c>
      <c r="I35" s="53" t="s">
        <v>18</v>
      </c>
      <c r="J35" s="63"/>
    </row>
    <row r="36" spans="1:10">
      <c r="A36" s="52" t="s">
        <v>0</v>
      </c>
      <c r="B36" s="53" t="s">
        <v>10</v>
      </c>
      <c r="C36" s="53" t="s">
        <v>75</v>
      </c>
      <c r="D36" s="53" t="s">
        <v>26</v>
      </c>
      <c r="E36" s="53" t="s">
        <v>75</v>
      </c>
      <c r="F36" s="53" t="s">
        <v>19</v>
      </c>
      <c r="G36" s="53" t="s">
        <v>20</v>
      </c>
      <c r="H36" s="53" t="s">
        <v>57</v>
      </c>
      <c r="I36" s="53" t="s">
        <v>26</v>
      </c>
      <c r="J36" s="63"/>
    </row>
    <row r="37" spans="1:10">
      <c r="A37" s="55" t="s">
        <v>1</v>
      </c>
      <c r="B37" s="56">
        <v>213822</v>
      </c>
      <c r="C37" s="59">
        <v>15337570</v>
      </c>
      <c r="D37" s="59">
        <v>310287364</v>
      </c>
      <c r="E37" s="58">
        <f t="shared" ref="E37:E42" si="3">C37/$C$44</f>
        <v>0.57923279300302821</v>
      </c>
      <c r="F37" s="57">
        <f>I37/B37/12</f>
        <v>1.7813993624725459</v>
      </c>
      <c r="G37" s="57">
        <f>F37*12</f>
        <v>21.376792349670552</v>
      </c>
      <c r="H37" s="66">
        <f t="shared" ref="H37:H42" si="4">I37/D37</f>
        <v>1.4730952736416482E-2</v>
      </c>
      <c r="I37" s="59">
        <f t="shared" ref="I37:I42" si="5">E37*$E$4</f>
        <v>4570828.493791257</v>
      </c>
      <c r="J37" s="64"/>
    </row>
    <row r="38" spans="1:10">
      <c r="A38" s="55" t="s">
        <v>2</v>
      </c>
      <c r="B38" s="56">
        <v>28425</v>
      </c>
      <c r="C38" s="59">
        <v>3114317</v>
      </c>
      <c r="D38" s="59">
        <v>80242540</v>
      </c>
      <c r="E38" s="90">
        <f t="shared" si="3"/>
        <v>0.11761410276900525</v>
      </c>
      <c r="F38" s="89">
        <f>I38/B38/12</f>
        <v>2.7209431329416902</v>
      </c>
      <c r="G38" s="89">
        <f>F38*12</f>
        <v>32.651317595300284</v>
      </c>
      <c r="H38" s="99">
        <f t="shared" si="4"/>
        <v>1.1566354986350265E-2</v>
      </c>
      <c r="I38" s="91">
        <f t="shared" si="5"/>
        <v>928113.70264641056</v>
      </c>
      <c r="J38" s="64"/>
    </row>
    <row r="39" spans="1:10">
      <c r="A39" s="55" t="s">
        <v>7</v>
      </c>
      <c r="B39" s="56">
        <v>1435</v>
      </c>
      <c r="C39" s="59">
        <v>3299663</v>
      </c>
      <c r="D39" s="59">
        <v>74633516</v>
      </c>
      <c r="E39" s="90">
        <f t="shared" si="3"/>
        <v>0.1246138088014432</v>
      </c>
      <c r="F39" s="89">
        <f>I39/B39/12</f>
        <v>57.105088379578753</v>
      </c>
      <c r="G39" s="89">
        <f>F39*12</f>
        <v>685.26106055494506</v>
      </c>
      <c r="H39" s="99">
        <f t="shared" si="4"/>
        <v>1.3175710787849605E-2</v>
      </c>
      <c r="I39" s="91">
        <f t="shared" si="5"/>
        <v>983349.6218963461</v>
      </c>
      <c r="J39" s="64"/>
    </row>
    <row r="40" spans="1:10">
      <c r="A40" s="55" t="s">
        <v>32</v>
      </c>
      <c r="B40" s="56">
        <v>180</v>
      </c>
      <c r="C40" s="59">
        <v>4493058</v>
      </c>
      <c r="D40" s="59">
        <v>90834967</v>
      </c>
      <c r="E40" s="90">
        <f t="shared" si="3"/>
        <v>0.16968310719785468</v>
      </c>
      <c r="F40" s="89">
        <f>I40/B40/12</f>
        <v>619.9071448186321</v>
      </c>
      <c r="G40" s="89">
        <f>F40*12</f>
        <v>7438.8857378235853</v>
      </c>
      <c r="H40" s="99">
        <f t="shared" si="4"/>
        <v>1.4741013037503997E-2</v>
      </c>
      <c r="I40" s="91">
        <f t="shared" si="5"/>
        <v>1338999.4328082453</v>
      </c>
      <c r="J40" s="64"/>
    </row>
    <row r="41" spans="1:10">
      <c r="A41" s="55" t="s">
        <v>40</v>
      </c>
      <c r="B41" s="56">
        <v>1</v>
      </c>
      <c r="C41" s="59">
        <v>23919</v>
      </c>
      <c r="D41" s="59">
        <v>496713</v>
      </c>
      <c r="E41" s="90">
        <f t="shared" si="3"/>
        <v>9.0331579095250631E-4</v>
      </c>
      <c r="F41" s="89">
        <f>I41/B41/12</f>
        <v>594.01873277510219</v>
      </c>
      <c r="G41" s="89">
        <f>F41*12</f>
        <v>7128.2247933012259</v>
      </c>
      <c r="H41" s="99">
        <f t="shared" si="4"/>
        <v>1.4350791691180271E-2</v>
      </c>
      <c r="I41" s="91">
        <f t="shared" si="5"/>
        <v>7128.2247933012259</v>
      </c>
      <c r="J41" s="64"/>
    </row>
    <row r="42" spans="1:10">
      <c r="A42" s="55" t="s">
        <v>5</v>
      </c>
      <c r="B42" s="56"/>
      <c r="C42" s="59">
        <v>210585</v>
      </c>
      <c r="D42" s="59">
        <v>9519483</v>
      </c>
      <c r="E42" s="90">
        <f t="shared" si="3"/>
        <v>7.9528724377161894E-3</v>
      </c>
      <c r="F42" s="57"/>
      <c r="G42" s="57"/>
      <c r="H42" s="99">
        <f t="shared" si="4"/>
        <v>6.5925349164907302E-3</v>
      </c>
      <c r="I42" s="91">
        <f t="shared" si="5"/>
        <v>62757.524064439924</v>
      </c>
      <c r="J42" s="64"/>
    </row>
    <row r="43" spans="1:10">
      <c r="A43" s="55"/>
      <c r="B43" s="56"/>
      <c r="C43" s="59"/>
      <c r="D43" s="59"/>
      <c r="E43" s="58"/>
      <c r="F43" s="58"/>
      <c r="G43" s="57"/>
      <c r="H43" s="66"/>
      <c r="I43" s="59"/>
      <c r="J43" s="64"/>
    </row>
    <row r="44" spans="1:10">
      <c r="A44" s="55" t="s">
        <v>6</v>
      </c>
      <c r="B44" s="56">
        <f>SUM(B37:B43)</f>
        <v>243863</v>
      </c>
      <c r="C44" s="59">
        <f>SUM(C37:C43)</f>
        <v>26479112</v>
      </c>
      <c r="D44" s="91">
        <f>SUM(D37:D43)</f>
        <v>566014583</v>
      </c>
      <c r="E44" s="58">
        <v>1</v>
      </c>
      <c r="F44" s="58"/>
      <c r="G44" s="55"/>
      <c r="H44" s="65"/>
      <c r="I44" s="59">
        <f>SUM(I37:I43)</f>
        <v>7891177.0000000009</v>
      </c>
      <c r="J44" s="62"/>
    </row>
    <row r="45" spans="1:10">
      <c r="A45" s="52"/>
      <c r="B45" s="52"/>
      <c r="C45" s="52"/>
      <c r="D45" s="52"/>
      <c r="E45" s="52"/>
      <c r="F45" s="52"/>
      <c r="G45" s="52"/>
      <c r="H45" s="52"/>
      <c r="I45" s="52"/>
      <c r="J45" s="52"/>
    </row>
    <row r="46" spans="1:10">
      <c r="A46" s="52"/>
      <c r="B46" s="52"/>
      <c r="C46" s="52"/>
      <c r="D46" s="52"/>
      <c r="E46" s="52"/>
      <c r="F46" s="52"/>
      <c r="G46" s="52"/>
      <c r="H46" s="52"/>
      <c r="I46" s="52"/>
      <c r="J46" s="52"/>
    </row>
    <row r="47" spans="1:10">
      <c r="A47" s="92" t="s">
        <v>41</v>
      </c>
      <c r="B47" s="84"/>
      <c r="C47" s="84"/>
      <c r="D47" s="84"/>
      <c r="E47" s="84"/>
      <c r="F47" s="84"/>
      <c r="G47" s="84"/>
      <c r="H47" s="84"/>
      <c r="I47" s="84"/>
      <c r="J47" s="52"/>
    </row>
    <row r="48" spans="1:10" ht="15.75">
      <c r="A48" s="94" t="s">
        <v>82</v>
      </c>
      <c r="B48" s="100"/>
      <c r="C48" s="100"/>
      <c r="D48" s="100"/>
      <c r="E48" s="100"/>
      <c r="F48" s="100"/>
      <c r="G48" s="100"/>
      <c r="H48" s="100"/>
      <c r="I48" s="100"/>
      <c r="J48" s="52"/>
    </row>
    <row r="49" spans="1:10" ht="15.75">
      <c r="A49" s="94" t="s">
        <v>83</v>
      </c>
      <c r="B49" s="101"/>
      <c r="C49" s="101"/>
      <c r="D49" s="101"/>
      <c r="E49" s="101"/>
      <c r="F49" s="101"/>
      <c r="G49" s="101"/>
      <c r="H49" s="101"/>
      <c r="I49" s="101"/>
      <c r="J49" s="93"/>
    </row>
    <row r="50" spans="1:10" s="84" customFormat="1" ht="15.75">
      <c r="A50" s="94" t="s">
        <v>64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s="84" customFormat="1" ht="15.75">
      <c r="A51" s="94" t="s">
        <v>65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ht="15.75">
      <c r="A52" s="94" t="s">
        <v>77</v>
      </c>
      <c r="B52" s="60"/>
      <c r="C52" s="60"/>
      <c r="D52" s="60"/>
      <c r="E52" s="60"/>
      <c r="F52" s="60"/>
      <c r="G52" s="60"/>
      <c r="H52" s="60"/>
      <c r="I52" s="60"/>
      <c r="J52" s="60"/>
    </row>
    <row r="53" spans="1:10">
      <c r="A53" s="84" t="s">
        <v>45</v>
      </c>
      <c r="B53" s="84"/>
      <c r="C53" s="84"/>
      <c r="D53" s="84"/>
      <c r="E53" s="84"/>
      <c r="F53" s="84"/>
      <c r="G53" s="84"/>
      <c r="H53" s="60"/>
      <c r="I53" s="60"/>
      <c r="J53" s="60"/>
    </row>
    <row r="54" spans="1:10">
      <c r="A54" s="84" t="s">
        <v>50</v>
      </c>
      <c r="B54" s="84"/>
      <c r="C54" s="84"/>
      <c r="D54" s="84"/>
      <c r="E54" s="84"/>
      <c r="F54" s="84"/>
      <c r="G54" s="84"/>
      <c r="H54" s="52"/>
      <c r="I54" s="52"/>
      <c r="J54" s="52"/>
    </row>
    <row r="55" spans="1:10">
      <c r="A55" s="84" t="s">
        <v>51</v>
      </c>
      <c r="B55" s="84"/>
      <c r="C55" s="84"/>
      <c r="D55" s="84"/>
      <c r="E55" s="84"/>
      <c r="F55" s="84"/>
      <c r="G55" s="84"/>
    </row>
    <row r="56" spans="1:10">
      <c r="A56" s="84" t="s">
        <v>60</v>
      </c>
      <c r="B56" s="84"/>
      <c r="C56" s="84"/>
      <c r="D56" s="84"/>
      <c r="E56" s="84"/>
      <c r="F56" s="84"/>
      <c r="G56" s="84"/>
    </row>
    <row r="57" spans="1:10">
      <c r="A57" s="84" t="s">
        <v>81</v>
      </c>
      <c r="B57" s="84"/>
      <c r="C57" s="84"/>
      <c r="D57" s="84"/>
      <c r="E57" s="84"/>
      <c r="F57" s="84"/>
      <c r="G57" s="84"/>
      <c r="H57" s="84"/>
    </row>
  </sheetData>
  <pageMargins left="0.7" right="0.7" top="0.75" bottom="0.75" header="0.3" footer="0.3"/>
  <pageSetup scale="75" orientation="landscape" verticalDpi="597" r:id="rId1"/>
  <headerFooter>
    <oddFooter>&amp;CAttachment 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60"/>
  <sheetViews>
    <sheetView view="pageLayout" zoomScaleNormal="100" workbookViewId="0">
      <selection activeCell="E46" sqref="E46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6.5" thickBot="1">
      <c r="B1" s="19" t="s">
        <v>71</v>
      </c>
      <c r="C1" s="4"/>
      <c r="D1" s="4"/>
      <c r="E1" s="4"/>
      <c r="F1" s="4"/>
      <c r="G1" s="4"/>
      <c r="H1" s="4"/>
      <c r="I1" s="4"/>
      <c r="J1" s="4"/>
    </row>
    <row r="2" spans="1:11" ht="15.75">
      <c r="B2" s="3"/>
    </row>
    <row r="3" spans="1:11" ht="15.75">
      <c r="B3" s="3" t="s">
        <v>24</v>
      </c>
      <c r="E3" s="2">
        <v>8820000</v>
      </c>
    </row>
    <row r="4" spans="1:11" ht="15.75">
      <c r="B4" s="20" t="s">
        <v>61</v>
      </c>
      <c r="C4" s="16"/>
      <c r="D4" s="16"/>
      <c r="E4" s="21">
        <v>2630393</v>
      </c>
    </row>
    <row r="6" spans="1:11" ht="15.75" thickBot="1">
      <c r="A6" s="4"/>
      <c r="B6" s="4"/>
      <c r="C6" s="5" t="s">
        <v>62</v>
      </c>
      <c r="D6" s="4"/>
      <c r="E6" s="4"/>
      <c r="F6" s="4"/>
      <c r="G6" s="4"/>
      <c r="H6" s="4"/>
      <c r="I6" s="4"/>
      <c r="J6" s="4"/>
      <c r="K6" s="4"/>
    </row>
    <row r="7" spans="1:11">
      <c r="D7" s="1" t="s">
        <v>22</v>
      </c>
    </row>
    <row r="8" spans="1:11">
      <c r="B8" s="1" t="s">
        <v>9</v>
      </c>
      <c r="C8" s="1" t="s">
        <v>11</v>
      </c>
      <c r="D8" s="1" t="s">
        <v>23</v>
      </c>
      <c r="E8" s="1" t="s">
        <v>14</v>
      </c>
      <c r="F8" s="1" t="s">
        <v>16</v>
      </c>
      <c r="G8" s="1" t="s">
        <v>18</v>
      </c>
      <c r="H8" s="1" t="s">
        <v>18</v>
      </c>
      <c r="I8" s="1" t="s">
        <v>18</v>
      </c>
      <c r="J8" s="1" t="s">
        <v>58</v>
      </c>
      <c r="K8" s="1" t="s">
        <v>57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19</v>
      </c>
      <c r="H9" s="1" t="s">
        <v>20</v>
      </c>
      <c r="I9" s="1" t="s">
        <v>21</v>
      </c>
      <c r="J9" s="1" t="s">
        <v>55</v>
      </c>
      <c r="K9" s="1" t="s">
        <v>18</v>
      </c>
    </row>
    <row r="10" spans="1:11">
      <c r="A10" s="6" t="s">
        <v>1</v>
      </c>
      <c r="B10" s="7">
        <v>57790</v>
      </c>
      <c r="C10" s="8">
        <v>9.57</v>
      </c>
      <c r="D10" s="9">
        <f>C10/$C$10</f>
        <v>1</v>
      </c>
      <c r="E10" s="7">
        <f>B10*D10</f>
        <v>57790</v>
      </c>
      <c r="F10" s="10">
        <f>E10/$E$17</f>
        <v>0.60342778876148018</v>
      </c>
      <c r="G10" s="8">
        <f>I10/B10/12</f>
        <v>2.2888219293471708</v>
      </c>
      <c r="H10" s="8">
        <f>G10*12</f>
        <v>27.465863152166051</v>
      </c>
      <c r="I10" s="11">
        <f>F10*$E$4</f>
        <v>1587252.2315636761</v>
      </c>
      <c r="J10" s="8">
        <f>B23/B10/12</f>
        <v>118.97824450596988</v>
      </c>
      <c r="K10" s="10">
        <f>G10/J10</f>
        <v>1.9237314677578103E-2</v>
      </c>
    </row>
    <row r="11" spans="1:11">
      <c r="A11" s="6" t="s">
        <v>2</v>
      </c>
      <c r="B11" s="7">
        <v>6121</v>
      </c>
      <c r="C11" s="8">
        <v>18.850000000000001</v>
      </c>
      <c r="D11" s="9">
        <f>C11/$C$10</f>
        <v>1.9696969696969697</v>
      </c>
      <c r="E11" s="7">
        <f>B11*D11</f>
        <v>12056.515151515152</v>
      </c>
      <c r="F11" s="10">
        <f>E11/$E$17</f>
        <v>0.12589092019463699</v>
      </c>
      <c r="G11" s="8">
        <f>I11/B11/12</f>
        <v>4.5082856184110955</v>
      </c>
      <c r="H11" s="8">
        <f>G11*12</f>
        <v>54.099427420933146</v>
      </c>
      <c r="I11" s="11">
        <f>F11*$E$4</f>
        <v>331142.5952435318</v>
      </c>
      <c r="J11" s="8">
        <f>B24/B11/12</f>
        <v>197.54051625551381</v>
      </c>
      <c r="K11" s="10">
        <f>G11/J11</f>
        <v>2.2822080775468555E-2</v>
      </c>
    </row>
    <row r="12" spans="1:11">
      <c r="A12" s="6" t="s">
        <v>7</v>
      </c>
      <c r="B12" s="7">
        <v>1163</v>
      </c>
      <c r="C12" s="8">
        <v>138.78</v>
      </c>
      <c r="D12" s="9">
        <f>C12/$C$10</f>
        <v>14.501567398119121</v>
      </c>
      <c r="E12" s="7">
        <f>B12*D12</f>
        <v>16865.322884012538</v>
      </c>
      <c r="F12" s="10">
        <f>E12/$E$17</f>
        <v>0.17610320980529634</v>
      </c>
      <c r="G12" s="8">
        <f>I12/B12/12</f>
        <v>33.19150547072104</v>
      </c>
      <c r="H12" s="8">
        <f>G12*12</f>
        <v>398.29806564865248</v>
      </c>
      <c r="I12" s="11">
        <f>F12*$E$4</f>
        <v>463220.65034938283</v>
      </c>
      <c r="J12" s="8">
        <f>B25/B12/12</f>
        <v>2387.8246632272858</v>
      </c>
      <c r="K12" s="10">
        <f>G12/J12</f>
        <v>1.3900311016078025E-2</v>
      </c>
    </row>
    <row r="13" spans="1:11">
      <c r="A13" s="6" t="s">
        <v>39</v>
      </c>
      <c r="B13" s="7">
        <v>78</v>
      </c>
      <c r="C13" s="8">
        <v>1111.31</v>
      </c>
      <c r="D13" s="9">
        <f>C13/$C$10</f>
        <v>116.12434691745035</v>
      </c>
      <c r="E13" s="7">
        <f>B13*D13</f>
        <v>9057.6990595611278</v>
      </c>
      <c r="F13" s="10">
        <f>E13/$E$17</f>
        <v>9.4578081238586437E-2</v>
      </c>
      <c r="G13" s="8">
        <f>I13/B13/12</f>
        <v>265.78795175577892</v>
      </c>
      <c r="H13" s="8">
        <f>G13*12</f>
        <v>3189.4554210693468</v>
      </c>
      <c r="I13" s="11">
        <f>F13*$E$4</f>
        <v>248777.5228434091</v>
      </c>
      <c r="J13" s="8">
        <f>B26/B13/12</f>
        <v>61442.711538461539</v>
      </c>
      <c r="K13" s="10">
        <f>G13/J13</f>
        <v>4.3257848669227853E-3</v>
      </c>
    </row>
    <row r="14" spans="1:11">
      <c r="A14" s="6" t="s">
        <v>5</v>
      </c>
      <c r="B14" s="7"/>
      <c r="C14" s="8"/>
      <c r="D14" s="9"/>
      <c r="E14" s="7"/>
      <c r="F14" s="10"/>
      <c r="G14" s="8"/>
      <c r="H14" s="8"/>
      <c r="I14" s="11"/>
      <c r="J14" s="8"/>
      <c r="K14" s="10"/>
    </row>
    <row r="15" spans="1:11">
      <c r="A15" s="6"/>
      <c r="B15" s="7"/>
      <c r="C15" s="8"/>
      <c r="D15" s="9"/>
      <c r="E15" s="7"/>
      <c r="F15" s="10"/>
      <c r="G15" s="8"/>
      <c r="H15" s="8"/>
      <c r="I15" s="11"/>
      <c r="J15" s="6"/>
      <c r="K15" s="6"/>
    </row>
    <row r="16" spans="1:11">
      <c r="A16" s="6"/>
      <c r="B16" s="7"/>
      <c r="C16" s="8"/>
      <c r="D16" s="9"/>
      <c r="E16" s="7"/>
      <c r="F16" s="10"/>
      <c r="G16" s="8"/>
      <c r="H16" s="8"/>
      <c r="I16" s="11"/>
      <c r="J16" s="6"/>
      <c r="K16" s="6"/>
    </row>
    <row r="17" spans="1:11">
      <c r="A17" s="6" t="s">
        <v>6</v>
      </c>
      <c r="B17" s="7">
        <f>SUM(B10:B16)</f>
        <v>65152</v>
      </c>
      <c r="C17" s="6"/>
      <c r="D17" s="6"/>
      <c r="E17" s="7">
        <f>SUM(E10:E16)</f>
        <v>95769.537095088817</v>
      </c>
      <c r="F17" s="10">
        <f>SUM(F10:F16)</f>
        <v>1</v>
      </c>
      <c r="G17" s="6"/>
      <c r="H17" s="6"/>
      <c r="I17" s="11">
        <f>SUM(I10:I16)</f>
        <v>2630393</v>
      </c>
      <c r="J17" s="6"/>
      <c r="K17" s="6"/>
    </row>
    <row r="20" spans="1:11" ht="15.75" thickBot="1">
      <c r="A20" s="4"/>
      <c r="B20" s="4"/>
      <c r="C20" s="5" t="s">
        <v>63</v>
      </c>
      <c r="D20" s="4"/>
      <c r="E20" s="4"/>
      <c r="F20" s="4"/>
      <c r="G20" s="4"/>
      <c r="H20" s="4"/>
      <c r="I20" s="4"/>
      <c r="J20" s="4"/>
      <c r="K20" s="4"/>
    </row>
    <row r="21" spans="1:11">
      <c r="B21" s="1" t="s">
        <v>25</v>
      </c>
      <c r="C21" s="1"/>
      <c r="D21" s="1" t="s">
        <v>28</v>
      </c>
      <c r="E21" s="1" t="s">
        <v>26</v>
      </c>
      <c r="F21" s="1" t="s">
        <v>18</v>
      </c>
      <c r="G21" s="1" t="s">
        <v>18</v>
      </c>
      <c r="H21" s="1" t="s">
        <v>18</v>
      </c>
      <c r="J21" s="1" t="s">
        <v>58</v>
      </c>
      <c r="K21" s="1" t="s">
        <v>57</v>
      </c>
    </row>
    <row r="22" spans="1:11">
      <c r="A22" t="s">
        <v>0</v>
      </c>
      <c r="B22" s="1" t="s">
        <v>26</v>
      </c>
      <c r="C22" s="1" t="s">
        <v>27</v>
      </c>
      <c r="D22" s="1" t="s">
        <v>26</v>
      </c>
      <c r="E22" s="1" t="s">
        <v>29</v>
      </c>
      <c r="F22" s="1" t="s">
        <v>19</v>
      </c>
      <c r="G22" s="1" t="s">
        <v>20</v>
      </c>
      <c r="H22" s="1" t="s">
        <v>21</v>
      </c>
      <c r="J22" s="1" t="s">
        <v>55</v>
      </c>
      <c r="K22" s="1" t="s">
        <v>18</v>
      </c>
    </row>
    <row r="23" spans="1:11">
      <c r="A23" s="6" t="s">
        <v>1</v>
      </c>
      <c r="B23" s="11">
        <v>82509033</v>
      </c>
      <c r="C23" s="11">
        <v>2402612</v>
      </c>
      <c r="D23" s="11">
        <f>B23-C23</f>
        <v>80106421</v>
      </c>
      <c r="E23" s="10">
        <f>D23/$D$30</f>
        <v>0.42724047279046473</v>
      </c>
      <c r="F23" s="8">
        <f>H23/B10/12</f>
        <v>1.6205375049673083</v>
      </c>
      <c r="G23" s="8">
        <f>F23*12</f>
        <v>19.446450059607699</v>
      </c>
      <c r="H23" s="11">
        <f>E23*$E$4</f>
        <v>1123810.348944729</v>
      </c>
      <c r="I23" s="6"/>
      <c r="J23" s="8">
        <f>B23/B10/12</f>
        <v>118.97824450596988</v>
      </c>
      <c r="K23" s="10">
        <f>F23/J23</f>
        <v>1.3620452307867055E-2</v>
      </c>
    </row>
    <row r="24" spans="1:11">
      <c r="A24" s="6" t="s">
        <v>2</v>
      </c>
      <c r="B24" s="11">
        <v>14509746</v>
      </c>
      <c r="C24" s="11">
        <v>185121</v>
      </c>
      <c r="D24" s="11">
        <f>B24-C24</f>
        <v>14324625</v>
      </c>
      <c r="E24" s="10">
        <f>D24/$D$30</f>
        <v>7.6399113593479742E-2</v>
      </c>
      <c r="F24" s="8">
        <f>H24/B11/12</f>
        <v>2.7359322224377003</v>
      </c>
      <c r="G24" s="8">
        <f>F24*12</f>
        <v>32.831186669252403</v>
      </c>
      <c r="H24" s="11">
        <f>E24*$E$4</f>
        <v>200959.69360249396</v>
      </c>
      <c r="I24" s="6"/>
      <c r="J24" s="8">
        <f>B24/B11/12</f>
        <v>197.54051625551381</v>
      </c>
      <c r="K24" s="10">
        <f>F24/J24</f>
        <v>1.3849980116984403E-2</v>
      </c>
    </row>
    <row r="25" spans="1:11">
      <c r="A25" s="6" t="s">
        <v>7</v>
      </c>
      <c r="B25" s="11">
        <v>33324481</v>
      </c>
      <c r="C25" s="11">
        <v>641901</v>
      </c>
      <c r="D25" s="11">
        <f>B25-C25</f>
        <v>32682580</v>
      </c>
      <c r="E25" s="10">
        <f>D25/$D$30</f>
        <v>0.17430963407055955</v>
      </c>
      <c r="F25" s="8">
        <f>H25/B12/12</f>
        <v>32.853456670375557</v>
      </c>
      <c r="G25" s="8">
        <f>F25*12</f>
        <v>394.24148004450672</v>
      </c>
      <c r="H25" s="11">
        <f>E25*$E$4</f>
        <v>458502.84129176132</v>
      </c>
      <c r="I25" s="6"/>
      <c r="J25" s="8">
        <f>B25/B12/12</f>
        <v>2387.8246632272858</v>
      </c>
      <c r="K25" s="10">
        <f>F25/J25</f>
        <v>1.3758739147108135E-2</v>
      </c>
    </row>
    <row r="26" spans="1:11">
      <c r="A26" s="6" t="s">
        <v>39</v>
      </c>
      <c r="B26" s="11">
        <v>57510378</v>
      </c>
      <c r="C26" s="11">
        <v>1463023</v>
      </c>
      <c r="D26" s="11">
        <f>B26-C26</f>
        <v>56047355</v>
      </c>
      <c r="E26" s="10">
        <f>D26/$D$30</f>
        <v>0.29892358377682382</v>
      </c>
      <c r="F26" s="8">
        <f>H26/B13/12</f>
        <v>840.04968194601599</v>
      </c>
      <c r="G26" s="8">
        <f>F26*12</f>
        <v>10080.596183352192</v>
      </c>
      <c r="H26" s="11">
        <f>E26*$E$4</f>
        <v>786286.50230147096</v>
      </c>
      <c r="I26" s="6"/>
      <c r="J26" s="8">
        <f>B26/B13/12</f>
        <v>61442.711538461539</v>
      </c>
      <c r="K26" s="10">
        <f>F26/J26</f>
        <v>1.3672080233961791E-2</v>
      </c>
    </row>
    <row r="27" spans="1:11">
      <c r="A27" s="6" t="s">
        <v>5</v>
      </c>
      <c r="B27" s="11">
        <v>4336286</v>
      </c>
      <c r="C27" s="11">
        <v>0</v>
      </c>
      <c r="D27" s="11">
        <f>B27-C27</f>
        <v>4336286</v>
      </c>
      <c r="E27" s="10">
        <f>D27/$D$30</f>
        <v>2.3127195768672192E-2</v>
      </c>
      <c r="F27" s="8"/>
      <c r="G27" s="8"/>
      <c r="H27" s="11">
        <f>E27*$E$4</f>
        <v>60833.613859544952</v>
      </c>
      <c r="I27" s="6"/>
      <c r="J27" s="8"/>
      <c r="K27" s="10">
        <f>H27/B27</f>
        <v>1.4028967152891888E-2</v>
      </c>
    </row>
    <row r="28" spans="1:11">
      <c r="A28" s="6"/>
      <c r="B28" s="11"/>
      <c r="C28" s="11"/>
      <c r="D28" s="11"/>
      <c r="E28" s="10"/>
      <c r="F28" s="8"/>
      <c r="G28" s="8"/>
      <c r="H28" s="11"/>
      <c r="I28" s="6"/>
      <c r="J28" s="6"/>
      <c r="K28" s="6"/>
    </row>
    <row r="29" spans="1:11">
      <c r="A29" s="6"/>
      <c r="B29" s="11"/>
      <c r="C29" s="11"/>
      <c r="D29" s="11"/>
      <c r="E29" s="10"/>
      <c r="F29" s="8"/>
      <c r="G29" s="8"/>
      <c r="H29" s="11"/>
      <c r="I29" s="6"/>
      <c r="J29" s="6"/>
      <c r="K29" s="6"/>
    </row>
    <row r="30" spans="1:11">
      <c r="A30" s="6" t="s">
        <v>6</v>
      </c>
      <c r="B30" s="11">
        <f>SUM(B23:B29)</f>
        <v>192189924</v>
      </c>
      <c r="C30" s="11">
        <f>SUM(C23:C29)</f>
        <v>4692657</v>
      </c>
      <c r="D30" s="11">
        <f>SUM(D23:D29)</f>
        <v>187497267</v>
      </c>
      <c r="E30" s="10">
        <f>SUM(E23:E29)</f>
        <v>1</v>
      </c>
      <c r="F30" s="6"/>
      <c r="G30" s="6"/>
      <c r="H30" s="11">
        <f>SUM(H23:H29)</f>
        <v>2630393</v>
      </c>
      <c r="I30" s="6"/>
      <c r="J30" s="6"/>
      <c r="K30" s="6"/>
    </row>
    <row r="33" spans="1:10" ht="15.75" thickBot="1">
      <c r="A33" s="69"/>
      <c r="B33" s="69"/>
      <c r="C33" s="77" t="s">
        <v>76</v>
      </c>
      <c r="D33" s="78"/>
      <c r="E33" s="78"/>
      <c r="F33" s="78"/>
      <c r="G33" s="69"/>
      <c r="H33" s="69"/>
      <c r="I33" s="79"/>
      <c r="J33" s="79"/>
    </row>
    <row r="34" spans="1:10">
      <c r="A34" s="67"/>
      <c r="B34" s="67"/>
      <c r="C34" s="67"/>
      <c r="D34" s="68"/>
      <c r="E34" s="68" t="s">
        <v>72</v>
      </c>
      <c r="F34" s="67"/>
      <c r="G34" s="67"/>
      <c r="H34" s="67"/>
      <c r="I34" s="67"/>
      <c r="J34" s="80"/>
    </row>
    <row r="35" spans="1:10">
      <c r="A35" s="67"/>
      <c r="B35" s="68" t="s">
        <v>9</v>
      </c>
      <c r="C35" s="68" t="s">
        <v>73</v>
      </c>
      <c r="D35" s="68" t="s">
        <v>74</v>
      </c>
      <c r="E35" s="68" t="s">
        <v>26</v>
      </c>
      <c r="F35" s="68" t="s">
        <v>18</v>
      </c>
      <c r="G35" s="68" t="s">
        <v>18</v>
      </c>
      <c r="H35" s="68" t="s">
        <v>18</v>
      </c>
      <c r="I35" s="68" t="s">
        <v>18</v>
      </c>
      <c r="J35" s="80"/>
    </row>
    <row r="36" spans="1:10">
      <c r="A36" s="67" t="s">
        <v>0</v>
      </c>
      <c r="B36" s="68" t="s">
        <v>10</v>
      </c>
      <c r="C36" s="68" t="s">
        <v>75</v>
      </c>
      <c r="D36" s="68" t="s">
        <v>26</v>
      </c>
      <c r="E36" s="68" t="s">
        <v>75</v>
      </c>
      <c r="F36" s="68" t="s">
        <v>19</v>
      </c>
      <c r="G36" s="68" t="s">
        <v>20</v>
      </c>
      <c r="H36" s="68" t="s">
        <v>57</v>
      </c>
      <c r="I36" s="68" t="s">
        <v>26</v>
      </c>
      <c r="J36" s="80"/>
    </row>
    <row r="37" spans="1:10">
      <c r="A37" s="70" t="s">
        <v>1</v>
      </c>
      <c r="B37" s="71">
        <v>57790</v>
      </c>
      <c r="C37" s="74">
        <v>9674424</v>
      </c>
      <c r="D37" s="74">
        <v>82509033</v>
      </c>
      <c r="E37" s="73">
        <f>C37/$C$44</f>
        <v>0.44211830922064638</v>
      </c>
      <c r="F37" s="72">
        <f>I37/B37/12</f>
        <v>1.6769696397096148</v>
      </c>
      <c r="G37" s="72">
        <f>F37*12</f>
        <v>20.123635676515377</v>
      </c>
      <c r="H37" s="83">
        <f>I37/D37</f>
        <v>1.4094758639891267E-2</v>
      </c>
      <c r="I37" s="74">
        <f>E37*$E$4</f>
        <v>1162944.9057458236</v>
      </c>
      <c r="J37" s="81"/>
    </row>
    <row r="38" spans="1:10">
      <c r="A38" s="70" t="s">
        <v>2</v>
      </c>
      <c r="B38" s="71">
        <v>6121</v>
      </c>
      <c r="C38" s="74">
        <v>1499105</v>
      </c>
      <c r="D38" s="74">
        <v>14509746</v>
      </c>
      <c r="E38" s="90">
        <f>C38/$C$44</f>
        <v>6.8508654152869164E-2</v>
      </c>
      <c r="F38" s="89">
        <f>I38/B38/12</f>
        <v>2.4533666111627728</v>
      </c>
      <c r="G38" s="89">
        <f>F38*12</f>
        <v>29.440399333953273</v>
      </c>
      <c r="H38" s="99">
        <f>I38/D38</f>
        <v>1.2419561605222311E-2</v>
      </c>
      <c r="I38" s="91">
        <f>E38*$E$4</f>
        <v>180204.68432312799</v>
      </c>
      <c r="J38" s="81"/>
    </row>
    <row r="39" spans="1:10">
      <c r="A39" s="70" t="s">
        <v>7</v>
      </c>
      <c r="B39" s="71">
        <v>1163</v>
      </c>
      <c r="C39" s="74">
        <v>3656025</v>
      </c>
      <c r="D39" s="74">
        <v>33324481</v>
      </c>
      <c r="E39" s="90">
        <f>C39/$C$44</f>
        <v>0.16707925882392727</v>
      </c>
      <c r="F39" s="89">
        <f>I39/B39/12</f>
        <v>31.490693096563955</v>
      </c>
      <c r="G39" s="89">
        <f>F39*12</f>
        <v>377.88831715876745</v>
      </c>
      <c r="H39" s="99">
        <f>I39/D39</f>
        <v>1.3188025729662422E-2</v>
      </c>
      <c r="I39" s="91">
        <f>E39*$E$4</f>
        <v>439484.11285564653</v>
      </c>
      <c r="J39" s="81"/>
    </row>
    <row r="40" spans="1:10">
      <c r="A40" s="70" t="s">
        <v>32</v>
      </c>
      <c r="B40" s="71">
        <v>78</v>
      </c>
      <c r="C40" s="74">
        <v>6658795</v>
      </c>
      <c r="D40" s="74">
        <v>57510378</v>
      </c>
      <c r="E40" s="90">
        <f>C40/$C$44</f>
        <v>0.30430495777804384</v>
      </c>
      <c r="F40" s="89">
        <f>I40/B40/12</f>
        <v>855.17268248361324</v>
      </c>
      <c r="G40" s="89">
        <f>F40*12</f>
        <v>10262.072189803359</v>
      </c>
      <c r="H40" s="99">
        <f>I40/D40</f>
        <v>1.3918211958277547E-2</v>
      </c>
      <c r="I40" s="91">
        <f>E40*$E$4</f>
        <v>800441.63080466201</v>
      </c>
      <c r="J40" s="81"/>
    </row>
    <row r="41" spans="1:10">
      <c r="A41" s="70" t="s">
        <v>5</v>
      </c>
      <c r="B41" s="71"/>
      <c r="C41" s="74">
        <v>393631</v>
      </c>
      <c r="D41" s="74">
        <v>4336286</v>
      </c>
      <c r="E41" s="90">
        <f>C41/$C$44</f>
        <v>1.7988820024513321E-2</v>
      </c>
      <c r="F41" s="72"/>
      <c r="G41" s="72"/>
      <c r="H41" s="99">
        <f>I41/D41</f>
        <v>1.0912026160345435E-2</v>
      </c>
      <c r="I41" s="91">
        <f>E41*$E$4</f>
        <v>47317.666270739668</v>
      </c>
      <c r="J41" s="81"/>
    </row>
    <row r="42" spans="1:10">
      <c r="A42" s="70"/>
      <c r="B42" s="71"/>
      <c r="C42" s="74"/>
      <c r="D42" s="74"/>
      <c r="E42" s="73"/>
      <c r="F42" s="72"/>
      <c r="G42" s="72"/>
      <c r="H42" s="83"/>
      <c r="I42" s="74"/>
      <c r="J42" s="81"/>
    </row>
    <row r="43" spans="1:10">
      <c r="A43" s="70"/>
      <c r="B43" s="71"/>
      <c r="C43" s="74"/>
      <c r="D43" s="74"/>
      <c r="E43" s="73"/>
      <c r="F43" s="73"/>
      <c r="G43" s="72"/>
      <c r="H43" s="83"/>
      <c r="I43" s="74"/>
      <c r="J43" s="81"/>
    </row>
    <row r="44" spans="1:10">
      <c r="A44" s="70" t="s">
        <v>6</v>
      </c>
      <c r="B44" s="71">
        <f>SUM(B37:B43)</f>
        <v>65152</v>
      </c>
      <c r="C44" s="74">
        <f>SUM(C37:C43)</f>
        <v>21881980</v>
      </c>
      <c r="D44" s="91">
        <f>SUM(D37:D43)</f>
        <v>192189924</v>
      </c>
      <c r="E44" s="73">
        <v>1</v>
      </c>
      <c r="F44" s="73"/>
      <c r="G44" s="70"/>
      <c r="H44" s="82"/>
      <c r="I44" s="74">
        <f>SUM(I37:I43)</f>
        <v>2630393</v>
      </c>
      <c r="J44" s="79"/>
    </row>
    <row r="45" spans="1:10">
      <c r="A45" s="67"/>
      <c r="B45" s="67"/>
      <c r="C45" s="67"/>
      <c r="D45" s="67"/>
      <c r="E45" s="67"/>
      <c r="F45" s="67"/>
      <c r="G45" s="67"/>
      <c r="H45" s="67"/>
      <c r="I45" s="67"/>
      <c r="J45" s="67"/>
    </row>
    <row r="46" spans="1:10">
      <c r="A46" s="67"/>
      <c r="B46" s="67"/>
      <c r="C46" s="67"/>
      <c r="D46" s="67"/>
      <c r="E46" s="67"/>
      <c r="F46" s="67"/>
      <c r="G46" s="67"/>
      <c r="H46" s="67"/>
      <c r="I46" s="67"/>
      <c r="J46" s="67"/>
    </row>
    <row r="47" spans="1:10">
      <c r="A47" s="92" t="s">
        <v>41</v>
      </c>
      <c r="B47" s="84"/>
      <c r="C47" s="84"/>
      <c r="D47" s="84"/>
      <c r="E47" s="84"/>
      <c r="F47" s="84"/>
      <c r="G47" s="84"/>
      <c r="H47" s="84"/>
      <c r="I47" s="84"/>
      <c r="J47" s="67"/>
    </row>
    <row r="48" spans="1:10" ht="15.75">
      <c r="A48" s="94" t="s">
        <v>82</v>
      </c>
      <c r="B48" s="100"/>
      <c r="C48" s="100"/>
      <c r="D48" s="100"/>
      <c r="E48" s="100"/>
      <c r="F48" s="100"/>
      <c r="G48" s="100"/>
      <c r="H48" s="100"/>
      <c r="I48" s="100"/>
      <c r="J48" s="67"/>
    </row>
    <row r="49" spans="1:10" ht="15.75">
      <c r="A49" s="94" t="s">
        <v>83</v>
      </c>
      <c r="B49" s="101"/>
      <c r="C49" s="101"/>
      <c r="D49" s="101"/>
      <c r="E49" s="101"/>
      <c r="F49" s="101"/>
      <c r="G49" s="101"/>
      <c r="H49" s="101"/>
      <c r="I49" s="101"/>
      <c r="J49" s="75"/>
    </row>
    <row r="50" spans="1:10" s="84" customFormat="1" ht="15.75">
      <c r="A50" s="94" t="s">
        <v>64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s="84" customFormat="1" ht="15.75">
      <c r="A51" s="94" t="s">
        <v>65</v>
      </c>
      <c r="B51" s="93"/>
      <c r="C51" s="93"/>
      <c r="D51" s="93"/>
      <c r="E51" s="93"/>
      <c r="F51" s="93"/>
      <c r="G51" s="93"/>
      <c r="H51" s="93"/>
      <c r="I51" s="93"/>
      <c r="J51" s="93"/>
    </row>
    <row r="52" spans="1:10" ht="15.75">
      <c r="A52" s="76" t="s">
        <v>77</v>
      </c>
      <c r="B52" s="75"/>
      <c r="C52" s="75"/>
      <c r="D52" s="75"/>
      <c r="E52" s="75"/>
      <c r="F52" s="75"/>
      <c r="G52" s="75"/>
      <c r="H52" s="75"/>
      <c r="I52" s="75"/>
      <c r="J52" s="75"/>
    </row>
    <row r="53" spans="1:10">
      <c r="A53" s="84" t="s">
        <v>45</v>
      </c>
      <c r="B53" s="84"/>
      <c r="C53" s="84"/>
      <c r="D53" s="84"/>
      <c r="E53" s="84"/>
      <c r="F53" s="84"/>
      <c r="G53" s="84"/>
      <c r="H53" s="84"/>
      <c r="I53" s="84"/>
      <c r="J53" s="75"/>
    </row>
    <row r="54" spans="1:10">
      <c r="A54" s="84" t="s">
        <v>50</v>
      </c>
      <c r="B54" s="84"/>
      <c r="C54" s="84"/>
      <c r="D54" s="84"/>
      <c r="E54" s="84"/>
      <c r="F54" s="84"/>
      <c r="G54" s="84"/>
      <c r="H54" s="84"/>
      <c r="I54" s="84"/>
      <c r="J54" s="67"/>
    </row>
    <row r="55" spans="1:10">
      <c r="A55" s="84" t="s">
        <v>51</v>
      </c>
      <c r="B55" s="84"/>
      <c r="C55" s="84"/>
      <c r="D55" s="84"/>
      <c r="E55" s="84"/>
      <c r="F55" s="84"/>
      <c r="G55" s="84"/>
      <c r="H55" s="84"/>
      <c r="I55" s="84"/>
    </row>
    <row r="56" spans="1:10">
      <c r="A56" s="84" t="s">
        <v>52</v>
      </c>
      <c r="B56" s="84"/>
      <c r="C56" s="84"/>
      <c r="D56" s="84"/>
      <c r="E56" s="84"/>
      <c r="F56" s="84"/>
      <c r="G56" s="84"/>
      <c r="H56" s="84"/>
      <c r="I56" s="84"/>
    </row>
    <row r="57" spans="1:10">
      <c r="A57" s="84" t="s">
        <v>53</v>
      </c>
      <c r="B57" s="84"/>
      <c r="C57" s="84"/>
      <c r="D57" s="84"/>
      <c r="E57" s="84"/>
      <c r="F57" s="84"/>
      <c r="G57" s="84"/>
      <c r="H57" s="84"/>
      <c r="I57" s="84"/>
    </row>
    <row r="58" spans="1:10">
      <c r="A58" s="84" t="s">
        <v>54</v>
      </c>
      <c r="B58" s="84"/>
      <c r="C58" s="84"/>
      <c r="D58" s="84"/>
      <c r="E58" s="84"/>
      <c r="F58" s="84"/>
      <c r="G58" s="84"/>
      <c r="H58" s="84"/>
      <c r="I58" s="84"/>
    </row>
    <row r="59" spans="1:10">
      <c r="A59" s="84" t="s">
        <v>60</v>
      </c>
      <c r="B59" s="84"/>
      <c r="C59" s="84"/>
      <c r="D59" s="84"/>
      <c r="E59" s="84"/>
      <c r="F59" s="84"/>
      <c r="G59" s="84"/>
      <c r="H59" s="84"/>
      <c r="I59" s="84"/>
    </row>
    <row r="60" spans="1:10">
      <c r="A60" s="84" t="s">
        <v>81</v>
      </c>
      <c r="B60" s="84"/>
      <c r="C60" s="84"/>
      <c r="D60" s="84"/>
      <c r="E60" s="84"/>
      <c r="F60" s="84"/>
      <c r="G60" s="84"/>
      <c r="H60" s="84"/>
      <c r="I60" s="84"/>
    </row>
  </sheetData>
  <pageMargins left="0.7" right="0.7" top="0.75" bottom="0.75" header="0.3" footer="0.3"/>
  <pageSetup scale="75" orientation="landscape" verticalDpi="597" r:id="rId1"/>
  <headerFooter>
    <oddFooter>&amp;CAttachment 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4:D13"/>
  <sheetViews>
    <sheetView workbookViewId="0">
      <selection activeCell="A3" sqref="A3:E19"/>
    </sheetView>
  </sheetViews>
  <sheetFormatPr defaultRowHeight="15"/>
  <cols>
    <col min="2" max="4" width="15.7109375" customWidth="1"/>
  </cols>
  <sheetData>
    <row r="4" spans="2:4">
      <c r="B4" s="1"/>
      <c r="C4" s="1"/>
      <c r="D4" s="1"/>
    </row>
    <row r="5" spans="2:4">
      <c r="B5" s="1"/>
      <c r="C5" s="1"/>
      <c r="D5" s="1"/>
    </row>
    <row r="6" spans="2:4">
      <c r="B6" s="2"/>
      <c r="C6" s="2"/>
      <c r="D6" s="2"/>
    </row>
    <row r="7" spans="2:4">
      <c r="B7" s="2"/>
      <c r="C7" s="2"/>
      <c r="D7" s="2"/>
    </row>
    <row r="8" spans="2:4">
      <c r="B8" s="2"/>
      <c r="C8" s="2"/>
      <c r="D8" s="2"/>
    </row>
    <row r="9" spans="2:4">
      <c r="B9" s="2"/>
      <c r="C9" s="2"/>
      <c r="D9" s="2"/>
    </row>
    <row r="10" spans="2:4">
      <c r="B10" s="2"/>
      <c r="C10" s="2"/>
      <c r="D10" s="2"/>
    </row>
    <row r="11" spans="2:4">
      <c r="B11" s="2"/>
      <c r="C11" s="2"/>
      <c r="D11" s="2"/>
    </row>
    <row r="12" spans="2:4">
      <c r="B12" s="2"/>
      <c r="C12" s="2"/>
      <c r="D12" s="2"/>
    </row>
    <row r="13" spans="2:4">
      <c r="B13" s="2"/>
      <c r="C13" s="2"/>
      <c r="D13" s="2"/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Ameren Missouri</vt:lpstr>
      <vt:lpstr>KCPL</vt:lpstr>
      <vt:lpstr>Empire</vt:lpstr>
      <vt:lpstr>KCP&amp;L-GMO-MPS</vt:lpstr>
      <vt:lpstr>KCP&amp;L-GMO-L&amp;P</vt:lpstr>
      <vt:lpstr>Sheet1</vt:lpstr>
      <vt:lpstr>'Ameren Missouri'!Print_Area</vt:lpstr>
      <vt:lpstr>Empire!Print_Area</vt:lpstr>
      <vt:lpstr>'KCP&amp;L-GMO-L&amp;P'!Print_Area</vt:lpstr>
      <vt:lpstr>'KCP&amp;L-GMO-MPS'!Print_Area</vt:lpstr>
      <vt:lpstr>KCPL!Print_Area</vt:lpstr>
    </vt:vector>
  </TitlesOfParts>
  <Company>MOPSC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schepm</dc:creator>
  <cp:lastModifiedBy>vaughd</cp:lastModifiedBy>
  <cp:lastPrinted>2013-04-02T20:26:38Z</cp:lastPrinted>
  <dcterms:created xsi:type="dcterms:W3CDTF">2013-02-21T15:55:00Z</dcterms:created>
  <dcterms:modified xsi:type="dcterms:W3CDTF">2013-04-05T21:49:58Z</dcterms:modified>
</cp:coreProperties>
</file>