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10035" activeTab="4"/>
  </bookViews>
  <sheets>
    <sheet name="Ameren Missouri" sheetId="1" r:id="rId1"/>
    <sheet name="KCPL" sheetId="2" r:id="rId2"/>
    <sheet name="Empire" sheetId="3" r:id="rId3"/>
    <sheet name="KCP&amp;L-GMO-MPS" sheetId="5" r:id="rId4"/>
    <sheet name="KCP&amp;L-GMO-L&amp;P" sheetId="4" r:id="rId5"/>
    <sheet name="Sheet1" sheetId="6" r:id="rId6"/>
  </sheets>
  <definedNames>
    <definedName name="_xlnm.Print_Area" localSheetId="0">'Ameren Missouri'!$A$1:$K$57</definedName>
    <definedName name="_xlnm.Print_Area" localSheetId="2">Empire!$A$1:$K$62</definedName>
    <definedName name="_xlnm.Print_Area" localSheetId="4">'KCP&amp;L-GMO-L&amp;P'!$A$1:$K$59</definedName>
    <definedName name="_xlnm.Print_Area" localSheetId="3">'KCP&amp;L-GMO-MPS'!$A$1:$K$57</definedName>
    <definedName name="_xlnm.Print_Area" localSheetId="1">KCPL!$A$1:$K$57</definedName>
  </definedNames>
  <calcPr calcId="125725"/>
</workbook>
</file>

<file path=xl/calcChain.xml><?xml version="1.0" encoding="utf-8"?>
<calcChain xmlns="http://schemas.openxmlformats.org/spreadsheetml/2006/main">
  <c r="I44" i="5"/>
  <c r="I38"/>
  <c r="I39"/>
  <c r="I40"/>
  <c r="I41"/>
  <c r="I42"/>
  <c r="I37"/>
  <c r="H37"/>
  <c r="D44" i="4"/>
  <c r="C44"/>
  <c r="B44"/>
  <c r="E38"/>
  <c r="I38" s="1"/>
  <c r="E39"/>
  <c r="I39" s="1"/>
  <c r="E40"/>
  <c r="I40" s="1"/>
  <c r="E41"/>
  <c r="I41" s="1"/>
  <c r="H41" s="1"/>
  <c r="E37"/>
  <c r="I37"/>
  <c r="H38" i="5"/>
  <c r="H39"/>
  <c r="H40"/>
  <c r="H41"/>
  <c r="H42"/>
  <c r="F38"/>
  <c r="G38" s="1"/>
  <c r="F39"/>
  <c r="G39" s="1"/>
  <c r="F40"/>
  <c r="G40" s="1"/>
  <c r="F41"/>
  <c r="G41" s="1"/>
  <c r="F37"/>
  <c r="G37" s="1"/>
  <c r="D44"/>
  <c r="C44"/>
  <c r="E39" s="1"/>
  <c r="B44"/>
  <c r="E38"/>
  <c r="E40"/>
  <c r="E42"/>
  <c r="D50" i="3"/>
  <c r="C50"/>
  <c r="E43" s="1"/>
  <c r="I43" s="1"/>
  <c r="B50"/>
  <c r="E42"/>
  <c r="I42" s="1"/>
  <c r="E44"/>
  <c r="I44" s="1"/>
  <c r="E46"/>
  <c r="I46" s="1"/>
  <c r="E48"/>
  <c r="I48" s="1"/>
  <c r="E49"/>
  <c r="I49" s="1"/>
  <c r="H49" s="1"/>
  <c r="E41"/>
  <c r="I41" s="1"/>
  <c r="E38" i="2"/>
  <c r="I38" s="1"/>
  <c r="E39"/>
  <c r="I39" s="1"/>
  <c r="E40"/>
  <c r="I40" s="1"/>
  <c r="E41"/>
  <c r="I41" s="1"/>
  <c r="E42"/>
  <c r="I42" s="1"/>
  <c r="H42" s="1"/>
  <c r="E37"/>
  <c r="I37" s="1"/>
  <c r="D44" i="1"/>
  <c r="C44"/>
  <c r="E39" s="1"/>
  <c r="I39" s="1"/>
  <c r="B44"/>
  <c r="J24" i="4"/>
  <c r="J25"/>
  <c r="J26"/>
  <c r="J23"/>
  <c r="J11"/>
  <c r="J12"/>
  <c r="J13"/>
  <c r="J10"/>
  <c r="J24" i="5"/>
  <c r="J25"/>
  <c r="J26"/>
  <c r="J27"/>
  <c r="J23"/>
  <c r="J11"/>
  <c r="J12"/>
  <c r="J13"/>
  <c r="J14"/>
  <c r="J10"/>
  <c r="J26" i="3"/>
  <c r="J27"/>
  <c r="J28"/>
  <c r="J29"/>
  <c r="J30"/>
  <c r="J31"/>
  <c r="J32"/>
  <c r="J25"/>
  <c r="J11"/>
  <c r="J12"/>
  <c r="J13"/>
  <c r="J14"/>
  <c r="J15"/>
  <c r="J16"/>
  <c r="J17"/>
  <c r="J10"/>
  <c r="J24" i="2"/>
  <c r="J25"/>
  <c r="J26"/>
  <c r="J27"/>
  <c r="J23"/>
  <c r="J11"/>
  <c r="J12"/>
  <c r="J13"/>
  <c r="J14"/>
  <c r="J10"/>
  <c r="J24" i="1"/>
  <c r="J25"/>
  <c r="J26"/>
  <c r="J27"/>
  <c r="J28"/>
  <c r="J23"/>
  <c r="J11"/>
  <c r="J12"/>
  <c r="J13"/>
  <c r="J14"/>
  <c r="J15"/>
  <c r="J10"/>
  <c r="C30" i="4"/>
  <c r="B30"/>
  <c r="D27"/>
  <c r="D26"/>
  <c r="D25"/>
  <c r="D24"/>
  <c r="D23"/>
  <c r="B17"/>
  <c r="D13"/>
  <c r="E13" s="1"/>
  <c r="D12"/>
  <c r="E12" s="1"/>
  <c r="D11"/>
  <c r="E11" s="1"/>
  <c r="D10"/>
  <c r="E10" s="1"/>
  <c r="C30" i="5"/>
  <c r="B30"/>
  <c r="D28"/>
  <c r="D27"/>
  <c r="D26"/>
  <c r="D25"/>
  <c r="D24"/>
  <c r="D23"/>
  <c r="B17"/>
  <c r="D14"/>
  <c r="E14" s="1"/>
  <c r="D13"/>
  <c r="E13" s="1"/>
  <c r="D12"/>
  <c r="E12" s="1"/>
  <c r="D11"/>
  <c r="E11" s="1"/>
  <c r="D10"/>
  <c r="E10" s="1"/>
  <c r="C34" i="3"/>
  <c r="B34"/>
  <c r="D17"/>
  <c r="E17" s="1"/>
  <c r="B19"/>
  <c r="D32"/>
  <c r="D33"/>
  <c r="D31"/>
  <c r="D30"/>
  <c r="D29"/>
  <c r="D28"/>
  <c r="D27"/>
  <c r="D26"/>
  <c r="D25"/>
  <c r="D16"/>
  <c r="E16" s="1"/>
  <c r="D15"/>
  <c r="E15" s="1"/>
  <c r="D14"/>
  <c r="E14" s="1"/>
  <c r="D13"/>
  <c r="E13" s="1"/>
  <c r="D12"/>
  <c r="E12" s="1"/>
  <c r="D11"/>
  <c r="E11" s="1"/>
  <c r="D10"/>
  <c r="E10" s="1"/>
  <c r="H39" i="4" l="1"/>
  <c r="F39"/>
  <c r="G39" s="1"/>
  <c r="I44"/>
  <c r="F40"/>
  <c r="G40" s="1"/>
  <c r="H40"/>
  <c r="F38"/>
  <c r="G38" s="1"/>
  <c r="H38"/>
  <c r="F37"/>
  <c r="G37" s="1"/>
  <c r="H37"/>
  <c r="D30" i="5"/>
  <c r="E37"/>
  <c r="E44" s="1"/>
  <c r="E41"/>
  <c r="H41" i="3"/>
  <c r="F41"/>
  <c r="G41" s="1"/>
  <c r="H48"/>
  <c r="F48"/>
  <c r="G48" s="1"/>
  <c r="H46"/>
  <c r="F46"/>
  <c r="G46" s="1"/>
  <c r="H42"/>
  <c r="F42"/>
  <c r="G42" s="1"/>
  <c r="F43"/>
  <c r="G43" s="1"/>
  <c r="H43"/>
  <c r="E19"/>
  <c r="F13" s="1"/>
  <c r="I13" s="1"/>
  <c r="G13" s="1"/>
  <c r="H44"/>
  <c r="F44"/>
  <c r="G44" s="1"/>
  <c r="E47"/>
  <c r="I47" s="1"/>
  <c r="E45"/>
  <c r="I45" s="1"/>
  <c r="H40" i="2"/>
  <c r="F40"/>
  <c r="G40" s="1"/>
  <c r="I44"/>
  <c r="H37"/>
  <c r="F37"/>
  <c r="G37" s="1"/>
  <c r="F41"/>
  <c r="G41" s="1"/>
  <c r="H41"/>
  <c r="F39"/>
  <c r="G39" s="1"/>
  <c r="H39"/>
  <c r="H38"/>
  <c r="F38"/>
  <c r="G38" s="1"/>
  <c r="H39" i="1"/>
  <c r="F39"/>
  <c r="G39" s="1"/>
  <c r="E37"/>
  <c r="E42"/>
  <c r="I42" s="1"/>
  <c r="E40"/>
  <c r="I40" s="1"/>
  <c r="E38"/>
  <c r="I38" s="1"/>
  <c r="E43"/>
  <c r="I43" s="1"/>
  <c r="H43" s="1"/>
  <c r="E41"/>
  <c r="I41" s="1"/>
  <c r="E17" i="4"/>
  <c r="F10"/>
  <c r="F11"/>
  <c r="I11" s="1"/>
  <c r="G11" s="1"/>
  <c r="F13"/>
  <c r="I13" s="1"/>
  <c r="G13" s="1"/>
  <c r="F12"/>
  <c r="I12" s="1"/>
  <c r="G12" s="1"/>
  <c r="D30"/>
  <c r="E23" s="1"/>
  <c r="E24" i="5"/>
  <c r="H24" s="1"/>
  <c r="F24" s="1"/>
  <c r="E26"/>
  <c r="H26" s="1"/>
  <c r="F26" s="1"/>
  <c r="E28"/>
  <c r="H28" s="1"/>
  <c r="K28" s="1"/>
  <c r="E27"/>
  <c r="H27" s="1"/>
  <c r="F27" s="1"/>
  <c r="E25"/>
  <c r="H25" s="1"/>
  <c r="F25" s="1"/>
  <c r="E23"/>
  <c r="E17"/>
  <c r="F13" s="1"/>
  <c r="I13" s="1"/>
  <c r="G13" s="1"/>
  <c r="D34" i="3"/>
  <c r="E33" s="1"/>
  <c r="H33" s="1"/>
  <c r="K33" s="1"/>
  <c r="E28"/>
  <c r="H28" s="1"/>
  <c r="F28" s="1"/>
  <c r="F17"/>
  <c r="I17" s="1"/>
  <c r="G17" s="1"/>
  <c r="E29"/>
  <c r="H29" s="1"/>
  <c r="F29" s="1"/>
  <c r="E25"/>
  <c r="C30" i="2"/>
  <c r="B30"/>
  <c r="D28"/>
  <c r="D27"/>
  <c r="D26"/>
  <c r="D25"/>
  <c r="D24"/>
  <c r="D23"/>
  <c r="B17"/>
  <c r="D14"/>
  <c r="E14" s="1"/>
  <c r="D13"/>
  <c r="E13" s="1"/>
  <c r="D12"/>
  <c r="E12" s="1"/>
  <c r="D11"/>
  <c r="E11" s="1"/>
  <c r="D10"/>
  <c r="E10" s="1"/>
  <c r="D24" i="1"/>
  <c r="D25"/>
  <c r="D26"/>
  <c r="D27"/>
  <c r="D28"/>
  <c r="D29"/>
  <c r="D23"/>
  <c r="C30"/>
  <c r="D30"/>
  <c r="E25" s="1"/>
  <c r="H25" s="1"/>
  <c r="F25" s="1"/>
  <c r="B30"/>
  <c r="D11"/>
  <c r="E11" s="1"/>
  <c r="D12"/>
  <c r="E12" s="1"/>
  <c r="D13"/>
  <c r="E13" s="1"/>
  <c r="D14"/>
  <c r="E14" s="1"/>
  <c r="D15"/>
  <c r="E15" s="1"/>
  <c r="D16"/>
  <c r="E16" s="1"/>
  <c r="D10"/>
  <c r="E10" s="1"/>
  <c r="B17"/>
  <c r="F47" i="3" l="1"/>
  <c r="G47" s="1"/>
  <c r="H47"/>
  <c r="F45"/>
  <c r="G45" s="1"/>
  <c r="H45"/>
  <c r="E27"/>
  <c r="H27" s="1"/>
  <c r="F27" s="1"/>
  <c r="E31"/>
  <c r="H31" s="1"/>
  <c r="F31" s="1"/>
  <c r="G31" s="1"/>
  <c r="E30"/>
  <c r="H30" s="1"/>
  <c r="F30" s="1"/>
  <c r="E26"/>
  <c r="H26" s="1"/>
  <c r="F26" s="1"/>
  <c r="G26" s="1"/>
  <c r="E32"/>
  <c r="H32" s="1"/>
  <c r="F32" s="1"/>
  <c r="E50"/>
  <c r="I50"/>
  <c r="E34"/>
  <c r="F40" i="1"/>
  <c r="G40" s="1"/>
  <c r="H40"/>
  <c r="E44"/>
  <c r="I37"/>
  <c r="E28"/>
  <c r="H28" s="1"/>
  <c r="F28" s="1"/>
  <c r="E24"/>
  <c r="H24" s="1"/>
  <c r="F24" s="1"/>
  <c r="G24" s="1"/>
  <c r="H41"/>
  <c r="F41"/>
  <c r="G41" s="1"/>
  <c r="F38"/>
  <c r="G38" s="1"/>
  <c r="H38"/>
  <c r="F42"/>
  <c r="G42" s="1"/>
  <c r="H42"/>
  <c r="E23"/>
  <c r="E26"/>
  <c r="H26" s="1"/>
  <c r="F26" s="1"/>
  <c r="G26" s="1"/>
  <c r="G25"/>
  <c r="K25"/>
  <c r="G28"/>
  <c r="K28"/>
  <c r="K24"/>
  <c r="K26"/>
  <c r="G27" i="5"/>
  <c r="K27"/>
  <c r="H13"/>
  <c r="K13"/>
  <c r="G25"/>
  <c r="K25"/>
  <c r="G24"/>
  <c r="K24"/>
  <c r="G26"/>
  <c r="K26"/>
  <c r="G28" i="3"/>
  <c r="K28"/>
  <c r="G27"/>
  <c r="K27"/>
  <c r="K31"/>
  <c r="G30"/>
  <c r="K30"/>
  <c r="K26"/>
  <c r="G32"/>
  <c r="K32"/>
  <c r="G29"/>
  <c r="K29"/>
  <c r="H12" i="4"/>
  <c r="K12"/>
  <c r="H11"/>
  <c r="K11"/>
  <c r="H13"/>
  <c r="K13"/>
  <c r="H13" i="3"/>
  <c r="K13"/>
  <c r="H17"/>
  <c r="K17"/>
  <c r="E27" i="4"/>
  <c r="H27" s="1"/>
  <c r="K27" s="1"/>
  <c r="E26"/>
  <c r="H26" s="1"/>
  <c r="F26" s="1"/>
  <c r="E24"/>
  <c r="H24" s="1"/>
  <c r="F24" s="1"/>
  <c r="E25"/>
  <c r="H25" s="1"/>
  <c r="F25" s="1"/>
  <c r="H23"/>
  <c r="I10"/>
  <c r="F17"/>
  <c r="E30" i="5"/>
  <c r="H23"/>
  <c r="F11"/>
  <c r="I11" s="1"/>
  <c r="G11" s="1"/>
  <c r="F14"/>
  <c r="I14" s="1"/>
  <c r="G14" s="1"/>
  <c r="F12"/>
  <c r="I12" s="1"/>
  <c r="G12" s="1"/>
  <c r="F10"/>
  <c r="F15" i="3"/>
  <c r="I15" s="1"/>
  <c r="G15" s="1"/>
  <c r="F11"/>
  <c r="I11" s="1"/>
  <c r="G11" s="1"/>
  <c r="F16"/>
  <c r="I16" s="1"/>
  <c r="G16" s="1"/>
  <c r="F14"/>
  <c r="I14" s="1"/>
  <c r="G14" s="1"/>
  <c r="F12"/>
  <c r="I12" s="1"/>
  <c r="G12" s="1"/>
  <c r="F10"/>
  <c r="H25"/>
  <c r="H34" s="1"/>
  <c r="D30" i="2"/>
  <c r="E17"/>
  <c r="F10" s="1"/>
  <c r="E28"/>
  <c r="H28" s="1"/>
  <c r="K28" s="1"/>
  <c r="E24"/>
  <c r="H24" s="1"/>
  <c r="F24" s="1"/>
  <c r="E26"/>
  <c r="H26" s="1"/>
  <c r="F26" s="1"/>
  <c r="F11"/>
  <c r="I11" s="1"/>
  <c r="G11" s="1"/>
  <c r="E25"/>
  <c r="H25" s="1"/>
  <c r="F25" s="1"/>
  <c r="E27"/>
  <c r="H27" s="1"/>
  <c r="F27" s="1"/>
  <c r="E23"/>
  <c r="H23" i="1"/>
  <c r="E17"/>
  <c r="F15" s="1"/>
  <c r="I15" s="1"/>
  <c r="G15" s="1"/>
  <c r="E29"/>
  <c r="H29" s="1"/>
  <c r="E27"/>
  <c r="H27" s="1"/>
  <c r="F27" s="1"/>
  <c r="I44" l="1"/>
  <c r="H37"/>
  <c r="F37"/>
  <c r="G37" s="1"/>
  <c r="G27"/>
  <c r="K27"/>
  <c r="H15"/>
  <c r="K15"/>
  <c r="K29"/>
  <c r="G26" i="4"/>
  <c r="K26"/>
  <c r="G24"/>
  <c r="K24"/>
  <c r="G25"/>
  <c r="K25"/>
  <c r="H11" i="5"/>
  <c r="K11"/>
  <c r="H14"/>
  <c r="K14"/>
  <c r="H12"/>
  <c r="K12"/>
  <c r="G27" i="2"/>
  <c r="K27"/>
  <c r="G25"/>
  <c r="K25"/>
  <c r="G26"/>
  <c r="K26"/>
  <c r="G24"/>
  <c r="K24"/>
  <c r="H12" i="3"/>
  <c r="K12"/>
  <c r="H16"/>
  <c r="K16"/>
  <c r="H14"/>
  <c r="K14"/>
  <c r="H11"/>
  <c r="K11"/>
  <c r="F19"/>
  <c r="H15"/>
  <c r="K15"/>
  <c r="H11" i="2"/>
  <c r="K11"/>
  <c r="F14"/>
  <c r="I14" s="1"/>
  <c r="G14" s="1"/>
  <c r="I17" i="4"/>
  <c r="G10"/>
  <c r="E30"/>
  <c r="H30"/>
  <c r="F23"/>
  <c r="F17" i="5"/>
  <c r="I10"/>
  <c r="F23"/>
  <c r="H30"/>
  <c r="F25" i="3"/>
  <c r="I10"/>
  <c r="I19" s="1"/>
  <c r="I10" i="2"/>
  <c r="E30"/>
  <c r="H23"/>
  <c r="F12"/>
  <c r="I12" s="1"/>
  <c r="G12" s="1"/>
  <c r="F13"/>
  <c r="I13" s="1"/>
  <c r="G13" s="1"/>
  <c r="F23" i="1"/>
  <c r="H30"/>
  <c r="F12"/>
  <c r="I12" s="1"/>
  <c r="G12" s="1"/>
  <c r="F14"/>
  <c r="I14" s="1"/>
  <c r="G14" s="1"/>
  <c r="F13"/>
  <c r="I13" s="1"/>
  <c r="G13" s="1"/>
  <c r="E30"/>
  <c r="F10"/>
  <c r="F16"/>
  <c r="I16" s="1"/>
  <c r="G16" s="1"/>
  <c r="H16" s="1"/>
  <c r="F11"/>
  <c r="I11" s="1"/>
  <c r="G11" s="1"/>
  <c r="H11" l="1"/>
  <c r="K11"/>
  <c r="H13"/>
  <c r="K13"/>
  <c r="H12"/>
  <c r="K12"/>
  <c r="G23"/>
  <c r="K23"/>
  <c r="H14"/>
  <c r="K14"/>
  <c r="G23" i="4"/>
  <c r="K23"/>
  <c r="G23" i="5"/>
  <c r="K23"/>
  <c r="G25" i="3"/>
  <c r="K25"/>
  <c r="H10" i="4"/>
  <c r="K10"/>
  <c r="H12" i="2"/>
  <c r="K12"/>
  <c r="H13"/>
  <c r="K13"/>
  <c r="H14"/>
  <c r="K14"/>
  <c r="I17" i="5"/>
  <c r="G10"/>
  <c r="G10" i="3"/>
  <c r="H30" i="2"/>
  <c r="F23"/>
  <c r="I17"/>
  <c r="G10"/>
  <c r="F17"/>
  <c r="I10" i="1"/>
  <c r="F17"/>
  <c r="H10" i="5" l="1"/>
  <c r="K10"/>
  <c r="G23" i="2"/>
  <c r="K23"/>
  <c r="H10" i="3"/>
  <c r="K10"/>
  <c r="H10" i="2"/>
  <c r="K10"/>
  <c r="G10" i="1"/>
  <c r="I17"/>
  <c r="H10" l="1"/>
  <c r="K10"/>
</calcChain>
</file>

<file path=xl/sharedStrings.xml><?xml version="1.0" encoding="utf-8"?>
<sst xmlns="http://schemas.openxmlformats.org/spreadsheetml/2006/main" count="481" uniqueCount="83">
  <si>
    <t>Customer Class</t>
  </si>
  <si>
    <t>Residential</t>
  </si>
  <si>
    <t>Small General Service</t>
  </si>
  <si>
    <t>Small Primary Service</t>
  </si>
  <si>
    <t>Large Primary Service</t>
  </si>
  <si>
    <t>Lighting</t>
  </si>
  <si>
    <t xml:space="preserve">  Total</t>
  </si>
  <si>
    <t>Large General Service</t>
  </si>
  <si>
    <t>Large Transmission Service</t>
  </si>
  <si>
    <t xml:space="preserve">Number </t>
  </si>
  <si>
    <t>of Customers</t>
  </si>
  <si>
    <t xml:space="preserve">Customer </t>
  </si>
  <si>
    <t>Charges</t>
  </si>
  <si>
    <t>Cust. charge</t>
  </si>
  <si>
    <t>Weighted</t>
  </si>
  <si>
    <t>Customer #</t>
  </si>
  <si>
    <t>Customer</t>
  </si>
  <si>
    <t>Percentage</t>
  </si>
  <si>
    <t>Charge/Mo.</t>
  </si>
  <si>
    <t>Charge/Yr.</t>
  </si>
  <si>
    <t>Revenues</t>
  </si>
  <si>
    <t>Ratio</t>
  </si>
  <si>
    <t xml:space="preserve"> to Residential</t>
  </si>
  <si>
    <t xml:space="preserve">Annual </t>
  </si>
  <si>
    <t>Revenue</t>
  </si>
  <si>
    <t>Less: MEEIA</t>
  </si>
  <si>
    <t>Base</t>
  </si>
  <si>
    <t>Allocation</t>
  </si>
  <si>
    <t>Lighting &amp; MSD</t>
  </si>
  <si>
    <t>Medium General Service</t>
  </si>
  <si>
    <t>Large Power Service</t>
  </si>
  <si>
    <t>Commercial</t>
  </si>
  <si>
    <t>Total Electric Building</t>
  </si>
  <si>
    <t>General Power</t>
  </si>
  <si>
    <t>Special Transmission</t>
  </si>
  <si>
    <t>Feed Mill &amp; Grain Elevator</t>
  </si>
  <si>
    <t>Small Heating</t>
  </si>
  <si>
    <t>Large Power</t>
  </si>
  <si>
    <t>Special Thermal</t>
  </si>
  <si>
    <t>Notes:</t>
  </si>
  <si>
    <t xml:space="preserve">Number of customers and revenue per class per rate case ER-2012-0166 with new rates effective January 2, 2013. </t>
  </si>
  <si>
    <t>MEEIA rates based on Stipulation and Agreement in Case No. EO-2012-0142. Linked to Case No. ER-2012-0166.</t>
  </si>
  <si>
    <t>Small General Service customer charge is weighted average of single phase and three phase service.</t>
  </si>
  <si>
    <t xml:space="preserve">Number of customers and revenue per class per rate case ER-2012-0174 with new rates effective January 26, 2013. </t>
  </si>
  <si>
    <t xml:space="preserve">Residential, Small General Service, Medium General Service and Large Power Service customer charges based on weighted average. </t>
  </si>
  <si>
    <t>No MEEIA revenue requirement for KCPL.</t>
  </si>
  <si>
    <t>No MEEIA costs included in base rates.</t>
  </si>
  <si>
    <t xml:space="preserve">Number of customers and revenue per class per rate case ER-2012-0175 with new rates effective January 26, 2013. </t>
  </si>
  <si>
    <t>MEEIA rates based on Stipulation and Agreement in Case No. EO-2012-0009. Linked to Case No. ER-2012-0175.</t>
  </si>
  <si>
    <t>SGS General Use and SGS General use Net Metering have facilities KW and no customer charge</t>
  </si>
  <si>
    <t>LGS has no customer charge - took revenue from first block of Facilities charge (first 40 KW) and divided by # of customers and 12 months</t>
  </si>
  <si>
    <t>LPS has no customer charge - took revenue from first block of Facilities charge (first 500 KW) and divided by # of customers and 12 months</t>
  </si>
  <si>
    <t>Bill</t>
  </si>
  <si>
    <t xml:space="preserve"> Avg. Monthly</t>
  </si>
  <si>
    <t>% Increase</t>
  </si>
  <si>
    <t>Avg. Monthly</t>
  </si>
  <si>
    <t xml:space="preserve">Number of customers and revenue per class per rate case ER-2012-0345 </t>
  </si>
  <si>
    <t>MEEIA is Missouri Energy Efficiency Investment Act</t>
  </si>
  <si>
    <t xml:space="preserve">                   Weighted Customer Charge Allocation Method (2)</t>
  </si>
  <si>
    <t xml:space="preserve">                 Revenue Allocation Method - Across the Board (3) </t>
  </si>
  <si>
    <t>MEEIA is Missouri Energy Efficiency Investment Act.</t>
  </si>
  <si>
    <t>Tracker Revenue Requirement (1)</t>
  </si>
  <si>
    <t>(2) Weighted Customer Charge Method: Tracker charge based on customer charge per class.</t>
  </si>
  <si>
    <t>(3) Revenue Allocation Method:Tracker charge based on annual revenue per class.</t>
  </si>
  <si>
    <t>Tracker Revenue Requirement based on Mo PSC Staff estimate of pending legislation.</t>
  </si>
  <si>
    <t>Ameren Missouri - Tracker Charge Examples (Section 393.1215)</t>
  </si>
  <si>
    <t>Kansas City Power &amp; Light Company - Tracker Charge Examples (Section 393.1215)</t>
  </si>
  <si>
    <t>Empire District Electric Company - Tracker Charge Examples (Section 393.1215)</t>
  </si>
  <si>
    <t>KCP&amp;L Greater Missouri Operations - MPS Rate District - Tracker Charge Examples (Section 393.1215)</t>
  </si>
  <si>
    <t>KCP&amp;L Greater Missouri Operations - L&amp;P Rate District - Tracker Charge Examples (Section 393.1215)</t>
  </si>
  <si>
    <t>Percent</t>
  </si>
  <si>
    <t xml:space="preserve">Revenue </t>
  </si>
  <si>
    <t>Annual</t>
  </si>
  <si>
    <t>Increase</t>
  </si>
  <si>
    <t xml:space="preserve">                   Cost of Service Allocation Method (4)</t>
  </si>
  <si>
    <t>(4) Cost of Service Allocation Method:Tracker charge based on revenue increase allocation from last case (ER-2012-0166).</t>
  </si>
  <si>
    <t>(4) Cost of Service Allocation Method: Tracker charge based on revenue increase allocation from last case (ER-2012-0174).</t>
  </si>
  <si>
    <t>(4) Cost of Service Allocation Method: Tracker charge based on revenue increase allocation from last case (ER-2012-0345).</t>
  </si>
  <si>
    <t>(4) Cost of Service Allocation Method: Tracker charge based on revenue increase allocation from last case (ER-2012-0175).</t>
  </si>
  <si>
    <t>The Revenue Allocation Method and Cost of Service Allocation Method includes lighting in determining the average increase.</t>
  </si>
  <si>
    <t>Tracker</t>
  </si>
  <si>
    <t>(1) The revenue requirement per rate class for Tracker Mechanism.</t>
  </si>
  <si>
    <t>(1) The revenue requirement per rate class for Tracker mechanism.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</si>
</sst>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000"/>
    <numFmt numFmtId="166" formatCode="&quot;$&quot;#,##0"/>
    <numFmt numFmtId="167" formatCode="0.00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0" fillId="0" borderId="1" xfId="0" applyFont="1" applyBorder="1"/>
    <xf numFmtId="167" fontId="0" fillId="0" borderId="2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0" xfId="0" applyFill="1"/>
    <xf numFmtId="0" fontId="1" fillId="0" borderId="1" xfId="0" applyFont="1" applyFill="1" applyBorder="1"/>
    <xf numFmtId="0" fontId="0" fillId="0" borderId="1" xfId="0" applyFill="1" applyBorder="1"/>
    <xf numFmtId="0" fontId="2" fillId="0" borderId="0" xfId="0" applyFont="1" applyFill="1"/>
    <xf numFmtId="166" fontId="0" fillId="0" borderId="0" xfId="0" applyNumberFormat="1" applyFill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2" fillId="0" borderId="0" xfId="0" applyFont="1" applyFill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0" xfId="0" applyFont="1"/>
    <xf numFmtId="0" fontId="0" fillId="0" borderId="0" xfId="0" applyFill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64" fontId="0" fillId="0" borderId="2" xfId="0" applyNumberFormat="1" applyBorder="1"/>
    <xf numFmtId="10" fontId="0" fillId="0" borderId="2" xfId="0" applyNumberFormat="1" applyBorder="1"/>
    <xf numFmtId="166" fontId="0" fillId="0" borderId="2" xfId="0" applyNumberFormat="1" applyBorder="1"/>
    <xf numFmtId="0" fontId="1" fillId="0" borderId="0" xfId="0" applyFont="1"/>
    <xf numFmtId="0" fontId="0" fillId="0" borderId="0" xfId="0" applyFill="1"/>
    <xf numFmtId="0" fontId="4" fillId="0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6" fontId="0" fillId="0" borderId="3" xfId="0" applyNumberFormat="1" applyBorder="1"/>
    <xf numFmtId="10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7"/>
  <sheetViews>
    <sheetView view="pageLayout" topLeftCell="A90" zoomScaleNormal="100" workbookViewId="0">
      <selection activeCell="A49" sqref="A49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65</v>
      </c>
      <c r="C1" s="12"/>
      <c r="D1" s="12"/>
      <c r="E1" s="4"/>
      <c r="F1" s="4"/>
      <c r="G1" s="4"/>
    </row>
    <row r="2" spans="1:11" ht="15.75">
      <c r="B2" s="3"/>
    </row>
    <row r="3" spans="1:11" ht="15.75">
      <c r="B3" s="3"/>
      <c r="E3" s="2"/>
    </row>
    <row r="4" spans="1:11" ht="15.75">
      <c r="B4" s="19" t="s">
        <v>61</v>
      </c>
      <c r="C4" s="16"/>
      <c r="D4" s="16"/>
      <c r="E4" s="20">
        <v>38700000</v>
      </c>
    </row>
    <row r="6" spans="1:11" ht="15.75" thickBot="1">
      <c r="A6" s="4"/>
      <c r="B6" s="4"/>
      <c r="C6" s="17" t="s">
        <v>58</v>
      </c>
      <c r="D6" s="18"/>
      <c r="E6" s="18"/>
      <c r="F6" s="18"/>
      <c r="G6" s="4"/>
      <c r="H6" s="4"/>
      <c r="I6" s="4"/>
      <c r="J6" s="4"/>
      <c r="K6" s="4"/>
    </row>
    <row r="7" spans="1:11">
      <c r="D7" s="1" t="s">
        <v>21</v>
      </c>
      <c r="J7" s="1"/>
      <c r="K7" s="1"/>
    </row>
    <row r="8" spans="1:11">
      <c r="B8" s="1" t="s">
        <v>9</v>
      </c>
      <c r="C8" s="1" t="s">
        <v>11</v>
      </c>
      <c r="D8" s="1" t="s">
        <v>22</v>
      </c>
      <c r="E8" s="1" t="s">
        <v>14</v>
      </c>
      <c r="F8" s="1" t="s">
        <v>16</v>
      </c>
      <c r="G8" s="87" t="s">
        <v>80</v>
      </c>
      <c r="H8" s="87" t="s">
        <v>80</v>
      </c>
      <c r="I8" s="87" t="s">
        <v>80</v>
      </c>
      <c r="J8" s="1" t="s">
        <v>55</v>
      </c>
      <c r="K8" s="1" t="s">
        <v>54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52</v>
      </c>
      <c r="K9" s="87" t="s">
        <v>80</v>
      </c>
    </row>
    <row r="10" spans="1:11">
      <c r="A10" s="6" t="s">
        <v>1</v>
      </c>
      <c r="B10" s="7">
        <v>1035848</v>
      </c>
      <c r="C10" s="8">
        <v>8</v>
      </c>
      <c r="D10" s="9">
        <f>C10/$C$10</f>
        <v>1</v>
      </c>
      <c r="E10" s="7">
        <f>B10*D10</f>
        <v>1035848</v>
      </c>
      <c r="F10" s="10">
        <f>E10/$E$17</f>
        <v>0.7479973746061056</v>
      </c>
      <c r="G10" s="8">
        <f>I10/B10/12</f>
        <v>2.3288084092499002</v>
      </c>
      <c r="H10" s="8">
        <f>G10*12</f>
        <v>27.945700910998802</v>
      </c>
      <c r="I10" s="11">
        <f>F10*$E$4</f>
        <v>28947498.397256289</v>
      </c>
      <c r="J10" s="8">
        <f t="shared" ref="J10:J15" si="0">B23/B10/12</f>
        <v>104.4981167603741</v>
      </c>
      <c r="K10" s="10">
        <f t="shared" ref="K10:K15" si="1">G10/J10</f>
        <v>2.228564955471991E-2</v>
      </c>
    </row>
    <row r="11" spans="1:11">
      <c r="A11" s="6" t="s">
        <v>2</v>
      </c>
      <c r="B11" s="7">
        <v>135468</v>
      </c>
      <c r="C11" s="8">
        <v>12.37</v>
      </c>
      <c r="D11" s="9">
        <f t="shared" ref="D11:D16" si="2">C11/$C$10</f>
        <v>1.5462499999999999</v>
      </c>
      <c r="E11" s="7">
        <f t="shared" ref="E11:E16" si="3">B11*D11</f>
        <v>209467.39499999999</v>
      </c>
      <c r="F11" s="10">
        <f t="shared" ref="F11:F16" si="4">E11/$E$17</f>
        <v>0.15125873827586681</v>
      </c>
      <c r="G11" s="8">
        <f t="shared" ref="G11:G16" si="5">I11/B11/12</f>
        <v>3.6009200028026576</v>
      </c>
      <c r="H11" s="8">
        <f t="shared" ref="H11:H16" si="6">G11*12</f>
        <v>43.211040033631889</v>
      </c>
      <c r="I11" s="11">
        <f t="shared" ref="I11:I16" si="7">F11*$E$4</f>
        <v>5853713.171276045</v>
      </c>
      <c r="J11" s="8">
        <f t="shared" si="0"/>
        <v>194.84479852560506</v>
      </c>
      <c r="K11" s="10">
        <f t="shared" si="1"/>
        <v>1.8480965517431822E-2</v>
      </c>
    </row>
    <row r="12" spans="1:11">
      <c r="A12" s="6" t="s">
        <v>7</v>
      </c>
      <c r="B12" s="7">
        <v>10105</v>
      </c>
      <c r="C12" s="8">
        <v>88.32</v>
      </c>
      <c r="D12" s="9">
        <f t="shared" si="2"/>
        <v>11.04</v>
      </c>
      <c r="E12" s="7">
        <f t="shared" si="3"/>
        <v>111559.2</v>
      </c>
      <c r="F12" s="10">
        <f t="shared" si="4"/>
        <v>8.0558140492772545E-2</v>
      </c>
      <c r="G12" s="8">
        <f t="shared" si="5"/>
        <v>25.7100448381189</v>
      </c>
      <c r="H12" s="8">
        <f t="shared" si="6"/>
        <v>308.52053805742679</v>
      </c>
      <c r="I12" s="11">
        <f t="shared" si="7"/>
        <v>3117600.0370702976</v>
      </c>
      <c r="J12" s="8">
        <f t="shared" si="0"/>
        <v>4897.3307685964046</v>
      </c>
      <c r="K12" s="10">
        <f t="shared" si="1"/>
        <v>5.2498077121892065E-3</v>
      </c>
    </row>
    <row r="13" spans="1:11">
      <c r="A13" s="6" t="s">
        <v>3</v>
      </c>
      <c r="B13" s="7">
        <v>644</v>
      </c>
      <c r="C13" s="8">
        <v>299.60000000000002</v>
      </c>
      <c r="D13" s="9">
        <f t="shared" si="2"/>
        <v>37.450000000000003</v>
      </c>
      <c r="E13" s="7">
        <f t="shared" si="3"/>
        <v>24117.800000000003</v>
      </c>
      <c r="F13" s="10">
        <f t="shared" si="4"/>
        <v>1.741573192328907E-2</v>
      </c>
      <c r="G13" s="8">
        <f t="shared" si="5"/>
        <v>87.213874926408778</v>
      </c>
      <c r="H13" s="8">
        <f t="shared" si="6"/>
        <v>1046.5664991169053</v>
      </c>
      <c r="I13" s="11">
        <f t="shared" si="7"/>
        <v>673988.82543128706</v>
      </c>
      <c r="J13" s="8">
        <f t="shared" si="0"/>
        <v>29632.573369565216</v>
      </c>
      <c r="K13" s="10">
        <f t="shared" si="1"/>
        <v>2.9431758706445557E-3</v>
      </c>
    </row>
    <row r="14" spans="1:11">
      <c r="A14" s="6" t="s">
        <v>4</v>
      </c>
      <c r="B14" s="7">
        <v>72</v>
      </c>
      <c r="C14" s="8">
        <v>299.60000000000002</v>
      </c>
      <c r="D14" s="9">
        <f t="shared" si="2"/>
        <v>37.450000000000003</v>
      </c>
      <c r="E14" s="7">
        <f t="shared" si="3"/>
        <v>2696.4</v>
      </c>
      <c r="F14" s="10">
        <f t="shared" si="4"/>
        <v>1.9471004634733118E-3</v>
      </c>
      <c r="G14" s="8">
        <f t="shared" si="5"/>
        <v>87.213874926408764</v>
      </c>
      <c r="H14" s="8">
        <f t="shared" si="6"/>
        <v>1046.5664991169051</v>
      </c>
      <c r="I14" s="11">
        <f t="shared" si="7"/>
        <v>75352.787936417168</v>
      </c>
      <c r="J14" s="8">
        <f t="shared" si="0"/>
        <v>239236.92592592593</v>
      </c>
      <c r="K14" s="10">
        <f t="shared" si="1"/>
        <v>3.6455022396255201E-4</v>
      </c>
    </row>
    <row r="15" spans="1:11">
      <c r="A15" s="6" t="s">
        <v>8</v>
      </c>
      <c r="B15" s="7">
        <v>1</v>
      </c>
      <c r="C15" s="8">
        <v>299.60000000000002</v>
      </c>
      <c r="D15" s="9">
        <f t="shared" si="2"/>
        <v>37.450000000000003</v>
      </c>
      <c r="E15" s="7">
        <f t="shared" si="3"/>
        <v>37.450000000000003</v>
      </c>
      <c r="F15" s="10">
        <f t="shared" si="4"/>
        <v>2.7043061992684889E-5</v>
      </c>
      <c r="G15" s="8">
        <f t="shared" si="5"/>
        <v>87.213874926408764</v>
      </c>
      <c r="H15" s="8">
        <f t="shared" si="6"/>
        <v>1046.5664991169051</v>
      </c>
      <c r="I15" s="11">
        <f t="shared" si="7"/>
        <v>1046.5664991169051</v>
      </c>
      <c r="J15" s="8">
        <f t="shared" si="0"/>
        <v>13179276</v>
      </c>
      <c r="K15" s="10">
        <f t="shared" si="1"/>
        <v>6.6175012137547434E-6</v>
      </c>
    </row>
    <row r="16" spans="1:11">
      <c r="A16" s="6" t="s">
        <v>5</v>
      </c>
      <c r="B16" s="7">
        <v>1382</v>
      </c>
      <c r="C16" s="8">
        <v>6.38</v>
      </c>
      <c r="D16" s="9">
        <f t="shared" si="2"/>
        <v>0.79749999999999999</v>
      </c>
      <c r="E16" s="7">
        <f t="shared" si="3"/>
        <v>1102.145</v>
      </c>
      <c r="F16" s="10">
        <f t="shared" si="4"/>
        <v>7.9587117650007169E-4</v>
      </c>
      <c r="G16" s="8">
        <f t="shared" si="5"/>
        <v>1.8572247063767955</v>
      </c>
      <c r="H16" s="8">
        <f t="shared" si="6"/>
        <v>22.286696476521545</v>
      </c>
      <c r="I16" s="11">
        <f t="shared" si="7"/>
        <v>30800.214530552774</v>
      </c>
      <c r="J16" s="8"/>
      <c r="K16" s="13"/>
    </row>
    <row r="17" spans="1:11">
      <c r="A17" s="6" t="s">
        <v>6</v>
      </c>
      <c r="B17" s="7">
        <f>SUM(B10:B16)</f>
        <v>1183520</v>
      </c>
      <c r="C17" s="6"/>
      <c r="D17" s="6"/>
      <c r="E17" s="7">
        <f>SUM(E10:E16)</f>
        <v>1384828.39</v>
      </c>
      <c r="F17" s="10">
        <f>SUM(F10:F16)</f>
        <v>1</v>
      </c>
      <c r="G17" s="6"/>
      <c r="H17" s="6"/>
      <c r="I17" s="11">
        <f>SUM(I10:I16)</f>
        <v>38700000</v>
      </c>
      <c r="J17" s="6"/>
      <c r="K17" s="6"/>
    </row>
    <row r="20" spans="1:11" ht="15.75" thickBot="1">
      <c r="A20" s="4"/>
      <c r="B20" s="4"/>
      <c r="C20" s="17" t="s">
        <v>59</v>
      </c>
      <c r="D20" s="18"/>
      <c r="E20" s="18"/>
      <c r="F20" s="18"/>
      <c r="G20" s="4"/>
      <c r="H20" s="4"/>
      <c r="I20" s="4"/>
      <c r="J20" s="14"/>
      <c r="K20" s="14"/>
    </row>
    <row r="21" spans="1:11">
      <c r="B21" s="1" t="s">
        <v>23</v>
      </c>
      <c r="C21" s="1"/>
      <c r="D21" s="1" t="s">
        <v>26</v>
      </c>
      <c r="E21" s="1" t="s">
        <v>24</v>
      </c>
      <c r="F21" s="87" t="s">
        <v>80</v>
      </c>
      <c r="G21" s="87" t="s">
        <v>80</v>
      </c>
      <c r="H21" s="87" t="s">
        <v>80</v>
      </c>
      <c r="J21" s="1" t="s">
        <v>53</v>
      </c>
      <c r="K21" s="1" t="s">
        <v>54</v>
      </c>
    </row>
    <row r="22" spans="1:11">
      <c r="A22" t="s">
        <v>0</v>
      </c>
      <c r="B22" s="1" t="s">
        <v>24</v>
      </c>
      <c r="C22" s="1" t="s">
        <v>25</v>
      </c>
      <c r="D22" s="1" t="s">
        <v>24</v>
      </c>
      <c r="E22" s="1" t="s">
        <v>27</v>
      </c>
      <c r="F22" s="1" t="s">
        <v>18</v>
      </c>
      <c r="G22" s="1" t="s">
        <v>19</v>
      </c>
      <c r="H22" s="1" t="s">
        <v>20</v>
      </c>
      <c r="J22" s="1" t="s">
        <v>52</v>
      </c>
      <c r="K22" s="87" t="s">
        <v>80</v>
      </c>
    </row>
    <row r="23" spans="1:11">
      <c r="A23" s="6" t="s">
        <v>1</v>
      </c>
      <c r="B23" s="11">
        <v>1298929983</v>
      </c>
      <c r="C23" s="11">
        <v>44330000</v>
      </c>
      <c r="D23" s="11">
        <f>B23-C23</f>
        <v>1254599983</v>
      </c>
      <c r="E23" s="10">
        <f t="shared" ref="E23:E29" si="8">D23/$D$30</f>
        <v>0.45416697820810736</v>
      </c>
      <c r="F23" s="8">
        <f>H23/B10/12</f>
        <v>1.4139994523531891</v>
      </c>
      <c r="G23" s="8">
        <f>F23*12</f>
        <v>16.96799342823827</v>
      </c>
      <c r="H23" s="11">
        <f>E23*$E$4</f>
        <v>17576262.056653757</v>
      </c>
      <c r="I23" s="6"/>
      <c r="J23" s="8">
        <f t="shared" ref="J23:J28" si="9">B23/B10/12</f>
        <v>104.4981167603741</v>
      </c>
      <c r="K23" s="10">
        <f t="shared" ref="K23:K28" si="10">F23/J23</f>
        <v>1.3531339091934531E-2</v>
      </c>
    </row>
    <row r="24" spans="1:11">
      <c r="A24" s="6" t="s">
        <v>2</v>
      </c>
      <c r="B24" s="11">
        <v>316742822</v>
      </c>
      <c r="C24" s="11">
        <v>5720000</v>
      </c>
      <c r="D24" s="11">
        <f t="shared" ref="D24:D29" si="11">B24-C24</f>
        <v>311022822</v>
      </c>
      <c r="E24" s="10">
        <f t="shared" si="8"/>
        <v>0.11259070391801372</v>
      </c>
      <c r="F24" s="8">
        <f t="shared" ref="F24:F28" si="12">H24/B11/12</f>
        <v>2.6803748496736812</v>
      </c>
      <c r="G24" s="8">
        <f t="shared" ref="G24:G28" si="13">F24*12</f>
        <v>32.164498196084175</v>
      </c>
      <c r="H24" s="11">
        <f t="shared" ref="H24:H29" si="14">E24*$E$4</f>
        <v>4357260.2416271307</v>
      </c>
      <c r="I24" s="6"/>
      <c r="J24" s="8">
        <f t="shared" si="9"/>
        <v>194.84479852560506</v>
      </c>
      <c r="K24" s="10">
        <f t="shared" si="10"/>
        <v>1.3756460885567064E-2</v>
      </c>
    </row>
    <row r="25" spans="1:11">
      <c r="A25" s="6" t="s">
        <v>7</v>
      </c>
      <c r="B25" s="11">
        <v>593850329</v>
      </c>
      <c r="C25" s="11">
        <v>16670000</v>
      </c>
      <c r="D25" s="11">
        <f t="shared" si="11"/>
        <v>577180329</v>
      </c>
      <c r="E25" s="10">
        <f t="shared" si="8"/>
        <v>0.2089400999960728</v>
      </c>
      <c r="F25" s="8">
        <f t="shared" si="12"/>
        <v>66.683010637044518</v>
      </c>
      <c r="G25" s="8">
        <f t="shared" si="13"/>
        <v>800.19612764453427</v>
      </c>
      <c r="H25" s="11">
        <f t="shared" si="14"/>
        <v>8085981.8698480176</v>
      </c>
      <c r="I25" s="6"/>
      <c r="J25" s="8">
        <f t="shared" si="9"/>
        <v>4897.3307685964046</v>
      </c>
      <c r="K25" s="10">
        <f t="shared" si="10"/>
        <v>1.3616194982099636E-2</v>
      </c>
    </row>
    <row r="26" spans="1:11">
      <c r="A26" s="6" t="s">
        <v>3</v>
      </c>
      <c r="B26" s="11">
        <v>229000527</v>
      </c>
      <c r="C26" s="11">
        <v>7560000</v>
      </c>
      <c r="D26" s="11">
        <f t="shared" si="11"/>
        <v>221440527</v>
      </c>
      <c r="E26" s="10">
        <f t="shared" si="8"/>
        <v>8.016178571907473E-2</v>
      </c>
      <c r="F26" s="8">
        <f t="shared" si="12"/>
        <v>401.43130270809934</v>
      </c>
      <c r="G26" s="8">
        <f t="shared" si="13"/>
        <v>4817.1756324971921</v>
      </c>
      <c r="H26" s="11">
        <f t="shared" si="14"/>
        <v>3102261.1073281919</v>
      </c>
      <c r="I26" s="6"/>
      <c r="J26" s="8">
        <f t="shared" si="9"/>
        <v>29632.573369565216</v>
      </c>
      <c r="K26" s="10">
        <f t="shared" si="10"/>
        <v>1.354696055930121E-2</v>
      </c>
    </row>
    <row r="27" spans="1:11">
      <c r="A27" s="6" t="s">
        <v>4</v>
      </c>
      <c r="B27" s="11">
        <v>206700704</v>
      </c>
      <c r="C27" s="11">
        <v>5280000</v>
      </c>
      <c r="D27" s="11">
        <f t="shared" si="11"/>
        <v>201420704</v>
      </c>
      <c r="E27" s="10">
        <f t="shared" si="8"/>
        <v>7.2914581319765276E-2</v>
      </c>
      <c r="F27" s="8">
        <f t="shared" si="12"/>
        <v>3265.9656216144867</v>
      </c>
      <c r="G27" s="8">
        <f t="shared" si="13"/>
        <v>39191.587459373841</v>
      </c>
      <c r="H27" s="11">
        <f t="shared" si="14"/>
        <v>2821794.2970749163</v>
      </c>
      <c r="I27" s="6"/>
      <c r="J27" s="8">
        <f t="shared" si="9"/>
        <v>239236.92592592593</v>
      </c>
      <c r="K27" s="10">
        <f t="shared" si="10"/>
        <v>1.3651594999284165E-2</v>
      </c>
    </row>
    <row r="28" spans="1:11">
      <c r="A28" s="6" t="s">
        <v>8</v>
      </c>
      <c r="B28" s="11">
        <v>158151312</v>
      </c>
      <c r="C28" s="11">
        <v>0</v>
      </c>
      <c r="D28" s="11">
        <f t="shared" si="11"/>
        <v>158151312</v>
      </c>
      <c r="E28" s="10">
        <f t="shared" si="8"/>
        <v>5.7250999875621378E-2</v>
      </c>
      <c r="F28" s="8">
        <f t="shared" si="12"/>
        <v>184634.47459887897</v>
      </c>
      <c r="G28" s="8">
        <f t="shared" si="13"/>
        <v>2215613.6951865475</v>
      </c>
      <c r="H28" s="11">
        <f t="shared" si="14"/>
        <v>2215613.6951865475</v>
      </c>
      <c r="I28" s="6"/>
      <c r="J28" s="8">
        <f t="shared" si="9"/>
        <v>13179276</v>
      </c>
      <c r="K28" s="10">
        <f t="shared" si="10"/>
        <v>1.400945504129961E-2</v>
      </c>
    </row>
    <row r="29" spans="1:11">
      <c r="A29" s="6" t="s">
        <v>28</v>
      </c>
      <c r="B29" s="11">
        <v>38604409</v>
      </c>
      <c r="C29" s="11">
        <v>0</v>
      </c>
      <c r="D29" s="11">
        <f t="shared" si="11"/>
        <v>38604409</v>
      </c>
      <c r="E29" s="10">
        <f t="shared" si="8"/>
        <v>1.3974850963344755E-2</v>
      </c>
      <c r="F29" s="8"/>
      <c r="G29" s="8"/>
      <c r="H29" s="11">
        <f t="shared" si="14"/>
        <v>540826.73228144203</v>
      </c>
      <c r="I29" s="6"/>
      <c r="J29" s="8"/>
      <c r="K29" s="10">
        <f>H29/B29</f>
        <v>1.400945504129961E-2</v>
      </c>
    </row>
    <row r="30" spans="1:11">
      <c r="A30" s="6" t="s">
        <v>6</v>
      </c>
      <c r="B30" s="11">
        <f>SUM(B23:B29)</f>
        <v>2841980086</v>
      </c>
      <c r="C30" s="11">
        <f>SUM(C23:C29)</f>
        <v>79560000</v>
      </c>
      <c r="D30" s="11">
        <f>SUM(D23:D29)</f>
        <v>2762420086</v>
      </c>
      <c r="E30" s="10">
        <f>SUM(E23:E29)</f>
        <v>0.99999999999999989</v>
      </c>
      <c r="F30" s="6"/>
      <c r="G30" s="6"/>
      <c r="H30" s="11">
        <f>SUM(H23:H29)</f>
        <v>38700000</v>
      </c>
      <c r="I30" s="6"/>
      <c r="J30" s="6"/>
      <c r="K30" s="6"/>
    </row>
    <row r="33" spans="1:10" ht="15.75" thickBot="1">
      <c r="A33" s="23"/>
      <c r="B33" s="23"/>
      <c r="C33" s="97" t="s">
        <v>74</v>
      </c>
      <c r="D33" s="31"/>
      <c r="E33" s="31"/>
      <c r="F33" s="31"/>
      <c r="G33" s="23"/>
      <c r="H33" s="23"/>
      <c r="I33" s="32"/>
      <c r="J33" s="32"/>
    </row>
    <row r="34" spans="1:10">
      <c r="A34" s="21"/>
      <c r="B34" s="21"/>
      <c r="C34" s="21"/>
      <c r="D34" s="22"/>
      <c r="E34" s="22" t="s">
        <v>70</v>
      </c>
      <c r="F34" s="21"/>
      <c r="G34" s="21"/>
      <c r="H34" s="21"/>
      <c r="I34" s="21"/>
      <c r="J34" s="33"/>
    </row>
    <row r="35" spans="1:10">
      <c r="A35" s="21"/>
      <c r="B35" s="22" t="s">
        <v>9</v>
      </c>
      <c r="C35" s="22" t="s">
        <v>71</v>
      </c>
      <c r="D35" s="22" t="s">
        <v>72</v>
      </c>
      <c r="E35" s="22" t="s">
        <v>24</v>
      </c>
      <c r="F35" s="87" t="s">
        <v>80</v>
      </c>
      <c r="G35" s="87" t="s">
        <v>80</v>
      </c>
      <c r="H35" s="87" t="s">
        <v>80</v>
      </c>
      <c r="I35" s="87" t="s">
        <v>80</v>
      </c>
      <c r="J35" s="33"/>
    </row>
    <row r="36" spans="1:10">
      <c r="A36" s="21" t="s">
        <v>0</v>
      </c>
      <c r="B36" s="22" t="s">
        <v>10</v>
      </c>
      <c r="C36" s="22" t="s">
        <v>73</v>
      </c>
      <c r="D36" s="22" t="s">
        <v>24</v>
      </c>
      <c r="E36" s="22" t="s">
        <v>73</v>
      </c>
      <c r="F36" s="22" t="s">
        <v>18</v>
      </c>
      <c r="G36" s="22" t="s">
        <v>19</v>
      </c>
      <c r="H36" s="22" t="s">
        <v>54</v>
      </c>
      <c r="I36" s="22" t="s">
        <v>24</v>
      </c>
      <c r="J36" s="33"/>
    </row>
    <row r="37" spans="1:10">
      <c r="A37" s="24" t="s">
        <v>1</v>
      </c>
      <c r="B37" s="25">
        <v>1035848</v>
      </c>
      <c r="C37" s="28">
        <v>127087183</v>
      </c>
      <c r="D37" s="28">
        <v>1298929983</v>
      </c>
      <c r="E37" s="27">
        <f>C37/$C$44</f>
        <v>0.48946075661495608</v>
      </c>
      <c r="F37" s="26">
        <f>I37/B37/12</f>
        <v>1.5238827898332896</v>
      </c>
      <c r="G37" s="26">
        <f>F37*12</f>
        <v>18.286593477999475</v>
      </c>
      <c r="H37" s="36">
        <f>I37/D37</f>
        <v>1.4582873233282506E-2</v>
      </c>
      <c r="I37" s="28">
        <f>E37*$E$4</f>
        <v>18942131.2809988</v>
      </c>
      <c r="J37" s="34"/>
    </row>
    <row r="38" spans="1:10">
      <c r="A38" s="24" t="s">
        <v>2</v>
      </c>
      <c r="B38" s="25">
        <v>135468</v>
      </c>
      <c r="C38" s="28">
        <v>25514749</v>
      </c>
      <c r="D38" s="28">
        <v>316742822</v>
      </c>
      <c r="E38" s="92">
        <f t="shared" ref="E38:E43" si="15">C38/$C$44</f>
        <v>9.8266938141045229E-2</v>
      </c>
      <c r="F38" s="91">
        <f t="shared" ref="F38:F42" si="16">I38/B38/12</f>
        <v>2.3393781225445927</v>
      </c>
      <c r="G38" s="91">
        <f t="shared" ref="G38:G42" si="17">F38*12</f>
        <v>28.07253747053511</v>
      </c>
      <c r="H38" s="103">
        <f t="shared" ref="H38:H43" si="18">I38/D38</f>
        <v>1.2006366812184461E-2</v>
      </c>
      <c r="I38" s="93">
        <f t="shared" ref="I38:I43" si="19">E38*$E$4</f>
        <v>3802930.5060584503</v>
      </c>
      <c r="J38" s="34"/>
    </row>
    <row r="39" spans="1:10">
      <c r="A39" s="24" t="s">
        <v>7</v>
      </c>
      <c r="B39" s="25">
        <v>10105</v>
      </c>
      <c r="C39" s="28">
        <v>53238723</v>
      </c>
      <c r="D39" s="28">
        <v>593850329</v>
      </c>
      <c r="E39" s="92">
        <f t="shared" si="15"/>
        <v>0.20504243642566272</v>
      </c>
      <c r="F39" s="91">
        <f t="shared" si="16"/>
        <v>65.439075454998743</v>
      </c>
      <c r="G39" s="91">
        <f t="shared" si="17"/>
        <v>785.26890545998492</v>
      </c>
      <c r="H39" s="103">
        <f t="shared" si="18"/>
        <v>1.3362192293528473E-2</v>
      </c>
      <c r="I39" s="93">
        <f t="shared" si="19"/>
        <v>7935142.2896731477</v>
      </c>
      <c r="J39" s="34"/>
    </row>
    <row r="40" spans="1:10">
      <c r="A40" s="24" t="s">
        <v>3</v>
      </c>
      <c r="B40" s="25">
        <v>644</v>
      </c>
      <c r="C40" s="28">
        <v>21836452</v>
      </c>
      <c r="D40" s="28">
        <v>229000527</v>
      </c>
      <c r="E40" s="92">
        <f t="shared" si="15"/>
        <v>8.4100426694532771E-2</v>
      </c>
      <c r="F40" s="91">
        <f t="shared" si="16"/>
        <v>421.1550870960686</v>
      </c>
      <c r="G40" s="91">
        <f t="shared" si="17"/>
        <v>5053.861045152823</v>
      </c>
      <c r="H40" s="103">
        <f t="shared" si="18"/>
        <v>1.4212572153069404E-2</v>
      </c>
      <c r="I40" s="93">
        <f t="shared" si="19"/>
        <v>3254686.5130784181</v>
      </c>
      <c r="J40" s="34"/>
    </row>
    <row r="41" spans="1:10">
      <c r="A41" s="24" t="s">
        <v>4</v>
      </c>
      <c r="B41" s="25">
        <v>72</v>
      </c>
      <c r="C41" s="28">
        <v>18408470</v>
      </c>
      <c r="D41" s="28">
        <v>206700704</v>
      </c>
      <c r="E41" s="92">
        <f t="shared" si="15"/>
        <v>7.0897972884674934E-2</v>
      </c>
      <c r="F41" s="91">
        <f t="shared" si="16"/>
        <v>3175.6383687927319</v>
      </c>
      <c r="G41" s="91">
        <f t="shared" si="17"/>
        <v>38107.660425512782</v>
      </c>
      <c r="H41" s="103">
        <f t="shared" si="18"/>
        <v>1.327403099041656E-2</v>
      </c>
      <c r="I41" s="93">
        <f t="shared" si="19"/>
        <v>2743751.5506369201</v>
      </c>
      <c r="J41" s="34"/>
    </row>
    <row r="42" spans="1:10">
      <c r="A42" s="24" t="s">
        <v>8</v>
      </c>
      <c r="B42" s="25">
        <v>1</v>
      </c>
      <c r="C42" s="28">
        <v>9796045</v>
      </c>
      <c r="D42" s="28">
        <v>158151312</v>
      </c>
      <c r="E42" s="92">
        <f t="shared" si="15"/>
        <v>3.7728270344415123E-2</v>
      </c>
      <c r="F42" s="91">
        <f t="shared" si="16"/>
        <v>121673.67186073877</v>
      </c>
      <c r="G42" s="91">
        <f t="shared" si="17"/>
        <v>1460084.0623288653</v>
      </c>
      <c r="H42" s="103">
        <f t="shared" si="18"/>
        <v>9.2321969629241222E-3</v>
      </c>
      <c r="I42" s="93">
        <f t="shared" si="19"/>
        <v>1460084.0623288653</v>
      </c>
      <c r="J42" s="34"/>
    </row>
    <row r="43" spans="1:10">
      <c r="A43" s="24" t="s">
        <v>28</v>
      </c>
      <c r="B43" s="25">
        <v>1382</v>
      </c>
      <c r="C43" s="28">
        <v>3765717</v>
      </c>
      <c r="D43" s="28">
        <v>38604409</v>
      </c>
      <c r="E43" s="92">
        <f t="shared" si="15"/>
        <v>1.4503198894713109E-2</v>
      </c>
      <c r="F43" s="27"/>
      <c r="G43" s="26"/>
      <c r="H43" s="103">
        <f t="shared" si="18"/>
        <v>1.4539111250878036E-2</v>
      </c>
      <c r="I43" s="93">
        <f t="shared" si="19"/>
        <v>561273.79722539731</v>
      </c>
      <c r="J43" s="34"/>
    </row>
    <row r="44" spans="1:10">
      <c r="A44" s="24" t="s">
        <v>6</v>
      </c>
      <c r="B44" s="25">
        <f>SUM(B37:B43)</f>
        <v>1183520</v>
      </c>
      <c r="C44" s="28">
        <f>SUM(C37:C43)</f>
        <v>259647339</v>
      </c>
      <c r="D44" s="93">
        <f>SUM(D37:D43)</f>
        <v>2841980086</v>
      </c>
      <c r="E44" s="27">
        <f>SUM(E37:E43)</f>
        <v>0.99999999999999989</v>
      </c>
      <c r="F44" s="27"/>
      <c r="G44" s="24"/>
      <c r="H44" s="35"/>
      <c r="I44" s="28">
        <f>SUM(I37:I43)</f>
        <v>38700000.000000007</v>
      </c>
      <c r="J44" s="32"/>
    </row>
    <row r="48" spans="1:10">
      <c r="A48" s="29" t="s">
        <v>39</v>
      </c>
      <c r="B48" s="21"/>
      <c r="C48" s="21"/>
      <c r="D48" s="21"/>
      <c r="E48" s="21"/>
      <c r="F48" s="21"/>
      <c r="G48" s="21"/>
      <c r="H48" s="21"/>
      <c r="I48" s="21"/>
      <c r="J48" s="21"/>
    </row>
    <row r="49" spans="1:10" ht="15.75">
      <c r="A49" s="37" t="s">
        <v>81</v>
      </c>
      <c r="B49" s="30"/>
      <c r="C49" s="30"/>
      <c r="D49" s="30"/>
      <c r="E49" s="30"/>
      <c r="F49" s="30"/>
      <c r="G49" s="30"/>
      <c r="H49" s="30"/>
      <c r="I49" s="30"/>
      <c r="J49" s="30"/>
    </row>
    <row r="50" spans="1:10" s="86" customFormat="1" ht="15.75">
      <c r="A50" s="96" t="s">
        <v>62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s="86" customFormat="1" ht="15.75">
      <c r="A51" s="96" t="s">
        <v>63</v>
      </c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5.75">
      <c r="A52" s="96" t="s">
        <v>75</v>
      </c>
      <c r="B52" s="30"/>
      <c r="C52" s="30"/>
      <c r="D52" s="30"/>
      <c r="E52" s="30"/>
      <c r="F52" s="30"/>
      <c r="G52" s="30"/>
      <c r="H52" s="30"/>
      <c r="I52" s="30"/>
      <c r="J52" s="30"/>
    </row>
    <row r="53" spans="1:10">
      <c r="A53" s="86" t="s">
        <v>64</v>
      </c>
      <c r="B53" s="86"/>
      <c r="C53" s="86"/>
      <c r="D53" s="86"/>
      <c r="E53" s="86"/>
      <c r="F53" s="86"/>
      <c r="G53" s="86"/>
      <c r="H53" s="30"/>
      <c r="I53" s="30"/>
      <c r="J53" s="30"/>
    </row>
    <row r="54" spans="1:10">
      <c r="A54" s="86" t="s">
        <v>40</v>
      </c>
      <c r="B54" s="86"/>
      <c r="C54" s="86"/>
      <c r="D54" s="86"/>
      <c r="E54" s="86"/>
      <c r="F54" s="86"/>
      <c r="G54" s="86"/>
      <c r="H54" s="21"/>
      <c r="I54" s="21"/>
      <c r="J54" s="21"/>
    </row>
    <row r="55" spans="1:10">
      <c r="A55" s="86" t="s">
        <v>41</v>
      </c>
      <c r="B55" s="86"/>
      <c r="C55" s="86"/>
      <c r="D55" s="86"/>
      <c r="E55" s="86"/>
      <c r="F55" s="86"/>
      <c r="G55" s="86"/>
    </row>
    <row r="56" spans="1:10">
      <c r="A56" s="86" t="s">
        <v>42</v>
      </c>
      <c r="B56" s="86"/>
      <c r="C56" s="86"/>
      <c r="D56" s="86"/>
      <c r="E56" s="86"/>
      <c r="F56" s="86"/>
      <c r="G56" s="86"/>
    </row>
    <row r="57" spans="1:10">
      <c r="A57" s="86" t="s">
        <v>60</v>
      </c>
      <c r="B57" s="86"/>
      <c r="C57" s="86"/>
      <c r="D57" s="86"/>
      <c r="E57" s="86"/>
      <c r="F57" s="86"/>
      <c r="G57" s="86"/>
    </row>
  </sheetData>
  <pageMargins left="0.7" right="0.7" top="0.75" bottom="0.75" header="0.3" footer="0.3"/>
  <pageSetup scale="75" orientation="landscape" verticalDpi="597" r:id="rId1"/>
  <headerFooter>
    <oddFooter>&amp;CAttachment 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7"/>
  <sheetViews>
    <sheetView view="pageLayout" topLeftCell="A45" zoomScaleNormal="100" workbookViewId="0">
      <selection activeCell="E37" sqref="E37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66</v>
      </c>
      <c r="C1" s="4"/>
      <c r="D1" s="4"/>
      <c r="E1" s="4"/>
      <c r="F1" s="4"/>
      <c r="G1" s="4"/>
      <c r="H1" s="4"/>
    </row>
    <row r="2" spans="1:11" ht="15.75">
      <c r="B2" s="3"/>
    </row>
    <row r="3" spans="1:11" ht="15.75">
      <c r="B3" s="3"/>
      <c r="E3" s="2"/>
    </row>
    <row r="4" spans="1:11" ht="15.75">
      <c r="B4" s="19" t="s">
        <v>61</v>
      </c>
      <c r="C4" s="16"/>
      <c r="D4" s="16"/>
      <c r="E4" s="20">
        <v>20000000</v>
      </c>
    </row>
    <row r="6" spans="1:11" ht="15.75" thickBot="1">
      <c r="A6" s="4"/>
      <c r="B6" s="4"/>
      <c r="C6" s="5" t="s">
        <v>58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21</v>
      </c>
      <c r="J7" s="1"/>
      <c r="K7" s="1"/>
    </row>
    <row r="8" spans="1:11">
      <c r="B8" s="1" t="s">
        <v>9</v>
      </c>
      <c r="C8" s="1" t="s">
        <v>11</v>
      </c>
      <c r="D8" s="1" t="s">
        <v>22</v>
      </c>
      <c r="E8" s="1" t="s">
        <v>14</v>
      </c>
      <c r="F8" s="1" t="s">
        <v>16</v>
      </c>
      <c r="G8" s="87" t="s">
        <v>80</v>
      </c>
      <c r="H8" s="87" t="s">
        <v>80</v>
      </c>
      <c r="I8" s="87" t="s">
        <v>80</v>
      </c>
      <c r="J8" s="1" t="s">
        <v>55</v>
      </c>
      <c r="K8" s="1" t="s">
        <v>54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52</v>
      </c>
      <c r="K9" s="87" t="s">
        <v>80</v>
      </c>
    </row>
    <row r="10" spans="1:11">
      <c r="A10" s="6" t="s">
        <v>1</v>
      </c>
      <c r="B10" s="7">
        <v>239058</v>
      </c>
      <c r="C10" s="8">
        <v>9.09</v>
      </c>
      <c r="D10" s="9">
        <f>C10/$C$10</f>
        <v>1</v>
      </c>
      <c r="E10" s="7">
        <f>B10*D10</f>
        <v>239058</v>
      </c>
      <c r="F10" s="10">
        <f>E10/$E$17</f>
        <v>0.68392699939234458</v>
      </c>
      <c r="G10" s="8">
        <f>I10/B10/12</f>
        <v>4.7682082687907306</v>
      </c>
      <c r="H10" s="8">
        <f>G10*12</f>
        <v>57.21849922548877</v>
      </c>
      <c r="I10" s="11">
        <f>F10*$E$4</f>
        <v>13678539.987846892</v>
      </c>
      <c r="J10" s="8">
        <f>B23/B10/12</f>
        <v>99.22947708645323</v>
      </c>
      <c r="K10" s="10">
        <f>G10/J10</f>
        <v>4.8052336954637488E-2</v>
      </c>
    </row>
    <row r="11" spans="1:11">
      <c r="A11" s="6" t="s">
        <v>2</v>
      </c>
      <c r="B11" s="7">
        <v>25557</v>
      </c>
      <c r="C11" s="8">
        <v>18.41</v>
      </c>
      <c r="D11" s="9">
        <f>C11/$C$10</f>
        <v>2.0253025302530254</v>
      </c>
      <c r="E11" s="7">
        <f>B11*D11</f>
        <v>51760.656765676569</v>
      </c>
      <c r="F11" s="10">
        <f>E11/$E$17</f>
        <v>0.14808335495288272</v>
      </c>
      <c r="G11" s="8">
        <f>I11/B11/12</f>
        <v>9.6570642715552637</v>
      </c>
      <c r="H11" s="8">
        <f>G11*12</f>
        <v>115.88477125866316</v>
      </c>
      <c r="I11" s="11">
        <f>F11*$E$4</f>
        <v>2961667.0990576544</v>
      </c>
      <c r="J11" s="8">
        <f>B24/B11/12</f>
        <v>157.03069935177578</v>
      </c>
      <c r="K11" s="10">
        <f>G11/J11</f>
        <v>6.149793837395947E-2</v>
      </c>
    </row>
    <row r="12" spans="1:11">
      <c r="A12" s="6" t="s">
        <v>29</v>
      </c>
      <c r="B12" s="7">
        <v>5397</v>
      </c>
      <c r="C12" s="8">
        <v>49.73</v>
      </c>
      <c r="D12" s="9">
        <f>C12/$C$10</f>
        <v>5.4708470847084705</v>
      </c>
      <c r="E12" s="7">
        <f>B12*D12</f>
        <v>29526.161716171617</v>
      </c>
      <c r="F12" s="10">
        <f>E12/$E$17</f>
        <v>8.4472133064421084E-2</v>
      </c>
      <c r="G12" s="8">
        <f>I12/B12/12</f>
        <v>26.086138306596592</v>
      </c>
      <c r="H12" s="8">
        <f>G12*12</f>
        <v>313.03365967915909</v>
      </c>
      <c r="I12" s="11">
        <f>F12*$E$4</f>
        <v>1689442.6612884216</v>
      </c>
      <c r="J12" s="8">
        <f>B25/B12/12</f>
        <v>1587.4441201902291</v>
      </c>
      <c r="K12" s="10">
        <f>G12/J12</f>
        <v>1.6432791538810575E-2</v>
      </c>
    </row>
    <row r="13" spans="1:11">
      <c r="A13" s="6" t="s">
        <v>7</v>
      </c>
      <c r="B13" s="7">
        <v>1010</v>
      </c>
      <c r="C13" s="8">
        <v>184.67</v>
      </c>
      <c r="D13" s="9">
        <f>C13/$C$10</f>
        <v>20.315731573157315</v>
      </c>
      <c r="E13" s="7">
        <f>B13*D13</f>
        <v>20518.888888888887</v>
      </c>
      <c r="F13" s="10">
        <f>E13/$E$17</f>
        <v>5.8703001399838937E-2</v>
      </c>
      <c r="G13" s="8">
        <f>I13/B13/12</f>
        <v>96.869639273661619</v>
      </c>
      <c r="H13" s="8">
        <f>G13*12</f>
        <v>1162.4356712839394</v>
      </c>
      <c r="I13" s="11">
        <f>F13*$E$4</f>
        <v>1174060.0279967787</v>
      </c>
      <c r="J13" s="8">
        <f>B26/B13/12</f>
        <v>14738.439768976898</v>
      </c>
      <c r="K13" s="10">
        <f>G13/J13</f>
        <v>6.572584397811468E-3</v>
      </c>
    </row>
    <row r="14" spans="1:11">
      <c r="A14" s="6" t="s">
        <v>30</v>
      </c>
      <c r="B14" s="7">
        <v>82</v>
      </c>
      <c r="C14" s="8">
        <v>961.5</v>
      </c>
      <c r="D14" s="9">
        <f>C14/$C$10</f>
        <v>105.77557755775578</v>
      </c>
      <c r="E14" s="7">
        <f>B14*D14</f>
        <v>8673.5973597359734</v>
      </c>
      <c r="F14" s="10">
        <f>E14/$E$17</f>
        <v>2.4814511190512707E-2</v>
      </c>
      <c r="G14" s="8">
        <f>I14/B14/12</f>
        <v>504.35998354700627</v>
      </c>
      <c r="H14" s="8">
        <f>G14*12</f>
        <v>6052.319802564075</v>
      </c>
      <c r="I14" s="11">
        <f>F14*$E$4</f>
        <v>496290.22381025413</v>
      </c>
      <c r="J14" s="8">
        <f>B27/B14/12</f>
        <v>144830.56808943089</v>
      </c>
      <c r="K14" s="10">
        <f>G14/J14</f>
        <v>3.4824139006039865E-3</v>
      </c>
    </row>
    <row r="15" spans="1:11">
      <c r="A15" s="6" t="s">
        <v>5</v>
      </c>
      <c r="B15" s="7"/>
      <c r="C15" s="8"/>
      <c r="D15" s="9"/>
      <c r="E15" s="7"/>
      <c r="F15" s="10"/>
      <c r="G15" s="8"/>
      <c r="H15" s="8"/>
      <c r="I15" s="11"/>
      <c r="J15" s="6"/>
      <c r="K15" s="6"/>
    </row>
    <row r="16" spans="1:11">
      <c r="A16" s="6"/>
      <c r="B16" s="7"/>
      <c r="C16" s="8"/>
      <c r="D16" s="9"/>
      <c r="E16" s="7"/>
      <c r="F16" s="10"/>
      <c r="G16" s="8"/>
      <c r="H16" s="8"/>
      <c r="I16" s="11"/>
      <c r="J16" s="6"/>
      <c r="K16" s="6"/>
    </row>
    <row r="17" spans="1:11">
      <c r="A17" s="6" t="s">
        <v>6</v>
      </c>
      <c r="B17" s="7">
        <f>SUM(B10:B16)</f>
        <v>271104</v>
      </c>
      <c r="C17" s="6"/>
      <c r="D17" s="6"/>
      <c r="E17" s="7">
        <f>SUM(E10:E16)</f>
        <v>349537.30473047303</v>
      </c>
      <c r="F17" s="10">
        <f>SUM(F10:F16)</f>
        <v>1.0000000000000002</v>
      </c>
      <c r="G17" s="6"/>
      <c r="H17" s="6"/>
      <c r="I17" s="11">
        <f>SUM(I10:I16)</f>
        <v>20000000</v>
      </c>
      <c r="J17" s="6"/>
      <c r="K17" s="6"/>
    </row>
    <row r="20" spans="1:11" ht="15.75" thickBot="1">
      <c r="A20" s="4"/>
      <c r="B20" s="4"/>
      <c r="C20" s="5" t="s">
        <v>59</v>
      </c>
      <c r="D20" s="4"/>
      <c r="E20" s="4"/>
      <c r="F20" s="4"/>
      <c r="G20" s="4"/>
      <c r="H20" s="4"/>
      <c r="I20" s="4"/>
      <c r="J20" s="4"/>
      <c r="K20" s="4"/>
    </row>
    <row r="21" spans="1:11">
      <c r="B21" s="1" t="s">
        <v>23</v>
      </c>
      <c r="C21" s="1"/>
      <c r="D21" s="1" t="s">
        <v>26</v>
      </c>
      <c r="E21" s="1" t="s">
        <v>24</v>
      </c>
      <c r="F21" s="87" t="s">
        <v>80</v>
      </c>
      <c r="G21" s="87" t="s">
        <v>80</v>
      </c>
      <c r="H21" s="87" t="s">
        <v>80</v>
      </c>
      <c r="J21" s="1" t="s">
        <v>55</v>
      </c>
      <c r="K21" s="1" t="s">
        <v>54</v>
      </c>
    </row>
    <row r="22" spans="1:11">
      <c r="A22" t="s">
        <v>0</v>
      </c>
      <c r="B22" s="1" t="s">
        <v>24</v>
      </c>
      <c r="C22" s="1" t="s">
        <v>25</v>
      </c>
      <c r="D22" s="1" t="s">
        <v>24</v>
      </c>
      <c r="E22" s="1" t="s">
        <v>27</v>
      </c>
      <c r="F22" s="1" t="s">
        <v>18</v>
      </c>
      <c r="G22" s="1" t="s">
        <v>19</v>
      </c>
      <c r="H22" s="1" t="s">
        <v>20</v>
      </c>
      <c r="J22" s="1" t="s">
        <v>52</v>
      </c>
      <c r="K22" s="87" t="s">
        <v>80</v>
      </c>
    </row>
    <row r="23" spans="1:11">
      <c r="A23" s="6" t="s">
        <v>1</v>
      </c>
      <c r="B23" s="11">
        <v>284659204</v>
      </c>
      <c r="C23" s="11">
        <v>0</v>
      </c>
      <c r="D23" s="11">
        <f t="shared" ref="D23:D28" si="0">B23-C23</f>
        <v>284659204</v>
      </c>
      <c r="E23" s="10">
        <f t="shared" ref="E23:E28" si="1">D23/$D$30</f>
        <v>0.37140374395957076</v>
      </c>
      <c r="F23" s="8">
        <f>H23/B10/12</f>
        <v>2.5893558882472787</v>
      </c>
      <c r="G23" s="8">
        <f>F23*12</f>
        <v>31.072270658967344</v>
      </c>
      <c r="H23" s="11">
        <f t="shared" ref="H23:H28" si="2">E23*$E$4</f>
        <v>7428074.8791914154</v>
      </c>
      <c r="I23" s="6"/>
      <c r="J23" s="8">
        <f>B23/B10/12</f>
        <v>99.22947708645323</v>
      </c>
      <c r="K23" s="10">
        <f>F23/J23</f>
        <v>2.6094623939127627E-2</v>
      </c>
    </row>
    <row r="24" spans="1:11">
      <c r="A24" s="6" t="s">
        <v>2</v>
      </c>
      <c r="B24" s="11">
        <v>48158803</v>
      </c>
      <c r="C24" s="11">
        <v>0</v>
      </c>
      <c r="D24" s="11">
        <f t="shared" si="0"/>
        <v>48158803</v>
      </c>
      <c r="E24" s="10">
        <f t="shared" si="1"/>
        <v>6.2834292682176579E-2</v>
      </c>
      <c r="F24" s="8">
        <f>H24/B11/12</f>
        <v>4.0976570464828024</v>
      </c>
      <c r="G24" s="8">
        <f>F24*12</f>
        <v>49.171884557793632</v>
      </c>
      <c r="H24" s="11">
        <f t="shared" si="2"/>
        <v>1256685.8536435317</v>
      </c>
      <c r="I24" s="6"/>
      <c r="J24" s="8">
        <f>B24/B11/12</f>
        <v>157.03069935177578</v>
      </c>
      <c r="K24" s="10">
        <f>F24/J24</f>
        <v>2.6094623939127634E-2</v>
      </c>
    </row>
    <row r="25" spans="1:11">
      <c r="A25" s="6" t="s">
        <v>29</v>
      </c>
      <c r="B25" s="11">
        <v>102809231</v>
      </c>
      <c r="C25" s="11">
        <v>0</v>
      </c>
      <c r="D25" s="11">
        <f t="shared" si="0"/>
        <v>102809231</v>
      </c>
      <c r="E25" s="10">
        <f t="shared" si="1"/>
        <v>0.13413841102079513</v>
      </c>
      <c r="F25" s="8">
        <f>H25/B12/12</f>
        <v>41.423757340743357</v>
      </c>
      <c r="G25" s="8">
        <f>F25*12</f>
        <v>497.08508808892032</v>
      </c>
      <c r="H25" s="11">
        <f t="shared" si="2"/>
        <v>2682768.2204159028</v>
      </c>
      <c r="I25" s="6"/>
      <c r="J25" s="8">
        <f>B25/B12/12</f>
        <v>1587.4441201902291</v>
      </c>
      <c r="K25" s="10">
        <f>F25/J25</f>
        <v>2.6094623939127634E-2</v>
      </c>
    </row>
    <row r="26" spans="1:11">
      <c r="A26" s="6" t="s">
        <v>7</v>
      </c>
      <c r="B26" s="11">
        <v>178629890</v>
      </c>
      <c r="C26" s="11">
        <v>0</v>
      </c>
      <c r="D26" s="11">
        <f t="shared" si="0"/>
        <v>178629890</v>
      </c>
      <c r="E26" s="10">
        <f t="shared" si="1"/>
        <v>0.23306399019188676</v>
      </c>
      <c r="F26" s="8">
        <f>H26/B13/12</f>
        <v>384.59404322093525</v>
      </c>
      <c r="G26" s="8">
        <f>F26*12</f>
        <v>4615.1285186512232</v>
      </c>
      <c r="H26" s="11">
        <f t="shared" si="2"/>
        <v>4661279.8038377352</v>
      </c>
      <c r="I26" s="6"/>
      <c r="J26" s="8">
        <f>B26/B13/12</f>
        <v>14738.439768976898</v>
      </c>
      <c r="K26" s="10">
        <f>F26/J26</f>
        <v>2.6094623939127631E-2</v>
      </c>
    </row>
    <row r="27" spans="1:11">
      <c r="A27" s="6" t="s">
        <v>30</v>
      </c>
      <c r="B27" s="11">
        <v>142513279</v>
      </c>
      <c r="C27" s="11">
        <v>0</v>
      </c>
      <c r="D27" s="11">
        <f t="shared" si="0"/>
        <v>142513279</v>
      </c>
      <c r="E27" s="10">
        <f t="shared" si="1"/>
        <v>0.18594152109184875</v>
      </c>
      <c r="F27" s="8">
        <f>H27/B14/12</f>
        <v>3779.2992091839174</v>
      </c>
      <c r="G27" s="8">
        <f>F27*12</f>
        <v>45351.59051020701</v>
      </c>
      <c r="H27" s="11">
        <f t="shared" si="2"/>
        <v>3718830.421836975</v>
      </c>
      <c r="I27" s="6"/>
      <c r="J27" s="8">
        <f>B27/B14/12</f>
        <v>144830.56808943089</v>
      </c>
      <c r="K27" s="10">
        <f>F27/J27</f>
        <v>2.6094623939127627E-2</v>
      </c>
    </row>
    <row r="28" spans="1:11">
      <c r="A28" s="6" t="s">
        <v>5</v>
      </c>
      <c r="B28" s="11">
        <v>9670989</v>
      </c>
      <c r="C28" s="11">
        <v>0</v>
      </c>
      <c r="D28" s="11">
        <f t="shared" si="0"/>
        <v>9670989</v>
      </c>
      <c r="E28" s="10">
        <f t="shared" si="1"/>
        <v>1.2618041053721999E-2</v>
      </c>
      <c r="F28" s="8"/>
      <c r="G28" s="8"/>
      <c r="H28" s="11">
        <f t="shared" si="2"/>
        <v>252360.82107443997</v>
      </c>
      <c r="I28" s="6"/>
      <c r="J28" s="8"/>
      <c r="K28" s="10">
        <f>H28/B28</f>
        <v>2.6094623939127631E-2</v>
      </c>
    </row>
    <row r="29" spans="1:11">
      <c r="A29" s="6"/>
      <c r="B29" s="11"/>
      <c r="C29" s="11"/>
      <c r="D29" s="11"/>
      <c r="E29" s="10"/>
      <c r="F29" s="8"/>
      <c r="G29" s="8"/>
      <c r="H29" s="11"/>
      <c r="I29" s="6"/>
      <c r="J29" s="6"/>
      <c r="K29" s="10"/>
    </row>
    <row r="30" spans="1:11">
      <c r="A30" s="6" t="s">
        <v>6</v>
      </c>
      <c r="B30" s="11">
        <f>SUM(B23:B29)</f>
        <v>766441396</v>
      </c>
      <c r="C30" s="11">
        <f>SUM(C23:C29)</f>
        <v>0</v>
      </c>
      <c r="D30" s="11">
        <f>SUM(D23:D29)</f>
        <v>766441396</v>
      </c>
      <c r="E30" s="10">
        <f>SUM(E23:E29)</f>
        <v>1</v>
      </c>
      <c r="F30" s="6"/>
      <c r="G30" s="6"/>
      <c r="H30" s="11">
        <f>SUM(H23:H29)</f>
        <v>20000000</v>
      </c>
      <c r="I30" s="6"/>
      <c r="J30" s="6"/>
      <c r="K30" s="6"/>
    </row>
    <row r="33" spans="1:10" ht="15.75" thickBot="1">
      <c r="A33" s="40"/>
      <c r="B33" s="40"/>
      <c r="C33" s="97" t="s">
        <v>74</v>
      </c>
      <c r="D33" s="48"/>
      <c r="E33" s="48"/>
      <c r="F33" s="48"/>
      <c r="G33" s="40"/>
      <c r="H33" s="40"/>
      <c r="I33" s="49"/>
      <c r="J33" s="49"/>
    </row>
    <row r="34" spans="1:10">
      <c r="A34" s="38"/>
      <c r="B34" s="38"/>
      <c r="C34" s="38"/>
      <c r="D34" s="39"/>
      <c r="E34" s="39" t="s">
        <v>70</v>
      </c>
      <c r="F34" s="38"/>
      <c r="G34" s="38"/>
      <c r="H34" s="38"/>
      <c r="I34" s="38"/>
      <c r="J34" s="50"/>
    </row>
    <row r="35" spans="1:10">
      <c r="A35" s="38"/>
      <c r="B35" s="39" t="s">
        <v>9</v>
      </c>
      <c r="C35" s="39" t="s">
        <v>71</v>
      </c>
      <c r="D35" s="39" t="s">
        <v>72</v>
      </c>
      <c r="E35" s="39" t="s">
        <v>24</v>
      </c>
      <c r="F35" s="87" t="s">
        <v>80</v>
      </c>
      <c r="G35" s="87" t="s">
        <v>80</v>
      </c>
      <c r="H35" s="87" t="s">
        <v>80</v>
      </c>
      <c r="I35" s="87" t="s">
        <v>80</v>
      </c>
      <c r="J35" s="50"/>
    </row>
    <row r="36" spans="1:10">
      <c r="A36" s="38" t="s">
        <v>0</v>
      </c>
      <c r="B36" s="39" t="s">
        <v>10</v>
      </c>
      <c r="C36" s="39" t="s">
        <v>73</v>
      </c>
      <c r="D36" s="39" t="s">
        <v>24</v>
      </c>
      <c r="E36" s="39" t="s">
        <v>73</v>
      </c>
      <c r="F36" s="39" t="s">
        <v>18</v>
      </c>
      <c r="G36" s="39" t="s">
        <v>19</v>
      </c>
      <c r="H36" s="39" t="s">
        <v>54</v>
      </c>
      <c r="I36" s="39" t="s">
        <v>24</v>
      </c>
      <c r="J36" s="50"/>
    </row>
    <row r="37" spans="1:10">
      <c r="A37" s="41" t="s">
        <v>1</v>
      </c>
      <c r="B37" s="42">
        <v>239058</v>
      </c>
      <c r="C37" s="45">
        <v>25029196</v>
      </c>
      <c r="D37" s="45">
        <v>284659204</v>
      </c>
      <c r="E37" s="44">
        <f>C37/$C$44</f>
        <v>0.37140323990067914</v>
      </c>
      <c r="F37" s="43">
        <f>I37/B37/12</f>
        <v>2.5893523740450655</v>
      </c>
      <c r="G37" s="43">
        <f>F37*12</f>
        <v>31.072228488540787</v>
      </c>
      <c r="H37" s="53">
        <f>I37/D37</f>
        <v>2.6094588524225561E-2</v>
      </c>
      <c r="I37" s="45">
        <f>E37*$E$4</f>
        <v>7428064.7980135828</v>
      </c>
      <c r="J37" s="51"/>
    </row>
    <row r="38" spans="1:10">
      <c r="A38" s="41" t="s">
        <v>2</v>
      </c>
      <c r="B38" s="42">
        <v>25557</v>
      </c>
      <c r="C38" s="45">
        <v>1206958</v>
      </c>
      <c r="D38" s="45">
        <v>48158803</v>
      </c>
      <c r="E38" s="92">
        <f t="shared" ref="E38:E42" si="3">C38/$C$44</f>
        <v>1.7909808673999914E-2</v>
      </c>
      <c r="F38" s="91">
        <f t="shared" ref="F38:F41" si="4">I38/B38/12</f>
        <v>1.1679649850660561</v>
      </c>
      <c r="G38" s="91">
        <f t="shared" ref="G38:G41" si="5">F38*12</f>
        <v>14.015579820792674</v>
      </c>
      <c r="H38" s="103">
        <f t="shared" ref="H38:H42" si="6">I38/D38</f>
        <v>7.4378130511258411E-3</v>
      </c>
      <c r="I38" s="93">
        <f t="shared" ref="I38:I42" si="7">E38*$E$4</f>
        <v>358196.17347999831</v>
      </c>
      <c r="J38" s="51"/>
    </row>
    <row r="39" spans="1:10">
      <c r="A39" s="41" t="s">
        <v>29</v>
      </c>
      <c r="B39" s="42">
        <v>5397</v>
      </c>
      <c r="C39" s="45">
        <v>7088685</v>
      </c>
      <c r="D39" s="45">
        <v>102809231</v>
      </c>
      <c r="E39" s="92">
        <f t="shared" si="3"/>
        <v>0.1051875807610978</v>
      </c>
      <c r="F39" s="91">
        <f t="shared" si="4"/>
        <v>32.483349009047551</v>
      </c>
      <c r="G39" s="91">
        <f t="shared" si="5"/>
        <v>389.80018810857064</v>
      </c>
      <c r="H39" s="103">
        <f t="shared" si="6"/>
        <v>2.046267241530049E-2</v>
      </c>
      <c r="I39" s="93">
        <f t="shared" si="7"/>
        <v>2103751.6152219558</v>
      </c>
      <c r="J39" s="51"/>
    </row>
    <row r="40" spans="1:10">
      <c r="A40" s="41" t="s">
        <v>7</v>
      </c>
      <c r="B40" s="42">
        <v>1010</v>
      </c>
      <c r="C40" s="45">
        <v>15706347</v>
      </c>
      <c r="D40" s="45">
        <v>178629890</v>
      </c>
      <c r="E40" s="92">
        <f t="shared" si="3"/>
        <v>0.23306334581439661</v>
      </c>
      <c r="F40" s="91">
        <f t="shared" si="4"/>
        <v>384.5929798917436</v>
      </c>
      <c r="G40" s="91">
        <f t="shared" si="5"/>
        <v>4615.1157587009229</v>
      </c>
      <c r="H40" s="103">
        <f t="shared" si="6"/>
        <v>2.6094551792468397E-2</v>
      </c>
      <c r="I40" s="93">
        <f t="shared" si="7"/>
        <v>4661266.9162879325</v>
      </c>
      <c r="J40" s="51"/>
    </row>
    <row r="41" spans="1:10">
      <c r="A41" s="41" t="s">
        <v>30</v>
      </c>
      <c r="B41" s="42">
        <v>82</v>
      </c>
      <c r="C41" s="45">
        <v>17509370</v>
      </c>
      <c r="D41" s="45">
        <v>142513279</v>
      </c>
      <c r="E41" s="92">
        <f t="shared" si="3"/>
        <v>0.25981804396033154</v>
      </c>
      <c r="F41" s="91">
        <f t="shared" si="4"/>
        <v>5280.854552039259</v>
      </c>
      <c r="G41" s="91">
        <f t="shared" si="5"/>
        <v>63370.254624471112</v>
      </c>
      <c r="H41" s="103">
        <f t="shared" si="6"/>
        <v>3.6462292606477958E-2</v>
      </c>
      <c r="I41" s="93">
        <f t="shared" si="7"/>
        <v>5196360.8792066304</v>
      </c>
      <c r="J41" s="51"/>
    </row>
    <row r="42" spans="1:10">
      <c r="A42" s="41" t="s">
        <v>5</v>
      </c>
      <c r="B42" s="42"/>
      <c r="C42" s="45">
        <v>850337</v>
      </c>
      <c r="D42" s="45">
        <v>9670989</v>
      </c>
      <c r="E42" s="92">
        <f t="shared" si="3"/>
        <v>1.2617980889494965E-2</v>
      </c>
      <c r="F42" s="43"/>
      <c r="G42" s="43"/>
      <c r="H42" s="103">
        <f t="shared" si="6"/>
        <v>2.6094499517050354E-2</v>
      </c>
      <c r="I42" s="93">
        <f t="shared" si="7"/>
        <v>252359.61778989929</v>
      </c>
      <c r="J42" s="51"/>
    </row>
    <row r="43" spans="1:10">
      <c r="A43" s="41"/>
      <c r="B43" s="42"/>
      <c r="C43" s="45"/>
      <c r="D43" s="45"/>
      <c r="E43" s="44"/>
      <c r="F43" s="44"/>
      <c r="G43" s="43"/>
      <c r="H43" s="53"/>
      <c r="I43" s="45"/>
      <c r="J43" s="51"/>
    </row>
    <row r="44" spans="1:10">
      <c r="A44" s="41" t="s">
        <v>6</v>
      </c>
      <c r="B44" s="42">
        <v>271104</v>
      </c>
      <c r="C44" s="45">
        <v>67390893</v>
      </c>
      <c r="D44" s="45">
        <v>766441396</v>
      </c>
      <c r="E44" s="44">
        <v>0.99999999999999989</v>
      </c>
      <c r="F44" s="44"/>
      <c r="G44" s="41"/>
      <c r="H44" s="52"/>
      <c r="I44" s="45">
        <f>SUM(I37:I42)</f>
        <v>20000000</v>
      </c>
      <c r="J44" s="49"/>
    </row>
    <row r="45" spans="1:10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>
      <c r="A46" s="38"/>
      <c r="B46" s="38"/>
      <c r="C46" s="38"/>
      <c r="D46" s="38"/>
      <c r="E46" s="38"/>
      <c r="F46" s="38"/>
      <c r="G46" s="38"/>
      <c r="H46" s="38"/>
      <c r="I46" s="38"/>
      <c r="J46" s="38"/>
    </row>
    <row r="47" spans="1:10">
      <c r="A47" s="38"/>
      <c r="B47" s="38"/>
      <c r="C47" s="38"/>
      <c r="D47" s="38"/>
      <c r="E47" s="38"/>
      <c r="F47" s="38"/>
      <c r="G47" s="38"/>
      <c r="H47" s="38"/>
      <c r="I47" s="38"/>
      <c r="J47" s="38"/>
    </row>
    <row r="48" spans="1:10">
      <c r="A48" s="46" t="s">
        <v>39</v>
      </c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.75">
      <c r="A49" s="37" t="s">
        <v>81</v>
      </c>
      <c r="B49" s="95"/>
      <c r="C49" s="95"/>
      <c r="D49" s="95"/>
      <c r="E49" s="95"/>
      <c r="F49" s="95"/>
      <c r="G49" s="95"/>
      <c r="H49" s="95"/>
      <c r="I49" s="95"/>
      <c r="J49" s="95"/>
    </row>
    <row r="50" spans="1:10" s="86" customFormat="1" ht="15.75">
      <c r="A50" s="96" t="s">
        <v>62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s="86" customFormat="1" ht="15.75">
      <c r="A51" s="96" t="s">
        <v>63</v>
      </c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5.75">
      <c r="A52" s="96" t="s">
        <v>76</v>
      </c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86" t="s">
        <v>64</v>
      </c>
      <c r="B53" s="86"/>
      <c r="C53" s="86"/>
      <c r="D53" s="86"/>
      <c r="E53" s="86"/>
      <c r="F53" s="86"/>
      <c r="G53" s="86"/>
      <c r="H53" s="86"/>
      <c r="I53" s="47"/>
      <c r="J53" s="47"/>
    </row>
    <row r="54" spans="1:10">
      <c r="A54" s="86" t="s">
        <v>43</v>
      </c>
      <c r="B54" s="86"/>
      <c r="C54" s="86"/>
      <c r="D54" s="86"/>
      <c r="E54" s="86"/>
      <c r="F54" s="86"/>
      <c r="G54" s="86"/>
      <c r="H54" s="86"/>
      <c r="I54" s="38"/>
      <c r="J54" s="38"/>
    </row>
    <row r="55" spans="1:10">
      <c r="A55" s="86" t="s">
        <v>44</v>
      </c>
      <c r="B55" s="86"/>
      <c r="C55" s="86"/>
      <c r="D55" s="86"/>
      <c r="E55" s="86"/>
      <c r="F55" s="86"/>
      <c r="G55" s="86"/>
      <c r="H55" s="86"/>
    </row>
    <row r="56" spans="1:10">
      <c r="A56" s="86" t="s">
        <v>45</v>
      </c>
      <c r="B56" s="86"/>
      <c r="C56" s="86"/>
      <c r="D56" s="86"/>
      <c r="E56" s="86"/>
      <c r="F56" s="86"/>
      <c r="G56" s="86"/>
      <c r="H56" s="86"/>
    </row>
    <row r="57" spans="1:10">
      <c r="A57" s="86" t="s">
        <v>79</v>
      </c>
      <c r="B57" s="86"/>
      <c r="C57" s="86"/>
      <c r="D57" s="86"/>
      <c r="E57" s="86"/>
      <c r="F57" s="86"/>
      <c r="G57" s="86"/>
      <c r="H57" s="86"/>
    </row>
  </sheetData>
  <pageMargins left="0.7" right="0.7" top="0.75" bottom="0.75" header="0.3" footer="0.3"/>
  <pageSetup scale="75" orientation="landscape" verticalDpi="597" r:id="rId1"/>
  <headerFooter>
    <oddFooter>&amp;CAttachment 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62"/>
  <sheetViews>
    <sheetView view="pageLayout" topLeftCell="A90" zoomScaleNormal="100" workbookViewId="0">
      <selection activeCell="A56" sqref="A56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67</v>
      </c>
      <c r="C1" s="4"/>
      <c r="D1" s="4"/>
      <c r="E1" s="4"/>
      <c r="F1" s="4"/>
      <c r="G1" s="4"/>
      <c r="H1" s="4"/>
    </row>
    <row r="2" spans="1:11" ht="15.75">
      <c r="B2" s="3"/>
    </row>
    <row r="3" spans="1:11" ht="15.75">
      <c r="B3" s="3"/>
      <c r="E3" s="2"/>
    </row>
    <row r="4" spans="1:11" ht="15.75">
      <c r="B4" s="19" t="s">
        <v>61</v>
      </c>
      <c r="C4" s="16"/>
      <c r="D4" s="16"/>
      <c r="E4" s="20">
        <v>9700000</v>
      </c>
    </row>
    <row r="6" spans="1:11" ht="15.75" thickBot="1">
      <c r="A6" s="4"/>
      <c r="B6" s="4"/>
      <c r="C6" s="5" t="s">
        <v>58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21</v>
      </c>
    </row>
    <row r="8" spans="1:11">
      <c r="B8" s="1" t="s">
        <v>9</v>
      </c>
      <c r="C8" s="1" t="s">
        <v>11</v>
      </c>
      <c r="D8" s="1" t="s">
        <v>22</v>
      </c>
      <c r="E8" s="1" t="s">
        <v>14</v>
      </c>
      <c r="F8" s="1" t="s">
        <v>16</v>
      </c>
      <c r="G8" s="87" t="s">
        <v>80</v>
      </c>
      <c r="H8" s="87" t="s">
        <v>80</v>
      </c>
      <c r="I8" s="87" t="s">
        <v>80</v>
      </c>
      <c r="J8" s="1" t="s">
        <v>55</v>
      </c>
      <c r="K8" s="1" t="s">
        <v>54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52</v>
      </c>
      <c r="K9" s="87" t="s">
        <v>80</v>
      </c>
    </row>
    <row r="10" spans="1:11">
      <c r="A10" s="6" t="s">
        <v>1</v>
      </c>
      <c r="B10" s="7">
        <v>125518</v>
      </c>
      <c r="C10" s="8">
        <v>12.52</v>
      </c>
      <c r="D10" s="9">
        <f>C10/$C$10</f>
        <v>1</v>
      </c>
      <c r="E10" s="7">
        <f>B10*D10</f>
        <v>125518</v>
      </c>
      <c r="F10" s="10">
        <f>E10/$E$19</f>
        <v>0.71539319853712813</v>
      </c>
      <c r="G10" s="8">
        <f>I10/B10/12</f>
        <v>4.6071174558032464</v>
      </c>
      <c r="H10" s="8">
        <f>G10*12</f>
        <v>55.285409469638957</v>
      </c>
      <c r="I10" s="11">
        <f>F10*$E$4</f>
        <v>6939314.025810143</v>
      </c>
      <c r="J10" s="8">
        <f>B25/B10/12</f>
        <v>131.55633056613394</v>
      </c>
      <c r="K10" s="10">
        <f>G10/J10</f>
        <v>3.5020112190551171E-2</v>
      </c>
    </row>
    <row r="11" spans="1:11">
      <c r="A11" s="6" t="s">
        <v>31</v>
      </c>
      <c r="B11" s="7">
        <v>17412</v>
      </c>
      <c r="C11" s="8">
        <v>21.32</v>
      </c>
      <c r="D11" s="9">
        <f t="shared" ref="D11:D17" si="0">C11/$C$10</f>
        <v>1.7028753993610224</v>
      </c>
      <c r="E11" s="7">
        <f t="shared" ref="E11:E17" si="1">B11*D11</f>
        <v>29650.466453674122</v>
      </c>
      <c r="F11" s="10">
        <f t="shared" ref="F11:F17" si="2">E11/$E$19</f>
        <v>0.16899362668630594</v>
      </c>
      <c r="G11" s="8">
        <f t="shared" ref="G11:G17" si="3">I11/B11/12</f>
        <v>7.8453469774540912</v>
      </c>
      <c r="H11" s="8">
        <f t="shared" ref="H11:H17" si="4">G11*12</f>
        <v>94.14416372944909</v>
      </c>
      <c r="I11" s="11">
        <f t="shared" ref="I11:I17" si="5">F11*$E$4</f>
        <v>1639238.1788571675</v>
      </c>
      <c r="J11" s="8">
        <f t="shared" ref="J11:J17" si="6">B26/B11/12</f>
        <v>192.5785473619726</v>
      </c>
      <c r="K11" s="10">
        <f t="shared" ref="K11:K17" si="7">G11/J11</f>
        <v>4.0738426397556614E-2</v>
      </c>
    </row>
    <row r="12" spans="1:11">
      <c r="A12" s="6" t="s">
        <v>36</v>
      </c>
      <c r="B12" s="7">
        <v>3047</v>
      </c>
      <c r="C12" s="8">
        <v>21.32</v>
      </c>
      <c r="D12" s="9">
        <f t="shared" si="0"/>
        <v>1.7028753993610224</v>
      </c>
      <c r="E12" s="7">
        <f t="shared" si="1"/>
        <v>5188.6613418530351</v>
      </c>
      <c r="F12" s="10">
        <f t="shared" si="2"/>
        <v>2.9572914111714574E-2</v>
      </c>
      <c r="G12" s="8">
        <f t="shared" si="3"/>
        <v>7.8453469774540894</v>
      </c>
      <c r="H12" s="8">
        <f t="shared" si="4"/>
        <v>94.144163729449076</v>
      </c>
      <c r="I12" s="11">
        <f t="shared" si="5"/>
        <v>286857.26688363135</v>
      </c>
      <c r="J12" s="8">
        <f t="shared" si="6"/>
        <v>280.37569740728583</v>
      </c>
      <c r="K12" s="10">
        <f t="shared" si="7"/>
        <v>2.7981551361270802E-2</v>
      </c>
    </row>
    <row r="13" spans="1:11">
      <c r="A13" s="6" t="s">
        <v>32</v>
      </c>
      <c r="B13" s="7">
        <v>939</v>
      </c>
      <c r="C13" s="8">
        <v>66.989999999999995</v>
      </c>
      <c r="D13" s="9">
        <f t="shared" si="0"/>
        <v>5.3506389776357821</v>
      </c>
      <c r="E13" s="7">
        <f t="shared" si="1"/>
        <v>5024.2499999999991</v>
      </c>
      <c r="F13" s="10">
        <f t="shared" si="2"/>
        <v>2.8635847270910668E-2</v>
      </c>
      <c r="G13" s="8">
        <f t="shared" si="3"/>
        <v>24.651022233567044</v>
      </c>
      <c r="H13" s="8">
        <f t="shared" si="4"/>
        <v>295.81226680280452</v>
      </c>
      <c r="I13" s="11">
        <f t="shared" si="5"/>
        <v>277767.71852783347</v>
      </c>
      <c r="J13" s="8">
        <f t="shared" si="6"/>
        <v>3182.023872914448</v>
      </c>
      <c r="K13" s="10">
        <f t="shared" si="7"/>
        <v>7.7469633221164125E-3</v>
      </c>
    </row>
    <row r="14" spans="1:11">
      <c r="A14" s="6" t="s">
        <v>33</v>
      </c>
      <c r="B14" s="7">
        <v>1735</v>
      </c>
      <c r="C14" s="8">
        <v>67</v>
      </c>
      <c r="D14" s="9">
        <f t="shared" si="0"/>
        <v>5.3514376996805115</v>
      </c>
      <c r="E14" s="7">
        <f t="shared" si="1"/>
        <v>9284.7444089456876</v>
      </c>
      <c r="F14" s="10">
        <f t="shared" si="2"/>
        <v>5.2918649120567346E-2</v>
      </c>
      <c r="G14" s="8">
        <f t="shared" si="3"/>
        <v>24.654702039841652</v>
      </c>
      <c r="H14" s="8">
        <f t="shared" si="4"/>
        <v>295.85642447809983</v>
      </c>
      <c r="I14" s="11">
        <f t="shared" si="5"/>
        <v>513310.89646950323</v>
      </c>
      <c r="J14" s="8">
        <f t="shared" si="6"/>
        <v>3989.5069164265133</v>
      </c>
      <c r="K14" s="10">
        <f t="shared" si="7"/>
        <v>6.1798870277245685E-3</v>
      </c>
    </row>
    <row r="15" spans="1:11">
      <c r="A15" s="6" t="s">
        <v>37</v>
      </c>
      <c r="B15" s="7">
        <v>38</v>
      </c>
      <c r="C15" s="8">
        <v>247.73</v>
      </c>
      <c r="D15" s="9">
        <f t="shared" si="0"/>
        <v>19.786741214057507</v>
      </c>
      <c r="E15" s="7">
        <f t="shared" si="1"/>
        <v>751.89616613418525</v>
      </c>
      <c r="F15" s="10">
        <f t="shared" si="2"/>
        <v>4.2854523116886709E-3</v>
      </c>
      <c r="G15" s="8">
        <f t="shared" si="3"/>
        <v>91.159840840745858</v>
      </c>
      <c r="H15" s="8">
        <f t="shared" si="4"/>
        <v>1093.9180900889503</v>
      </c>
      <c r="I15" s="11">
        <f t="shared" si="5"/>
        <v>41568.887423380111</v>
      </c>
      <c r="J15" s="8">
        <f t="shared" si="6"/>
        <v>111738.76754385965</v>
      </c>
      <c r="K15" s="10">
        <f t="shared" si="7"/>
        <v>8.1583001893200443E-4</v>
      </c>
    </row>
    <row r="16" spans="1:11">
      <c r="A16" s="6" t="s">
        <v>34</v>
      </c>
      <c r="B16" s="7">
        <v>1</v>
      </c>
      <c r="C16" s="8">
        <v>246.47</v>
      </c>
      <c r="D16" s="9">
        <f t="shared" si="0"/>
        <v>19.686102236421725</v>
      </c>
      <c r="E16" s="7">
        <f t="shared" si="1"/>
        <v>19.686102236421725</v>
      </c>
      <c r="F16" s="10">
        <f t="shared" si="2"/>
        <v>1.1220146628884023E-4</v>
      </c>
      <c r="G16" s="8">
        <f t="shared" si="3"/>
        <v>90.696185250145845</v>
      </c>
      <c r="H16" s="8">
        <f t="shared" si="4"/>
        <v>1088.3542230017501</v>
      </c>
      <c r="I16" s="11">
        <f t="shared" si="5"/>
        <v>1088.3542230017501</v>
      </c>
      <c r="J16" s="8">
        <f t="shared" si="6"/>
        <v>316487.75</v>
      </c>
      <c r="K16" s="10">
        <f t="shared" si="7"/>
        <v>2.8657091862211364E-4</v>
      </c>
    </row>
    <row r="17" spans="1:11">
      <c r="A17" s="6" t="s">
        <v>35</v>
      </c>
      <c r="B17" s="7">
        <v>7</v>
      </c>
      <c r="C17" s="8">
        <v>27.65</v>
      </c>
      <c r="D17" s="9">
        <f t="shared" si="0"/>
        <v>2.2084664536741214</v>
      </c>
      <c r="E17" s="7">
        <f t="shared" si="1"/>
        <v>15.45926517571885</v>
      </c>
      <c r="F17" s="10">
        <f t="shared" si="2"/>
        <v>8.8110495395808924E-5</v>
      </c>
      <c r="G17" s="8">
        <f t="shared" si="3"/>
        <v>10.174664349277935</v>
      </c>
      <c r="H17" s="8">
        <f t="shared" si="4"/>
        <v>122.09597219133522</v>
      </c>
      <c r="I17" s="11">
        <f t="shared" si="5"/>
        <v>854.67180533934652</v>
      </c>
      <c r="J17" s="8">
        <f t="shared" si="6"/>
        <v>695.28571428571422</v>
      </c>
      <c r="K17" s="10">
        <f t="shared" si="7"/>
        <v>1.4633788873011208E-2</v>
      </c>
    </row>
    <row r="18" spans="1:11">
      <c r="A18" s="6" t="s">
        <v>5</v>
      </c>
      <c r="B18" s="7"/>
      <c r="C18" s="8"/>
      <c r="D18" s="9"/>
      <c r="E18" s="7"/>
      <c r="F18" s="10"/>
      <c r="G18" s="8"/>
      <c r="H18" s="8"/>
      <c r="I18" s="11"/>
      <c r="J18" s="8"/>
      <c r="K18" s="10"/>
    </row>
    <row r="19" spans="1:11">
      <c r="A19" s="6" t="s">
        <v>6</v>
      </c>
      <c r="B19" s="7">
        <f>SUM(B10:B18)</f>
        <v>148697</v>
      </c>
      <c r="C19" s="6"/>
      <c r="D19" s="6"/>
      <c r="E19" s="7">
        <f>SUM(E10:E18)</f>
        <v>175453.16373801918</v>
      </c>
      <c r="F19" s="10">
        <f>SUM(F10:F18)</f>
        <v>0.99999999999999989</v>
      </c>
      <c r="G19" s="6"/>
      <c r="H19" s="6"/>
      <c r="I19" s="11">
        <f>SUM(I10:I18)</f>
        <v>9700000</v>
      </c>
      <c r="J19" s="6"/>
      <c r="K19" s="6"/>
    </row>
    <row r="22" spans="1:11" ht="15.75" thickBot="1">
      <c r="A22" s="4"/>
      <c r="B22" s="4"/>
      <c r="C22" s="5" t="s">
        <v>59</v>
      </c>
      <c r="D22" s="4"/>
      <c r="E22" s="4"/>
      <c r="F22" s="4"/>
      <c r="G22" s="4"/>
      <c r="H22" s="4"/>
      <c r="I22" s="4"/>
      <c r="J22" s="4"/>
      <c r="K22" s="4"/>
    </row>
    <row r="23" spans="1:11">
      <c r="B23" s="1" t="s">
        <v>23</v>
      </c>
      <c r="C23" s="1"/>
      <c r="D23" s="1" t="s">
        <v>26</v>
      </c>
      <c r="E23" s="1" t="s">
        <v>24</v>
      </c>
      <c r="F23" s="87" t="s">
        <v>80</v>
      </c>
      <c r="G23" s="87" t="s">
        <v>80</v>
      </c>
      <c r="H23" s="87" t="s">
        <v>80</v>
      </c>
      <c r="J23" s="1" t="s">
        <v>55</v>
      </c>
      <c r="K23" s="1" t="s">
        <v>54</v>
      </c>
    </row>
    <row r="24" spans="1:11">
      <c r="A24" t="s">
        <v>0</v>
      </c>
      <c r="B24" s="1" t="s">
        <v>24</v>
      </c>
      <c r="C24" s="1" t="s">
        <v>25</v>
      </c>
      <c r="D24" s="1" t="s">
        <v>24</v>
      </c>
      <c r="E24" s="1" t="s">
        <v>27</v>
      </c>
      <c r="F24" s="1" t="s">
        <v>18</v>
      </c>
      <c r="G24" s="1" t="s">
        <v>19</v>
      </c>
      <c r="H24" s="1" t="s">
        <v>20</v>
      </c>
      <c r="J24" s="1" t="s">
        <v>52</v>
      </c>
      <c r="K24" s="87" t="s">
        <v>80</v>
      </c>
    </row>
    <row r="25" spans="1:11">
      <c r="A25" s="6" t="s">
        <v>1</v>
      </c>
      <c r="B25" s="11">
        <v>198152250</v>
      </c>
      <c r="C25" s="11">
        <v>0</v>
      </c>
      <c r="D25" s="11">
        <f>B25-C25</f>
        <v>198152250</v>
      </c>
      <c r="E25" s="10">
        <f t="shared" ref="E25:E33" si="8">D25/$D$34</f>
        <v>0.46175030768964365</v>
      </c>
      <c r="F25" s="8">
        <f t="shared" ref="F25:F32" si="9">H25/B10/12</f>
        <v>2.9736624658014144</v>
      </c>
      <c r="G25" s="8">
        <f>F25*12</f>
        <v>35.683949589616972</v>
      </c>
      <c r="H25" s="11">
        <f>E25*$E$4</f>
        <v>4478977.9845895432</v>
      </c>
      <c r="I25" s="6"/>
      <c r="J25" s="8">
        <f>B25/B10/12</f>
        <v>131.55633056613394</v>
      </c>
      <c r="K25" s="10">
        <f>F25/J25</f>
        <v>2.2603720041480948E-2</v>
      </c>
    </row>
    <row r="26" spans="1:11">
      <c r="A26" s="6" t="s">
        <v>31</v>
      </c>
      <c r="B26" s="11">
        <v>40238132</v>
      </c>
      <c r="C26" s="11">
        <v>0</v>
      </c>
      <c r="D26" s="11">
        <f t="shared" ref="D26:D33" si="10">B26-C26</f>
        <v>40238132</v>
      </c>
      <c r="E26" s="10">
        <f t="shared" si="8"/>
        <v>9.3766131002077924E-2</v>
      </c>
      <c r="F26" s="8">
        <f t="shared" si="9"/>
        <v>4.3529915705651074</v>
      </c>
      <c r="G26" s="8">
        <f t="shared" ref="G26:G32" si="11">F26*12</f>
        <v>52.235898846781289</v>
      </c>
      <c r="H26" s="11">
        <f t="shared" ref="H26:H33" si="12">E26*$E$4</f>
        <v>909531.47072015586</v>
      </c>
      <c r="I26" s="6"/>
      <c r="J26" s="8">
        <f t="shared" ref="J26:J32" si="13">B26/B11/12</f>
        <v>192.5785473619726</v>
      </c>
      <c r="K26" s="10">
        <f t="shared" ref="K26:K32" si="14">F26/J26</f>
        <v>2.2603720041480944E-2</v>
      </c>
    </row>
    <row r="27" spans="1:11">
      <c r="A27" s="6" t="s">
        <v>36</v>
      </c>
      <c r="B27" s="11">
        <v>10251657</v>
      </c>
      <c r="C27" s="11">
        <v>0</v>
      </c>
      <c r="D27" s="11">
        <f t="shared" si="10"/>
        <v>10251657</v>
      </c>
      <c r="E27" s="10">
        <f t="shared" si="8"/>
        <v>2.388923554528747E-2</v>
      </c>
      <c r="F27" s="8">
        <f t="shared" si="9"/>
        <v>6.3375337706292649</v>
      </c>
      <c r="G27" s="8">
        <f t="shared" si="11"/>
        <v>76.050405247551183</v>
      </c>
      <c r="H27" s="11">
        <f t="shared" si="12"/>
        <v>231725.58478928846</v>
      </c>
      <c r="I27" s="6"/>
      <c r="J27" s="8">
        <f t="shared" si="13"/>
        <v>280.37569740728583</v>
      </c>
      <c r="K27" s="10">
        <f t="shared" si="14"/>
        <v>2.2603720041480948E-2</v>
      </c>
    </row>
    <row r="28" spans="1:11">
      <c r="A28" s="6" t="s">
        <v>32</v>
      </c>
      <c r="B28" s="11">
        <v>35855045</v>
      </c>
      <c r="C28" s="11">
        <v>0</v>
      </c>
      <c r="D28" s="11">
        <f t="shared" si="10"/>
        <v>35855045</v>
      </c>
      <c r="E28" s="10">
        <f t="shared" si="8"/>
        <v>8.3552309201515601E-2</v>
      </c>
      <c r="F28" s="8">
        <f t="shared" si="9"/>
        <v>71.925576788667144</v>
      </c>
      <c r="G28" s="8">
        <f t="shared" si="11"/>
        <v>863.10692146400572</v>
      </c>
      <c r="H28" s="11">
        <f t="shared" si="12"/>
        <v>810457.39925470133</v>
      </c>
      <c r="I28" s="6"/>
      <c r="J28" s="8">
        <f t="shared" si="13"/>
        <v>3182.023872914448</v>
      </c>
      <c r="K28" s="10">
        <f t="shared" si="14"/>
        <v>2.2603720041480951E-2</v>
      </c>
    </row>
    <row r="29" spans="1:11">
      <c r="A29" s="6" t="s">
        <v>33</v>
      </c>
      <c r="B29" s="11">
        <v>83061534</v>
      </c>
      <c r="C29" s="11">
        <v>0</v>
      </c>
      <c r="D29" s="11">
        <f t="shared" si="10"/>
        <v>83061534</v>
      </c>
      <c r="E29" s="10">
        <f t="shared" si="8"/>
        <v>0.19355666605690219</v>
      </c>
      <c r="F29" s="8">
        <f t="shared" si="9"/>
        <v>90.177697442456846</v>
      </c>
      <c r="G29" s="8">
        <f t="shared" si="11"/>
        <v>1082.1323693094821</v>
      </c>
      <c r="H29" s="11">
        <f t="shared" si="12"/>
        <v>1877499.6607519514</v>
      </c>
      <c r="I29" s="6"/>
      <c r="J29" s="8">
        <f t="shared" si="13"/>
        <v>3989.5069164265133</v>
      </c>
      <c r="K29" s="10">
        <f t="shared" si="14"/>
        <v>2.2603720041480951E-2</v>
      </c>
    </row>
    <row r="30" spans="1:11">
      <c r="A30" s="6" t="s">
        <v>37</v>
      </c>
      <c r="B30" s="11">
        <v>50952878</v>
      </c>
      <c r="C30" s="11">
        <v>0</v>
      </c>
      <c r="D30" s="11">
        <f t="shared" si="10"/>
        <v>50952878</v>
      </c>
      <c r="E30" s="10">
        <f t="shared" si="8"/>
        <v>0.11873449377523028</v>
      </c>
      <c r="F30" s="8">
        <f t="shared" si="9"/>
        <v>2525.7118193415213</v>
      </c>
      <c r="G30" s="8">
        <f t="shared" si="11"/>
        <v>30308.541832098257</v>
      </c>
      <c r="H30" s="11">
        <f t="shared" si="12"/>
        <v>1151724.5896197336</v>
      </c>
      <c r="I30" s="6"/>
      <c r="J30" s="8">
        <f t="shared" si="13"/>
        <v>111738.76754385965</v>
      </c>
      <c r="K30" s="10">
        <f t="shared" si="14"/>
        <v>2.2603720041480948E-2</v>
      </c>
    </row>
    <row r="31" spans="1:11">
      <c r="A31" s="6" t="s">
        <v>34</v>
      </c>
      <c r="B31" s="11">
        <v>3797853</v>
      </c>
      <c r="C31" s="11">
        <v>0</v>
      </c>
      <c r="D31" s="11">
        <f t="shared" si="10"/>
        <v>3797853</v>
      </c>
      <c r="E31" s="10">
        <f t="shared" si="8"/>
        <v>8.8500624712060348E-3</v>
      </c>
      <c r="F31" s="8">
        <f t="shared" si="9"/>
        <v>7153.8004975582116</v>
      </c>
      <c r="G31" s="8">
        <f t="shared" si="11"/>
        <v>85845.60597069854</v>
      </c>
      <c r="H31" s="11">
        <f t="shared" si="12"/>
        <v>85845.60597069854</v>
      </c>
      <c r="I31" s="6"/>
      <c r="J31" s="8">
        <f t="shared" si="13"/>
        <v>316487.75</v>
      </c>
      <c r="K31" s="10">
        <f t="shared" si="14"/>
        <v>2.2603720041480948E-2</v>
      </c>
    </row>
    <row r="32" spans="1:11">
      <c r="A32" s="6" t="s">
        <v>35</v>
      </c>
      <c r="B32" s="11">
        <v>58404</v>
      </c>
      <c r="C32" s="11">
        <v>0</v>
      </c>
      <c r="D32" s="11">
        <f t="shared" si="10"/>
        <v>58404</v>
      </c>
      <c r="E32" s="10">
        <f t="shared" si="8"/>
        <v>1.3609769745388179E-4</v>
      </c>
      <c r="F32" s="8">
        <f t="shared" si="9"/>
        <v>15.716043634555398</v>
      </c>
      <c r="G32" s="8">
        <f t="shared" si="11"/>
        <v>188.59252361466477</v>
      </c>
      <c r="H32" s="11">
        <f t="shared" si="12"/>
        <v>1320.1476653026534</v>
      </c>
      <c r="I32" s="6"/>
      <c r="J32" s="8">
        <f t="shared" si="13"/>
        <v>695.28571428571422</v>
      </c>
      <c r="K32" s="10">
        <f t="shared" si="14"/>
        <v>2.2603720041480951E-2</v>
      </c>
    </row>
    <row r="33" spans="1:11">
      <c r="A33" s="6" t="s">
        <v>5</v>
      </c>
      <c r="B33" s="11">
        <v>6765150</v>
      </c>
      <c r="C33" s="11">
        <v>0</v>
      </c>
      <c r="D33" s="11">
        <f t="shared" si="10"/>
        <v>6765150</v>
      </c>
      <c r="E33" s="10">
        <f t="shared" si="8"/>
        <v>1.5764696560682974E-2</v>
      </c>
      <c r="F33" s="8"/>
      <c r="G33" s="8"/>
      <c r="H33" s="11">
        <f t="shared" si="12"/>
        <v>152917.55663862484</v>
      </c>
      <c r="I33" s="6"/>
      <c r="J33" s="8"/>
      <c r="K33" s="10">
        <f>H33/B33</f>
        <v>2.2603720041480948E-2</v>
      </c>
    </row>
    <row r="34" spans="1:11">
      <c r="A34" s="6" t="s">
        <v>6</v>
      </c>
      <c r="B34" s="11">
        <f>SUM(B25:B33)</f>
        <v>429132903</v>
      </c>
      <c r="C34" s="11">
        <f>SUM(C25:C33)</f>
        <v>0</v>
      </c>
      <c r="D34" s="11">
        <f>SUM(D25:D33)</f>
        <v>429132903</v>
      </c>
      <c r="E34" s="10">
        <f>SUM(E25:E33)</f>
        <v>1</v>
      </c>
      <c r="F34" s="6"/>
      <c r="G34" s="6"/>
      <c r="H34" s="11">
        <f>SUM(H25:H33)</f>
        <v>9700000</v>
      </c>
      <c r="I34" s="6"/>
      <c r="J34" s="6"/>
      <c r="K34" s="6"/>
    </row>
    <row r="37" spans="1:11" ht="15.75" thickBot="1">
      <c r="A37" s="56"/>
      <c r="B37" s="56"/>
      <c r="C37" s="97" t="s">
        <v>74</v>
      </c>
      <c r="D37" s="64"/>
      <c r="E37" s="64"/>
      <c r="F37" s="64"/>
      <c r="G37" s="56"/>
      <c r="H37" s="56"/>
      <c r="I37" s="65"/>
      <c r="J37" s="65"/>
    </row>
    <row r="38" spans="1:11">
      <c r="A38" s="54"/>
      <c r="B38" s="54"/>
      <c r="C38" s="54"/>
      <c r="D38" s="55"/>
      <c r="E38" s="55" t="s">
        <v>70</v>
      </c>
      <c r="F38" s="54"/>
      <c r="G38" s="54"/>
      <c r="H38" s="54"/>
      <c r="I38" s="54"/>
      <c r="J38" s="66"/>
    </row>
    <row r="39" spans="1:11">
      <c r="A39" s="54"/>
      <c r="B39" s="55" t="s">
        <v>9</v>
      </c>
      <c r="C39" s="55" t="s">
        <v>71</v>
      </c>
      <c r="D39" s="55" t="s">
        <v>72</v>
      </c>
      <c r="E39" s="55" t="s">
        <v>24</v>
      </c>
      <c r="F39" s="87" t="s">
        <v>80</v>
      </c>
      <c r="G39" s="87" t="s">
        <v>80</v>
      </c>
      <c r="H39" s="87" t="s">
        <v>80</v>
      </c>
      <c r="I39" s="87" t="s">
        <v>80</v>
      </c>
      <c r="J39" s="66"/>
    </row>
    <row r="40" spans="1:11">
      <c r="A40" s="54" t="s">
        <v>0</v>
      </c>
      <c r="B40" s="55" t="s">
        <v>10</v>
      </c>
      <c r="C40" s="55" t="s">
        <v>73</v>
      </c>
      <c r="D40" s="55" t="s">
        <v>24</v>
      </c>
      <c r="E40" s="55" t="s">
        <v>73</v>
      </c>
      <c r="F40" s="55" t="s">
        <v>18</v>
      </c>
      <c r="G40" s="55" t="s">
        <v>19</v>
      </c>
      <c r="H40" s="55" t="s">
        <v>54</v>
      </c>
      <c r="I40" s="55" t="s">
        <v>24</v>
      </c>
      <c r="J40" s="66"/>
    </row>
    <row r="41" spans="1:11">
      <c r="A41" s="57" t="s">
        <v>1</v>
      </c>
      <c r="B41" s="58">
        <v>125518</v>
      </c>
      <c r="C41" s="61">
        <v>12693381</v>
      </c>
      <c r="D41" s="61">
        <v>198152250</v>
      </c>
      <c r="E41" s="60">
        <f>C41/$C$50</f>
        <v>0.46157749090909089</v>
      </c>
      <c r="F41" s="59">
        <f>I41/B41/12</f>
        <v>2.9725495292960518</v>
      </c>
      <c r="G41" s="59">
        <f>F41*12</f>
        <v>35.670594351552623</v>
      </c>
      <c r="H41" s="69">
        <f>I41/D41</f>
        <v>2.2595260269909538E-2</v>
      </c>
      <c r="I41" s="61">
        <f>E41*$E$4</f>
        <v>4477301.6618181821</v>
      </c>
      <c r="J41" s="67"/>
    </row>
    <row r="42" spans="1:11">
      <c r="A42" s="57" t="s">
        <v>31</v>
      </c>
      <c r="B42" s="58">
        <v>17412</v>
      </c>
      <c r="C42" s="61">
        <v>2568628</v>
      </c>
      <c r="D42" s="61">
        <v>40238132</v>
      </c>
      <c r="E42" s="92">
        <f t="shared" ref="E42:E49" si="15">C42/$C$50</f>
        <v>9.3404654545454546E-2</v>
      </c>
      <c r="F42" s="91">
        <f t="shared" ref="F42:F48" si="16">I42/B42/12</f>
        <v>4.3362104156659633</v>
      </c>
      <c r="G42" s="91">
        <f t="shared" ref="G42:G48" si="17">F42*12</f>
        <v>52.03452498799156</v>
      </c>
      <c r="H42" s="103">
        <f t="shared" ref="H42:H49" si="18">I42/D42</f>
        <v>2.2516580766992589E-2</v>
      </c>
      <c r="I42" s="93">
        <f t="shared" ref="I42:I49" si="19">E42*$E$4</f>
        <v>906025.14909090905</v>
      </c>
      <c r="J42" s="67"/>
    </row>
    <row r="43" spans="1:11">
      <c r="A43" s="57" t="s">
        <v>36</v>
      </c>
      <c r="B43" s="58">
        <v>3047</v>
      </c>
      <c r="C43" s="61">
        <v>657782</v>
      </c>
      <c r="D43" s="61">
        <v>10251657</v>
      </c>
      <c r="E43" s="92">
        <f t="shared" si="15"/>
        <v>2.3919345454545455E-2</v>
      </c>
      <c r="F43" s="91">
        <f t="shared" si="16"/>
        <v>6.3455215761156039</v>
      </c>
      <c r="G43" s="91">
        <f t="shared" si="17"/>
        <v>76.146258913387243</v>
      </c>
      <c r="H43" s="103">
        <f t="shared" si="18"/>
        <v>2.2632209691476307E-2</v>
      </c>
      <c r="I43" s="93">
        <f t="shared" si="19"/>
        <v>232017.65090909091</v>
      </c>
      <c r="J43" s="67"/>
    </row>
    <row r="44" spans="1:11">
      <c r="A44" s="57" t="s">
        <v>32</v>
      </c>
      <c r="B44" s="58">
        <v>939</v>
      </c>
      <c r="C44" s="61">
        <v>2308234</v>
      </c>
      <c r="D44" s="61">
        <v>35855045</v>
      </c>
      <c r="E44" s="92">
        <f t="shared" si="15"/>
        <v>8.3935781818181815E-2</v>
      </c>
      <c r="F44" s="91">
        <f t="shared" si="16"/>
        <v>72.255687223674443</v>
      </c>
      <c r="G44" s="91">
        <f t="shared" si="17"/>
        <v>867.06824668409331</v>
      </c>
      <c r="H44" s="103">
        <f t="shared" si="18"/>
        <v>2.2707462328840019E-2</v>
      </c>
      <c r="I44" s="93">
        <f t="shared" si="19"/>
        <v>814177.08363636362</v>
      </c>
      <c r="J44" s="67"/>
    </row>
    <row r="45" spans="1:11">
      <c r="A45" s="57" t="s">
        <v>33</v>
      </c>
      <c r="B45" s="58">
        <v>1735</v>
      </c>
      <c r="C45" s="61">
        <v>5340467</v>
      </c>
      <c r="D45" s="61">
        <v>83061534</v>
      </c>
      <c r="E45" s="92">
        <f t="shared" si="15"/>
        <v>0.1941988</v>
      </c>
      <c r="F45" s="91">
        <f t="shared" si="16"/>
        <v>90.476866474543712</v>
      </c>
      <c r="G45" s="91">
        <f t="shared" si="17"/>
        <v>1085.7223976945245</v>
      </c>
      <c r="H45" s="103">
        <f t="shared" si="18"/>
        <v>2.2678709015896577E-2</v>
      </c>
      <c r="I45" s="93">
        <f t="shared" si="19"/>
        <v>1883728.36</v>
      </c>
      <c r="J45" s="67"/>
    </row>
    <row r="46" spans="1:11">
      <c r="A46" s="57" t="s">
        <v>37</v>
      </c>
      <c r="B46" s="58">
        <v>38</v>
      </c>
      <c r="C46" s="61">
        <v>3272596</v>
      </c>
      <c r="D46" s="61">
        <v>50952878</v>
      </c>
      <c r="E46" s="92">
        <f t="shared" si="15"/>
        <v>0.1190034909090909</v>
      </c>
      <c r="F46" s="91">
        <f t="shared" si="16"/>
        <v>2531.433907496013</v>
      </c>
      <c r="G46" s="91">
        <f t="shared" si="17"/>
        <v>30377.206889952155</v>
      </c>
      <c r="H46" s="103">
        <f t="shared" si="18"/>
        <v>2.2654929557034676E-2</v>
      </c>
      <c r="I46" s="93">
        <f t="shared" si="19"/>
        <v>1154333.8618181818</v>
      </c>
      <c r="J46" s="67"/>
    </row>
    <row r="47" spans="1:11">
      <c r="A47" s="57" t="s">
        <v>34</v>
      </c>
      <c r="B47" s="58">
        <v>1</v>
      </c>
      <c r="C47" s="61">
        <v>235587</v>
      </c>
      <c r="D47" s="61">
        <v>3797853</v>
      </c>
      <c r="E47" s="92">
        <f t="shared" si="15"/>
        <v>8.5667999999999994E-3</v>
      </c>
      <c r="F47" s="91">
        <f t="shared" si="16"/>
        <v>6924.829999999999</v>
      </c>
      <c r="G47" s="91">
        <f t="shared" si="17"/>
        <v>83097.959999999992</v>
      </c>
      <c r="H47" s="103">
        <f t="shared" si="18"/>
        <v>2.1880246549826964E-2</v>
      </c>
      <c r="I47" s="93">
        <f t="shared" si="19"/>
        <v>83097.959999999992</v>
      </c>
      <c r="J47" s="67"/>
    </row>
    <row r="48" spans="1:11">
      <c r="A48" s="57" t="s">
        <v>35</v>
      </c>
      <c r="B48" s="58">
        <v>7</v>
      </c>
      <c r="C48" s="61">
        <v>3701</v>
      </c>
      <c r="D48" s="61">
        <v>58404</v>
      </c>
      <c r="E48" s="92">
        <f t="shared" si="15"/>
        <v>1.3458181818181819E-4</v>
      </c>
      <c r="F48" s="91">
        <f t="shared" si="16"/>
        <v>15.540995670995672</v>
      </c>
      <c r="G48" s="91">
        <f t="shared" si="17"/>
        <v>186.49194805194807</v>
      </c>
      <c r="H48" s="103">
        <f t="shared" si="18"/>
        <v>2.2351955968146642E-2</v>
      </c>
      <c r="I48" s="93">
        <f t="shared" si="19"/>
        <v>1305.4436363636364</v>
      </c>
      <c r="J48" s="67"/>
    </row>
    <row r="49" spans="1:10">
      <c r="A49" s="57" t="s">
        <v>5</v>
      </c>
      <c r="B49" s="58"/>
      <c r="C49" s="61">
        <v>419624</v>
      </c>
      <c r="D49" s="61">
        <v>6765150</v>
      </c>
      <c r="E49" s="92">
        <f t="shared" si="15"/>
        <v>1.5259054545454545E-2</v>
      </c>
      <c r="F49" s="59"/>
      <c r="G49" s="59"/>
      <c r="H49" s="103">
        <f t="shared" si="18"/>
        <v>2.1878720958280171E-2</v>
      </c>
      <c r="I49" s="93">
        <f t="shared" si="19"/>
        <v>148012.8290909091</v>
      </c>
      <c r="J49" s="67"/>
    </row>
    <row r="50" spans="1:10">
      <c r="A50" s="57" t="s">
        <v>6</v>
      </c>
      <c r="B50" s="58">
        <f>SUM(B41:B49)</f>
        <v>148697</v>
      </c>
      <c r="C50" s="61">
        <f>SUM(C41:C49)</f>
        <v>27500000</v>
      </c>
      <c r="D50" s="93">
        <f>SUM(D41:D49)</f>
        <v>429132903</v>
      </c>
      <c r="E50" s="60">
        <f>SUM(E41:E49)</f>
        <v>0.99999999999999989</v>
      </c>
      <c r="F50" s="60"/>
      <c r="G50" s="57"/>
      <c r="H50" s="68"/>
      <c r="I50" s="61">
        <f>SUM(I41:I49)</f>
        <v>9700000.0000000037</v>
      </c>
      <c r="J50" s="65"/>
    </row>
    <row r="51" spans="1:10">
      <c r="A51" s="54"/>
      <c r="B51" s="54"/>
      <c r="C51" s="54"/>
      <c r="D51" s="54"/>
      <c r="E51" s="54"/>
      <c r="F51" s="54"/>
      <c r="G51" s="54"/>
      <c r="H51" s="54"/>
      <c r="I51" s="54"/>
      <c r="J51" s="54"/>
    </row>
    <row r="52" spans="1:10">
      <c r="A52" s="54"/>
      <c r="B52" s="54"/>
      <c r="C52" s="54"/>
      <c r="D52" s="54"/>
      <c r="E52" s="54"/>
      <c r="F52" s="54"/>
      <c r="G52" s="54"/>
      <c r="H52" s="54"/>
      <c r="I52" s="54"/>
      <c r="J52" s="54"/>
    </row>
    <row r="53" spans="1:10">
      <c r="A53" s="54"/>
      <c r="B53" s="54"/>
      <c r="C53" s="54"/>
      <c r="D53" s="54"/>
      <c r="E53" s="54"/>
      <c r="F53" s="54"/>
      <c r="G53" s="54"/>
      <c r="H53" s="54"/>
      <c r="I53" s="54"/>
      <c r="J53" s="54"/>
    </row>
    <row r="54" spans="1:10">
      <c r="A54" s="62" t="s">
        <v>39</v>
      </c>
      <c r="B54" s="54"/>
      <c r="C54" s="54"/>
      <c r="D54" s="54"/>
      <c r="E54" s="54"/>
      <c r="F54" s="54"/>
      <c r="G54" s="54"/>
      <c r="H54" s="54"/>
      <c r="I54" s="54"/>
      <c r="J54" s="54"/>
    </row>
    <row r="55" spans="1:10" ht="15.75">
      <c r="A55" s="37" t="s">
        <v>81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s="86" customFormat="1" ht="15.75">
      <c r="A56" s="96" t="s">
        <v>62</v>
      </c>
      <c r="B56" s="95"/>
      <c r="C56" s="95"/>
      <c r="D56" s="95"/>
      <c r="E56" s="95"/>
      <c r="F56" s="95"/>
      <c r="G56" s="95"/>
      <c r="H56" s="95"/>
      <c r="I56" s="95"/>
      <c r="J56" s="95"/>
    </row>
    <row r="57" spans="1:10" s="86" customFormat="1" ht="15.75">
      <c r="A57" s="96" t="s">
        <v>63</v>
      </c>
      <c r="B57" s="95"/>
      <c r="C57" s="95"/>
      <c r="D57" s="95"/>
      <c r="E57" s="95"/>
      <c r="F57" s="95"/>
      <c r="G57" s="95"/>
      <c r="H57" s="95"/>
      <c r="I57" s="95"/>
      <c r="J57" s="95"/>
    </row>
    <row r="58" spans="1:10" ht="15.75">
      <c r="A58" s="96" t="s">
        <v>77</v>
      </c>
      <c r="B58" s="63"/>
      <c r="C58" s="63"/>
      <c r="D58" s="63"/>
      <c r="E58" s="63"/>
      <c r="F58" s="63"/>
      <c r="G58" s="63"/>
      <c r="H58" s="63"/>
      <c r="I58" s="63"/>
      <c r="J58" s="63"/>
    </row>
    <row r="59" spans="1:10">
      <c r="A59" s="86" t="s">
        <v>64</v>
      </c>
      <c r="B59" s="86"/>
      <c r="C59" s="86"/>
      <c r="D59" s="86"/>
      <c r="E59" s="86"/>
      <c r="F59" s="63"/>
      <c r="G59" s="63"/>
      <c r="H59" s="63"/>
      <c r="I59" s="63"/>
      <c r="J59" s="63"/>
    </row>
    <row r="60" spans="1:10">
      <c r="A60" s="86" t="s">
        <v>56</v>
      </c>
      <c r="B60" s="86"/>
      <c r="C60" s="86"/>
      <c r="D60" s="86"/>
      <c r="E60" s="86"/>
      <c r="F60" s="54"/>
      <c r="G60" s="54"/>
      <c r="H60" s="54"/>
      <c r="I60" s="54"/>
      <c r="J60" s="54"/>
    </row>
    <row r="61" spans="1:10">
      <c r="A61" s="86" t="s">
        <v>46</v>
      </c>
      <c r="B61" s="86"/>
      <c r="C61" s="86"/>
      <c r="D61" s="86"/>
      <c r="E61" s="86"/>
    </row>
    <row r="62" spans="1:10">
      <c r="A62" s="86" t="s">
        <v>79</v>
      </c>
      <c r="B62" s="86"/>
      <c r="C62" s="86"/>
      <c r="D62" s="86"/>
      <c r="E62" s="86"/>
    </row>
  </sheetData>
  <pageMargins left="0.7" right="0.7" top="0.75" bottom="0.75" header="0.3" footer="0.3"/>
  <pageSetup scale="75" orientation="landscape" verticalDpi="597" r:id="rId1"/>
  <headerFooter>
    <oddFooter>&amp;CAttachment 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57"/>
  <sheetViews>
    <sheetView view="pageLayout" topLeftCell="A90" zoomScaleNormal="100" workbookViewId="0">
      <selection activeCell="A50" sqref="A50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68</v>
      </c>
      <c r="C1" s="4"/>
      <c r="D1" s="4"/>
      <c r="E1" s="4"/>
      <c r="F1" s="4"/>
      <c r="G1" s="4"/>
      <c r="H1" s="4"/>
      <c r="I1" s="4"/>
      <c r="J1" s="4"/>
    </row>
    <row r="2" spans="1:11" ht="15.75">
      <c r="B2" s="3"/>
    </row>
    <row r="3" spans="1:11" ht="15.75">
      <c r="B3" s="3"/>
      <c r="E3" s="2"/>
    </row>
    <row r="4" spans="1:11" ht="15.75">
      <c r="B4" s="19" t="s">
        <v>61</v>
      </c>
      <c r="C4" s="16"/>
      <c r="D4" s="16"/>
      <c r="E4" s="20">
        <v>10000000</v>
      </c>
    </row>
    <row r="6" spans="1:11" ht="15.75" thickBot="1">
      <c r="A6" s="4"/>
      <c r="B6" s="4"/>
      <c r="C6" s="5" t="s">
        <v>58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21</v>
      </c>
    </row>
    <row r="8" spans="1:11">
      <c r="B8" s="1" t="s">
        <v>9</v>
      </c>
      <c r="C8" s="1" t="s">
        <v>11</v>
      </c>
      <c r="D8" s="1" t="s">
        <v>22</v>
      </c>
      <c r="E8" s="1" t="s">
        <v>14</v>
      </c>
      <c r="F8" s="1" t="s">
        <v>16</v>
      </c>
      <c r="G8" s="87" t="s">
        <v>80</v>
      </c>
      <c r="H8" s="87" t="s">
        <v>80</v>
      </c>
      <c r="I8" s="87" t="s">
        <v>80</v>
      </c>
      <c r="J8" s="1" t="s">
        <v>55</v>
      </c>
      <c r="K8" s="1" t="s">
        <v>54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52</v>
      </c>
      <c r="K9" s="87" t="s">
        <v>80</v>
      </c>
    </row>
    <row r="10" spans="1:11">
      <c r="A10" s="6" t="s">
        <v>1</v>
      </c>
      <c r="B10" s="7">
        <v>213822</v>
      </c>
      <c r="C10" s="8">
        <v>10.46</v>
      </c>
      <c r="D10" s="9">
        <f>C10/$C$10</f>
        <v>1</v>
      </c>
      <c r="E10" s="7">
        <f>B10*D10</f>
        <v>213822</v>
      </c>
      <c r="F10" s="10">
        <f>E10/$E$17</f>
        <v>0.78344329027430948</v>
      </c>
      <c r="G10" s="8">
        <f>I10/B10/12</f>
        <v>3.0533313155892494</v>
      </c>
      <c r="H10" s="8">
        <f>G10*12</f>
        <v>36.639975787070995</v>
      </c>
      <c r="I10" s="11">
        <f>F10*$E$4</f>
        <v>7834432.9027430946</v>
      </c>
      <c r="J10" s="8">
        <f>B23/B10/12</f>
        <v>120.92899857513883</v>
      </c>
      <c r="K10" s="10">
        <f>G10/J10</f>
        <v>2.5248958906180573E-2</v>
      </c>
    </row>
    <row r="11" spans="1:11">
      <c r="A11" s="6" t="s">
        <v>2</v>
      </c>
      <c r="B11" s="7">
        <v>28425</v>
      </c>
      <c r="C11" s="8">
        <v>17.239999999999998</v>
      </c>
      <c r="D11" s="9">
        <f>C11/$C$10</f>
        <v>1.6481835564053535</v>
      </c>
      <c r="E11" s="7">
        <f>B11*D11</f>
        <v>46849.61759082217</v>
      </c>
      <c r="F11" s="10">
        <f>E11/$E$17</f>
        <v>0.17165688541612598</v>
      </c>
      <c r="G11" s="8">
        <f>I11/B11/12</f>
        <v>5.032450466611726</v>
      </c>
      <c r="H11" s="8">
        <f>G11*12</f>
        <v>60.389405599340712</v>
      </c>
      <c r="I11" s="11">
        <f>F11*$E$4</f>
        <v>1716568.8541612597</v>
      </c>
      <c r="J11" s="8">
        <f>B24/B11/12</f>
        <v>235.24637936089121</v>
      </c>
      <c r="K11" s="10">
        <f>G11/J11</f>
        <v>2.1392254708802336E-2</v>
      </c>
    </row>
    <row r="12" spans="1:11">
      <c r="A12" s="6" t="s">
        <v>7</v>
      </c>
      <c r="B12" s="7">
        <v>1435</v>
      </c>
      <c r="C12" s="8">
        <v>66.73</v>
      </c>
      <c r="D12" s="9">
        <f>C12/$C$10</f>
        <v>6.3795411089866159</v>
      </c>
      <c r="E12" s="7">
        <f>B12*D12</f>
        <v>9154.6414913957942</v>
      </c>
      <c r="F12" s="10">
        <f>E12/$E$17</f>
        <v>3.3542584258405742E-2</v>
      </c>
      <c r="G12" s="8">
        <f>I12/B12/12</f>
        <v>19.478852647157805</v>
      </c>
      <c r="H12" s="8">
        <f>G12*12</f>
        <v>233.74623176589364</v>
      </c>
      <c r="I12" s="11">
        <f>F12*$E$4</f>
        <v>335425.84258405742</v>
      </c>
      <c r="J12" s="8">
        <f>B25/B12/12</f>
        <v>4334.1182346109172</v>
      </c>
      <c r="K12" s="10">
        <f>G12/J12</f>
        <v>4.4943057832630773E-3</v>
      </c>
    </row>
    <row r="13" spans="1:11">
      <c r="A13" s="6" t="s">
        <v>37</v>
      </c>
      <c r="B13" s="7">
        <v>180</v>
      </c>
      <c r="C13" s="8">
        <v>179.01</v>
      </c>
      <c r="D13" s="9">
        <f>C13/$C$10</f>
        <v>17.113766730401526</v>
      </c>
      <c r="E13" s="7">
        <f>B13*D13</f>
        <v>3080.4780114722748</v>
      </c>
      <c r="F13" s="10">
        <f>E13/$E$17</f>
        <v>1.1286863975294876E-2</v>
      </c>
      <c r="G13" s="8">
        <f>I13/B13/12</f>
        <v>52.253999885624431</v>
      </c>
      <c r="H13" s="8">
        <f>G13*12</f>
        <v>627.04799862749314</v>
      </c>
      <c r="I13" s="11">
        <f>F13*$E$4</f>
        <v>112868.63975294876</v>
      </c>
      <c r="J13" s="8">
        <f>B26/B13/12</f>
        <v>42053.225462962961</v>
      </c>
      <c r="K13" s="10">
        <f>G13/J13</f>
        <v>1.2425681814025294E-3</v>
      </c>
    </row>
    <row r="14" spans="1:11">
      <c r="A14" s="6" t="s">
        <v>38</v>
      </c>
      <c r="B14" s="7">
        <v>1</v>
      </c>
      <c r="C14" s="8">
        <v>200.91</v>
      </c>
      <c r="D14" s="9">
        <f>C14/$C$10</f>
        <v>19.207456978967492</v>
      </c>
      <c r="E14" s="7">
        <f>B14*D14</f>
        <v>19.207456978967492</v>
      </c>
      <c r="F14" s="10">
        <f>E14/$E$17</f>
        <v>7.0376075864057676E-5</v>
      </c>
      <c r="G14" s="8">
        <f>I14/B14/12</f>
        <v>58.646729886714731</v>
      </c>
      <c r="H14" s="8">
        <f>G14*12</f>
        <v>703.7607586405768</v>
      </c>
      <c r="I14" s="11">
        <f>F14*$E$4</f>
        <v>703.7607586405768</v>
      </c>
      <c r="J14" s="8">
        <f>B27/B14/12</f>
        <v>41392.75</v>
      </c>
      <c r="K14" s="10">
        <f>G14/J14</f>
        <v>1.4168357958027609E-3</v>
      </c>
    </row>
    <row r="15" spans="1:11">
      <c r="A15" s="6" t="s">
        <v>5</v>
      </c>
      <c r="B15" s="7"/>
      <c r="C15" s="8"/>
      <c r="D15" s="9"/>
      <c r="E15" s="7"/>
      <c r="F15" s="10"/>
      <c r="G15" s="8"/>
      <c r="H15" s="8"/>
      <c r="I15" s="11"/>
      <c r="J15" s="6"/>
      <c r="K15" s="6"/>
    </row>
    <row r="16" spans="1:11">
      <c r="A16" s="6"/>
      <c r="B16" s="7"/>
      <c r="C16" s="8"/>
      <c r="D16" s="9"/>
      <c r="E16" s="7"/>
      <c r="F16" s="10"/>
      <c r="G16" s="8"/>
      <c r="H16" s="8"/>
      <c r="I16" s="11"/>
      <c r="J16" s="6"/>
      <c r="K16" s="6"/>
    </row>
    <row r="17" spans="1:11">
      <c r="A17" s="6" t="s">
        <v>6</v>
      </c>
      <c r="B17" s="7">
        <f>SUM(B10:B16)</f>
        <v>243863</v>
      </c>
      <c r="C17" s="6"/>
      <c r="D17" s="6"/>
      <c r="E17" s="7">
        <f>SUM(E10:E16)</f>
        <v>272925.94455066917</v>
      </c>
      <c r="F17" s="10">
        <f>SUM(F10:F16)</f>
        <v>1.0000000000000002</v>
      </c>
      <c r="G17" s="6"/>
      <c r="H17" s="6"/>
      <c r="I17" s="11">
        <f>SUM(I10:I16)</f>
        <v>10000000</v>
      </c>
      <c r="J17" s="6"/>
      <c r="K17" s="6"/>
    </row>
    <row r="20" spans="1:11" ht="15.75" thickBot="1">
      <c r="A20" s="4"/>
      <c r="B20" s="4"/>
      <c r="C20" s="5" t="s">
        <v>59</v>
      </c>
      <c r="D20" s="4"/>
      <c r="E20" s="4"/>
      <c r="F20" s="4"/>
      <c r="G20" s="4"/>
      <c r="H20" s="4"/>
      <c r="I20" s="4"/>
      <c r="J20" s="4"/>
      <c r="K20" s="4"/>
    </row>
    <row r="21" spans="1:11">
      <c r="B21" s="1" t="s">
        <v>23</v>
      </c>
      <c r="C21" s="1"/>
      <c r="D21" s="1" t="s">
        <v>26</v>
      </c>
      <c r="E21" s="1" t="s">
        <v>24</v>
      </c>
      <c r="F21" s="87" t="s">
        <v>80</v>
      </c>
      <c r="G21" s="87" t="s">
        <v>80</v>
      </c>
      <c r="H21" s="87" t="s">
        <v>80</v>
      </c>
      <c r="J21" s="1" t="s">
        <v>55</v>
      </c>
      <c r="K21" s="1" t="s">
        <v>54</v>
      </c>
    </row>
    <row r="22" spans="1:11">
      <c r="A22" t="s">
        <v>0</v>
      </c>
      <c r="B22" s="1" t="s">
        <v>24</v>
      </c>
      <c r="C22" s="1" t="s">
        <v>25</v>
      </c>
      <c r="D22" s="1" t="s">
        <v>24</v>
      </c>
      <c r="E22" s="1" t="s">
        <v>27</v>
      </c>
      <c r="F22" s="1" t="s">
        <v>18</v>
      </c>
      <c r="G22" s="1" t="s">
        <v>19</v>
      </c>
      <c r="H22" s="1" t="s">
        <v>20</v>
      </c>
      <c r="J22" s="1" t="s">
        <v>52</v>
      </c>
      <c r="K22" s="87" t="s">
        <v>80</v>
      </c>
    </row>
    <row r="23" spans="1:11">
      <c r="A23" s="6" t="s">
        <v>1</v>
      </c>
      <c r="B23" s="11">
        <v>310287364</v>
      </c>
      <c r="C23" s="11">
        <v>8665244</v>
      </c>
      <c r="D23" s="11">
        <f t="shared" ref="D23:D28" si="0">B23-C23</f>
        <v>301622120</v>
      </c>
      <c r="E23" s="10">
        <f t="shared" ref="E23:E28" si="1">D23/$D$30</f>
        <v>0.54644226095536153</v>
      </c>
      <c r="F23" s="8">
        <f>H23/B10/12</f>
        <v>2.1296618252384443</v>
      </c>
      <c r="G23" s="8">
        <f>F23*12</f>
        <v>25.555941902861331</v>
      </c>
      <c r="H23" s="11">
        <f t="shared" ref="H23:H28" si="2">E23*$E$4</f>
        <v>5464422.6095536156</v>
      </c>
      <c r="I23" s="6"/>
      <c r="J23" s="8">
        <f>B23/B10/12</f>
        <v>120.92899857513883</v>
      </c>
      <c r="K23" s="10">
        <f>F23/J23</f>
        <v>1.7610844795966668E-2</v>
      </c>
    </row>
    <row r="24" spans="1:11">
      <c r="A24" s="6" t="s">
        <v>2</v>
      </c>
      <c r="B24" s="11">
        <v>80242540</v>
      </c>
      <c r="C24" s="11">
        <v>1312483</v>
      </c>
      <c r="D24" s="11">
        <f t="shared" si="0"/>
        <v>78930057</v>
      </c>
      <c r="E24" s="10">
        <f t="shared" si="1"/>
        <v>0.14299587445514794</v>
      </c>
      <c r="F24" s="8">
        <f>H24/B11/12</f>
        <v>4.1921980197932553</v>
      </c>
      <c r="G24" s="8">
        <f>F24*12</f>
        <v>50.306376237519061</v>
      </c>
      <c r="H24" s="11">
        <f t="shared" si="2"/>
        <v>1429958.7445514794</v>
      </c>
      <c r="I24" s="6"/>
      <c r="J24" s="8">
        <f>B24/B11/12</f>
        <v>235.24637936089121</v>
      </c>
      <c r="K24" s="10">
        <f>F24/J24</f>
        <v>1.7820457135971513E-2</v>
      </c>
    </row>
    <row r="25" spans="1:11">
      <c r="A25" s="6" t="s">
        <v>7</v>
      </c>
      <c r="B25" s="11">
        <v>74633516</v>
      </c>
      <c r="C25" s="11">
        <v>1615760</v>
      </c>
      <c r="D25" s="11">
        <f t="shared" si="0"/>
        <v>73017756</v>
      </c>
      <c r="E25" s="10">
        <f t="shared" si="1"/>
        <v>0.13228468680787378</v>
      </c>
      <c r="F25" s="8">
        <f>H25/B12/12</f>
        <v>76.820375614328555</v>
      </c>
      <c r="G25" s="8">
        <f>F25*12</f>
        <v>921.84450737194265</v>
      </c>
      <c r="H25" s="11">
        <f t="shared" si="2"/>
        <v>1322846.8680787378</v>
      </c>
      <c r="I25" s="6"/>
      <c r="J25" s="8">
        <f>B25/B12/12</f>
        <v>4334.1182346109172</v>
      </c>
      <c r="K25" s="10">
        <f>F25/J25</f>
        <v>1.772456851796635E-2</v>
      </c>
    </row>
    <row r="26" spans="1:11">
      <c r="A26" s="6" t="s">
        <v>37</v>
      </c>
      <c r="B26" s="11">
        <v>90834967</v>
      </c>
      <c r="C26" s="11">
        <v>2434058</v>
      </c>
      <c r="D26" s="11">
        <f t="shared" si="0"/>
        <v>88400909</v>
      </c>
      <c r="E26" s="10">
        <f t="shared" si="1"/>
        <v>0.16015401186248931</v>
      </c>
      <c r="F26" s="8">
        <f>H26/B13/12</f>
        <v>741.45375862263575</v>
      </c>
      <c r="G26" s="8">
        <f>F26*12</f>
        <v>8897.4451034716294</v>
      </c>
      <c r="H26" s="11">
        <f t="shared" si="2"/>
        <v>1601540.1186248932</v>
      </c>
      <c r="I26" s="6"/>
      <c r="J26" s="8">
        <f>B26/B13/12</f>
        <v>42053.225462962961</v>
      </c>
      <c r="K26" s="10">
        <f>F26/J26</f>
        <v>1.7631317228583274E-2</v>
      </c>
    </row>
    <row r="27" spans="1:11">
      <c r="A27" s="6" t="s">
        <v>38</v>
      </c>
      <c r="B27" s="11">
        <v>496713</v>
      </c>
      <c r="C27" s="11">
        <v>12673</v>
      </c>
      <c r="D27" s="11">
        <f t="shared" si="0"/>
        <v>484040</v>
      </c>
      <c r="E27" s="10">
        <f t="shared" si="1"/>
        <v>8.7692478254855185E-4</v>
      </c>
      <c r="F27" s="8">
        <f>H27/B14/12</f>
        <v>730.77065212379318</v>
      </c>
      <c r="G27" s="8">
        <f>F27*12</f>
        <v>8769.2478254855178</v>
      </c>
      <c r="H27" s="11">
        <f t="shared" si="2"/>
        <v>8769.2478254855178</v>
      </c>
      <c r="I27" s="6"/>
      <c r="J27" s="8">
        <f>B27/B14/12</f>
        <v>41392.75</v>
      </c>
      <c r="K27" s="10">
        <f>F27/J27</f>
        <v>1.7654556706761287E-2</v>
      </c>
    </row>
    <row r="28" spans="1:11">
      <c r="A28" s="6" t="s">
        <v>5</v>
      </c>
      <c r="B28" s="11">
        <v>9519483</v>
      </c>
      <c r="C28" s="11">
        <v>0</v>
      </c>
      <c r="D28" s="11">
        <f t="shared" si="0"/>
        <v>9519483</v>
      </c>
      <c r="E28" s="10">
        <f t="shared" si="1"/>
        <v>1.7246241136578869E-2</v>
      </c>
      <c r="F28" s="8"/>
      <c r="G28" s="8"/>
      <c r="H28" s="11">
        <f t="shared" si="2"/>
        <v>172462.41136578869</v>
      </c>
      <c r="I28" s="6"/>
      <c r="J28" s="8"/>
      <c r="K28" s="10">
        <f>H28/B28</f>
        <v>1.8116783376343936E-2</v>
      </c>
    </row>
    <row r="29" spans="1:11">
      <c r="A29" s="6"/>
      <c r="B29" s="11"/>
      <c r="C29" s="11"/>
      <c r="D29" s="11"/>
      <c r="E29" s="10"/>
      <c r="F29" s="8"/>
      <c r="G29" s="8"/>
      <c r="H29" s="11"/>
      <c r="I29" s="6"/>
      <c r="J29" s="6"/>
      <c r="K29" s="6"/>
    </row>
    <row r="30" spans="1:11">
      <c r="A30" s="6" t="s">
        <v>6</v>
      </c>
      <c r="B30" s="11">
        <f>SUM(B23:B29)</f>
        <v>566014583</v>
      </c>
      <c r="C30" s="11">
        <f>SUM(C23:C29)</f>
        <v>14040218</v>
      </c>
      <c r="D30" s="11">
        <f>SUM(D23:D29)</f>
        <v>551974365</v>
      </c>
      <c r="E30" s="10">
        <f>SUM(E23:E29)</f>
        <v>1</v>
      </c>
      <c r="F30" s="6"/>
      <c r="G30" s="6"/>
      <c r="H30" s="11">
        <f>SUM(H23:H29)</f>
        <v>9999999.9999999981</v>
      </c>
      <c r="I30" s="6"/>
      <c r="J30" s="6"/>
      <c r="K30" s="6"/>
    </row>
    <row r="33" spans="1:10" ht="15.75" thickBot="1">
      <c r="A33" s="72"/>
      <c r="B33" s="72"/>
      <c r="C33" s="97" t="s">
        <v>74</v>
      </c>
      <c r="D33" s="80"/>
      <c r="E33" s="80"/>
      <c r="F33" s="80"/>
      <c r="G33" s="72"/>
      <c r="H33" s="72"/>
      <c r="I33" s="81"/>
      <c r="J33" s="81"/>
    </row>
    <row r="34" spans="1:10">
      <c r="A34" s="70"/>
      <c r="B34" s="70"/>
      <c r="C34" s="70"/>
      <c r="D34" s="71"/>
      <c r="E34" s="71" t="s">
        <v>70</v>
      </c>
      <c r="F34" s="70"/>
      <c r="G34" s="70"/>
      <c r="H34" s="70"/>
      <c r="I34" s="70"/>
      <c r="J34" s="82"/>
    </row>
    <row r="35" spans="1:10">
      <c r="A35" s="70"/>
      <c r="B35" s="71" t="s">
        <v>9</v>
      </c>
      <c r="C35" s="71" t="s">
        <v>71</v>
      </c>
      <c r="D35" s="71" t="s">
        <v>72</v>
      </c>
      <c r="E35" s="71" t="s">
        <v>24</v>
      </c>
      <c r="F35" s="87" t="s">
        <v>80</v>
      </c>
      <c r="G35" s="87" t="s">
        <v>80</v>
      </c>
      <c r="H35" s="87" t="s">
        <v>80</v>
      </c>
      <c r="I35" s="87" t="s">
        <v>80</v>
      </c>
      <c r="J35" s="82"/>
    </row>
    <row r="36" spans="1:10">
      <c r="A36" s="70" t="s">
        <v>0</v>
      </c>
      <c r="B36" s="71" t="s">
        <v>10</v>
      </c>
      <c r="C36" s="71" t="s">
        <v>73</v>
      </c>
      <c r="D36" s="71" t="s">
        <v>24</v>
      </c>
      <c r="E36" s="71" t="s">
        <v>73</v>
      </c>
      <c r="F36" s="71" t="s">
        <v>18</v>
      </c>
      <c r="G36" s="71" t="s">
        <v>19</v>
      </c>
      <c r="H36" s="71" t="s">
        <v>54</v>
      </c>
      <c r="I36" s="71" t="s">
        <v>24</v>
      </c>
      <c r="J36" s="82"/>
    </row>
    <row r="37" spans="1:10">
      <c r="A37" s="73" t="s">
        <v>1</v>
      </c>
      <c r="B37" s="74">
        <v>213822</v>
      </c>
      <c r="C37" s="77">
        <v>15337570</v>
      </c>
      <c r="D37" s="77">
        <v>310287364</v>
      </c>
      <c r="E37" s="76">
        <f>C37/$C$44</f>
        <v>0.57923279300302821</v>
      </c>
      <c r="F37" s="75">
        <f>I37/B37/12</f>
        <v>2.2574571099755416</v>
      </c>
      <c r="G37" s="75">
        <f>F37*12</f>
        <v>27.089485319706498</v>
      </c>
      <c r="H37" s="85">
        <f>I37/D37</f>
        <v>1.8667624280150456E-2</v>
      </c>
      <c r="I37" s="77">
        <f>E37*$E$4</f>
        <v>5792327.9300302826</v>
      </c>
      <c r="J37" s="83"/>
    </row>
    <row r="38" spans="1:10">
      <c r="A38" s="73" t="s">
        <v>2</v>
      </c>
      <c r="B38" s="74">
        <v>28425</v>
      </c>
      <c r="C38" s="77">
        <v>3114317</v>
      </c>
      <c r="D38" s="77">
        <v>80242540</v>
      </c>
      <c r="E38" s="92">
        <f t="shared" ref="E38:E42" si="3">C38/$C$44</f>
        <v>0.11761410276900525</v>
      </c>
      <c r="F38" s="91">
        <f t="shared" ref="F38:F41" si="4">I38/B38/12</f>
        <v>3.4480827548814204</v>
      </c>
      <c r="G38" s="91">
        <f t="shared" ref="G38:G41" si="5">F38*12</f>
        <v>41.376993058577042</v>
      </c>
      <c r="H38" s="103">
        <f t="shared" ref="H38:H42" si="6">I38/D38</f>
        <v>1.4657325499542418E-2</v>
      </c>
      <c r="I38" s="93">
        <f t="shared" ref="I38:I42" si="7">E38*$E$4</f>
        <v>1176141.0276900525</v>
      </c>
      <c r="J38" s="83"/>
    </row>
    <row r="39" spans="1:10">
      <c r="A39" s="73" t="s">
        <v>7</v>
      </c>
      <c r="B39" s="74">
        <v>1435</v>
      </c>
      <c r="C39" s="77">
        <v>3299663</v>
      </c>
      <c r="D39" s="77">
        <v>74633516</v>
      </c>
      <c r="E39" s="92">
        <f t="shared" si="3"/>
        <v>0.1246138088014432</v>
      </c>
      <c r="F39" s="91">
        <f t="shared" si="4"/>
        <v>72.365742625692917</v>
      </c>
      <c r="G39" s="91">
        <f t="shared" si="5"/>
        <v>868.388911508315</v>
      </c>
      <c r="H39" s="103">
        <f t="shared" si="6"/>
        <v>1.6696762457425053E-2</v>
      </c>
      <c r="I39" s="93">
        <f t="shared" si="7"/>
        <v>1246138.088014432</v>
      </c>
      <c r="J39" s="83"/>
    </row>
    <row r="40" spans="1:10">
      <c r="A40" s="73" t="s">
        <v>30</v>
      </c>
      <c r="B40" s="74">
        <v>180</v>
      </c>
      <c r="C40" s="77">
        <v>4493058</v>
      </c>
      <c r="D40" s="77">
        <v>90834967</v>
      </c>
      <c r="E40" s="92">
        <f t="shared" si="3"/>
        <v>0.16968310719785468</v>
      </c>
      <c r="F40" s="91">
        <f t="shared" si="4"/>
        <v>785.56994073080875</v>
      </c>
      <c r="G40" s="91">
        <f t="shared" si="5"/>
        <v>9426.8392887697046</v>
      </c>
      <c r="H40" s="103">
        <f t="shared" si="6"/>
        <v>1.8680373076797031E-2</v>
      </c>
      <c r="I40" s="93">
        <f t="shared" si="7"/>
        <v>1696831.0719785467</v>
      </c>
      <c r="J40" s="83"/>
    </row>
    <row r="41" spans="1:10">
      <c r="A41" s="73" t="s">
        <v>38</v>
      </c>
      <c r="B41" s="74">
        <v>1</v>
      </c>
      <c r="C41" s="77">
        <v>23919</v>
      </c>
      <c r="D41" s="77">
        <v>496713</v>
      </c>
      <c r="E41" s="92">
        <f t="shared" si="3"/>
        <v>9.0331579095250631E-4</v>
      </c>
      <c r="F41" s="91">
        <f t="shared" si="4"/>
        <v>752.76315912708867</v>
      </c>
      <c r="G41" s="91">
        <f t="shared" si="5"/>
        <v>9033.1579095250636</v>
      </c>
      <c r="H41" s="103">
        <f t="shared" si="6"/>
        <v>1.8185869726633011E-2</v>
      </c>
      <c r="I41" s="93">
        <f t="shared" si="7"/>
        <v>9033.1579095250636</v>
      </c>
      <c r="J41" s="83"/>
    </row>
    <row r="42" spans="1:10">
      <c r="A42" s="73" t="s">
        <v>5</v>
      </c>
      <c r="B42" s="74"/>
      <c r="C42" s="77">
        <v>210585</v>
      </c>
      <c r="D42" s="77">
        <v>9519483</v>
      </c>
      <c r="E42" s="92">
        <f t="shared" si="3"/>
        <v>7.9528724377161894E-3</v>
      </c>
      <c r="F42" s="75"/>
      <c r="G42" s="75"/>
      <c r="H42" s="103">
        <f t="shared" si="6"/>
        <v>8.3543112979099707E-3</v>
      </c>
      <c r="I42" s="93">
        <f t="shared" si="7"/>
        <v>79528.724377161896</v>
      </c>
      <c r="J42" s="83"/>
    </row>
    <row r="43" spans="1:10">
      <c r="A43" s="73"/>
      <c r="B43" s="74"/>
      <c r="C43" s="77"/>
      <c r="D43" s="77"/>
      <c r="E43" s="76"/>
      <c r="F43" s="76"/>
      <c r="G43" s="75"/>
      <c r="H43" s="85"/>
      <c r="I43" s="77"/>
      <c r="J43" s="83"/>
    </row>
    <row r="44" spans="1:10">
      <c r="A44" s="73" t="s">
        <v>6</v>
      </c>
      <c r="B44" s="74">
        <f>SUM(B37:B43)</f>
        <v>243863</v>
      </c>
      <c r="C44" s="77">
        <f>SUM(C37:C43)</f>
        <v>26479112</v>
      </c>
      <c r="D44" s="93">
        <f>SUM(D37:D43)</f>
        <v>566014583</v>
      </c>
      <c r="E44" s="76">
        <f>SUM(E37:E43)</f>
        <v>1</v>
      </c>
      <c r="F44" s="76"/>
      <c r="G44" s="73"/>
      <c r="H44" s="84"/>
      <c r="I44" s="77">
        <f>SUM(I37:I43)</f>
        <v>10000000.000000002</v>
      </c>
      <c r="J44" s="81"/>
    </row>
    <row r="45" spans="1:10">
      <c r="A45" s="70"/>
      <c r="B45" s="70"/>
      <c r="C45" s="70"/>
      <c r="D45" s="70"/>
      <c r="E45" s="70"/>
      <c r="F45" s="70"/>
      <c r="G45" s="70"/>
      <c r="H45" s="70"/>
      <c r="I45" s="70"/>
      <c r="J45" s="70"/>
    </row>
    <row r="46" spans="1:10">
      <c r="A46" s="70"/>
      <c r="B46" s="70"/>
      <c r="C46" s="70"/>
      <c r="D46" s="70"/>
      <c r="E46" s="70"/>
      <c r="F46" s="70"/>
      <c r="G46" s="70"/>
      <c r="H46" s="70"/>
      <c r="I46" s="70"/>
      <c r="J46" s="70"/>
    </row>
    <row r="47" spans="1:10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spans="1:10">
      <c r="A48" s="78" t="s">
        <v>39</v>
      </c>
      <c r="B48" s="70"/>
      <c r="C48" s="70"/>
      <c r="D48" s="70"/>
      <c r="E48" s="70"/>
      <c r="F48" s="70"/>
      <c r="G48" s="70"/>
      <c r="H48" s="70"/>
      <c r="I48" s="70"/>
      <c r="J48" s="70"/>
    </row>
    <row r="49" spans="1:10" ht="15.75">
      <c r="A49" s="37" t="s">
        <v>81</v>
      </c>
      <c r="B49" s="95"/>
      <c r="C49" s="95"/>
      <c r="D49" s="95"/>
      <c r="E49" s="95"/>
      <c r="F49" s="95"/>
      <c r="G49" s="95"/>
      <c r="H49" s="95"/>
      <c r="I49" s="95"/>
      <c r="J49" s="95"/>
    </row>
    <row r="50" spans="1:10" s="86" customFormat="1" ht="15.75">
      <c r="A50" s="96" t="s">
        <v>62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s="86" customFormat="1" ht="15.75">
      <c r="A51" s="96" t="s">
        <v>63</v>
      </c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5.75">
      <c r="A52" s="96" t="s">
        <v>78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>
      <c r="A53" s="86" t="s">
        <v>64</v>
      </c>
      <c r="B53" s="86"/>
      <c r="C53" s="86"/>
      <c r="D53" s="86"/>
      <c r="E53" s="86"/>
      <c r="F53" s="86"/>
      <c r="G53" s="86"/>
      <c r="H53" s="79"/>
      <c r="I53" s="79"/>
      <c r="J53" s="79"/>
    </row>
    <row r="54" spans="1:10">
      <c r="A54" s="86" t="s">
        <v>47</v>
      </c>
      <c r="B54" s="86"/>
      <c r="C54" s="86"/>
      <c r="D54" s="86"/>
      <c r="E54" s="86"/>
      <c r="F54" s="86"/>
      <c r="G54" s="86"/>
      <c r="H54" s="70"/>
      <c r="I54" s="70"/>
      <c r="J54" s="70"/>
    </row>
    <row r="55" spans="1:10">
      <c r="A55" s="86" t="s">
        <v>48</v>
      </c>
      <c r="B55" s="86"/>
      <c r="C55" s="86"/>
      <c r="D55" s="86"/>
      <c r="E55" s="86"/>
      <c r="F55" s="86"/>
      <c r="G55" s="86"/>
    </row>
    <row r="56" spans="1:10">
      <c r="A56" s="86" t="s">
        <v>57</v>
      </c>
      <c r="B56" s="86"/>
      <c r="C56" s="86"/>
      <c r="D56" s="86"/>
      <c r="E56" s="86"/>
      <c r="F56" s="86"/>
      <c r="G56" s="86"/>
    </row>
    <row r="57" spans="1:10">
      <c r="A57" s="86" t="s">
        <v>79</v>
      </c>
      <c r="B57" s="86"/>
      <c r="C57" s="86"/>
      <c r="D57" s="86"/>
      <c r="E57" s="86"/>
      <c r="F57" s="86"/>
      <c r="G57" s="86"/>
    </row>
  </sheetData>
  <pageMargins left="0.7" right="0.7" top="0.75" bottom="0.75" header="0.3" footer="0.3"/>
  <pageSetup scale="75" orientation="landscape" verticalDpi="597" r:id="rId1"/>
  <headerFooter>
    <oddFooter>&amp;CAttachment 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60"/>
  <sheetViews>
    <sheetView tabSelected="1" view="pageLayout" zoomScaleNormal="100" workbookViewId="0">
      <selection activeCell="A50" sqref="A50"/>
    </sheetView>
  </sheetViews>
  <sheetFormatPr defaultRowHeight="15"/>
  <cols>
    <col min="1" max="1" width="25.7109375" customWidth="1"/>
    <col min="2" max="5" width="13.7109375" customWidth="1"/>
    <col min="6" max="9" width="12.7109375" customWidth="1"/>
    <col min="10" max="10" width="13.7109375" customWidth="1"/>
    <col min="11" max="11" width="10.7109375" customWidth="1"/>
  </cols>
  <sheetData>
    <row r="1" spans="1:11" ht="19.5" thickBot="1">
      <c r="B1" s="15" t="s">
        <v>69</v>
      </c>
      <c r="C1" s="4"/>
      <c r="D1" s="4"/>
      <c r="E1" s="4"/>
      <c r="F1" s="4"/>
      <c r="G1" s="4"/>
      <c r="H1" s="4"/>
      <c r="I1" s="4"/>
      <c r="J1" s="4"/>
    </row>
    <row r="2" spans="1:11" ht="15.75">
      <c r="B2" s="3"/>
    </row>
    <row r="3" spans="1:11" ht="15.75">
      <c r="B3" s="3"/>
      <c r="E3" s="2"/>
    </row>
    <row r="4" spans="1:11" ht="15.75">
      <c r="B4" s="19" t="s">
        <v>61</v>
      </c>
      <c r="C4" s="16"/>
      <c r="D4" s="16"/>
      <c r="E4" s="20">
        <v>3300000</v>
      </c>
    </row>
    <row r="6" spans="1:11" ht="15.75" thickBot="1">
      <c r="A6" s="4"/>
      <c r="B6" s="4"/>
      <c r="C6" s="5" t="s">
        <v>58</v>
      </c>
      <c r="D6" s="4"/>
      <c r="E6" s="4"/>
      <c r="F6" s="4"/>
      <c r="G6" s="4"/>
      <c r="H6" s="4"/>
      <c r="I6" s="4"/>
      <c r="J6" s="4"/>
      <c r="K6" s="4"/>
    </row>
    <row r="7" spans="1:11">
      <c r="D7" s="1" t="s">
        <v>21</v>
      </c>
    </row>
    <row r="8" spans="1:11">
      <c r="B8" s="1" t="s">
        <v>9</v>
      </c>
      <c r="C8" s="1" t="s">
        <v>11</v>
      </c>
      <c r="D8" s="1" t="s">
        <v>22</v>
      </c>
      <c r="E8" s="1" t="s">
        <v>14</v>
      </c>
      <c r="F8" s="1" t="s">
        <v>16</v>
      </c>
      <c r="G8" s="87" t="s">
        <v>80</v>
      </c>
      <c r="H8" s="87" t="s">
        <v>80</v>
      </c>
      <c r="I8" s="87" t="s">
        <v>80</v>
      </c>
      <c r="J8" s="1" t="s">
        <v>55</v>
      </c>
      <c r="K8" s="1" t="s">
        <v>54</v>
      </c>
    </row>
    <row r="9" spans="1:11">
      <c r="A9" t="s">
        <v>0</v>
      </c>
      <c r="B9" s="1" t="s">
        <v>10</v>
      </c>
      <c r="C9" s="1" t="s">
        <v>12</v>
      </c>
      <c r="D9" s="1" t="s">
        <v>13</v>
      </c>
      <c r="E9" s="1" t="s">
        <v>15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52</v>
      </c>
      <c r="K9" s="87" t="s">
        <v>80</v>
      </c>
    </row>
    <row r="10" spans="1:11">
      <c r="A10" s="6" t="s">
        <v>1</v>
      </c>
      <c r="B10" s="7">
        <v>57790</v>
      </c>
      <c r="C10" s="8">
        <v>9.57</v>
      </c>
      <c r="D10" s="9">
        <f>C10/$C$10</f>
        <v>1</v>
      </c>
      <c r="E10" s="7">
        <f>B10*D10</f>
        <v>57790</v>
      </c>
      <c r="F10" s="10">
        <f>E10/$E$17</f>
        <v>0.60342778876148018</v>
      </c>
      <c r="G10" s="8">
        <f>I10/B10/12</f>
        <v>2.8714767591176162</v>
      </c>
      <c r="H10" s="8">
        <f>G10*12</f>
        <v>34.457721109411395</v>
      </c>
      <c r="I10" s="11">
        <f>F10*$E$4</f>
        <v>1991311.7029128845</v>
      </c>
      <c r="J10" s="8">
        <f>B23/B10/12</f>
        <v>118.97824450596988</v>
      </c>
      <c r="K10" s="10">
        <f>G10/J10</f>
        <v>2.4134469045502989E-2</v>
      </c>
    </row>
    <row r="11" spans="1:11">
      <c r="A11" s="6" t="s">
        <v>2</v>
      </c>
      <c r="B11" s="7">
        <v>6121</v>
      </c>
      <c r="C11" s="8">
        <v>18.850000000000001</v>
      </c>
      <c r="D11" s="9">
        <f>C11/$C$10</f>
        <v>1.9696969696969697</v>
      </c>
      <c r="E11" s="7">
        <f>B11*D11</f>
        <v>12056.515151515152</v>
      </c>
      <c r="F11" s="10">
        <f>E11/$E$17</f>
        <v>0.12589092019463699</v>
      </c>
      <c r="G11" s="8">
        <f>I11/B11/12</f>
        <v>5.6559390709892456</v>
      </c>
      <c r="H11" s="8">
        <f>G11*12</f>
        <v>67.871268851870951</v>
      </c>
      <c r="I11" s="11">
        <f>F11*$E$4</f>
        <v>415440.03664230206</v>
      </c>
      <c r="J11" s="8">
        <f>B24/B11/12</f>
        <v>197.54051625551381</v>
      </c>
      <c r="K11" s="10">
        <f>G11/J11</f>
        <v>2.8631792496043838E-2</v>
      </c>
    </row>
    <row r="12" spans="1:11">
      <c r="A12" s="6" t="s">
        <v>7</v>
      </c>
      <c r="B12" s="7">
        <v>1163</v>
      </c>
      <c r="C12" s="8">
        <v>138.78</v>
      </c>
      <c r="D12" s="9">
        <f>C12/$C$10</f>
        <v>14.501567398119121</v>
      </c>
      <c r="E12" s="7">
        <f>B12*D12</f>
        <v>16865.322884012538</v>
      </c>
      <c r="F12" s="10">
        <f>E12/$E$17</f>
        <v>0.17610320980529634</v>
      </c>
      <c r="G12" s="8">
        <f>I12/B12/12</f>
        <v>41.640913754476777</v>
      </c>
      <c r="H12" s="8">
        <f>G12*12</f>
        <v>499.69096505372136</v>
      </c>
      <c r="I12" s="11">
        <f>F12*$E$4</f>
        <v>581140.59235747787</v>
      </c>
      <c r="J12" s="8">
        <f>B25/B12/12</f>
        <v>2387.8246632272858</v>
      </c>
      <c r="K12" s="10">
        <f>G12/J12</f>
        <v>1.7438849005854823E-2</v>
      </c>
    </row>
    <row r="13" spans="1:11">
      <c r="A13" s="6" t="s">
        <v>37</v>
      </c>
      <c r="B13" s="7">
        <v>78</v>
      </c>
      <c r="C13" s="8">
        <v>1111.31</v>
      </c>
      <c r="D13" s="9">
        <f>C13/$C$10</f>
        <v>116.12434691745035</v>
      </c>
      <c r="E13" s="7">
        <f>B13*D13</f>
        <v>9057.6990595611278</v>
      </c>
      <c r="F13" s="10">
        <f>E13/$E$17</f>
        <v>9.4578081238586437E-2</v>
      </c>
      <c r="G13" s="8">
        <f>I13/B13/12</f>
        <v>333.44836334117014</v>
      </c>
      <c r="H13" s="8">
        <f>G13*12</f>
        <v>4001.3803600940419</v>
      </c>
      <c r="I13" s="11">
        <f>F13*$E$4</f>
        <v>312107.66808733525</v>
      </c>
      <c r="J13" s="8">
        <f>B26/B13/12</f>
        <v>61442.711538461539</v>
      </c>
      <c r="K13" s="10">
        <f>G13/J13</f>
        <v>5.4269799459035943E-3</v>
      </c>
    </row>
    <row r="14" spans="1:11">
      <c r="A14" s="6" t="s">
        <v>5</v>
      </c>
      <c r="B14" s="7"/>
      <c r="C14" s="8"/>
      <c r="D14" s="9"/>
      <c r="E14" s="7"/>
      <c r="F14" s="10"/>
      <c r="G14" s="8"/>
      <c r="H14" s="8"/>
      <c r="I14" s="11"/>
      <c r="J14" s="8"/>
      <c r="K14" s="10"/>
    </row>
    <row r="15" spans="1:11">
      <c r="A15" s="6"/>
      <c r="B15" s="7"/>
      <c r="C15" s="8"/>
      <c r="D15" s="9"/>
      <c r="E15" s="7"/>
      <c r="F15" s="10"/>
      <c r="G15" s="8"/>
      <c r="H15" s="8"/>
      <c r="I15" s="11"/>
      <c r="J15" s="6"/>
      <c r="K15" s="6"/>
    </row>
    <row r="16" spans="1:11">
      <c r="A16" s="6"/>
      <c r="B16" s="7"/>
      <c r="C16" s="8"/>
      <c r="D16" s="9"/>
      <c r="E16" s="7"/>
      <c r="F16" s="10"/>
      <c r="G16" s="8"/>
      <c r="H16" s="8"/>
      <c r="I16" s="11"/>
      <c r="J16" s="6"/>
      <c r="K16" s="6"/>
    </row>
    <row r="17" spans="1:11">
      <c r="A17" s="6" t="s">
        <v>6</v>
      </c>
      <c r="B17" s="7">
        <f>SUM(B10:B16)</f>
        <v>65152</v>
      </c>
      <c r="C17" s="6"/>
      <c r="D17" s="6"/>
      <c r="E17" s="7">
        <f>SUM(E10:E16)</f>
        <v>95769.537095088817</v>
      </c>
      <c r="F17" s="10">
        <f>SUM(F10:F16)</f>
        <v>1</v>
      </c>
      <c r="G17" s="6"/>
      <c r="H17" s="6"/>
      <c r="I17" s="11">
        <f>SUM(I10:I16)</f>
        <v>3300000</v>
      </c>
      <c r="J17" s="6"/>
      <c r="K17" s="6"/>
    </row>
    <row r="20" spans="1:11" ht="15.75" thickBot="1">
      <c r="A20" s="4"/>
      <c r="B20" s="4"/>
      <c r="C20" s="5" t="s">
        <v>59</v>
      </c>
      <c r="D20" s="4"/>
      <c r="E20" s="4"/>
      <c r="F20" s="4"/>
      <c r="G20" s="4"/>
      <c r="H20" s="4"/>
      <c r="I20" s="4"/>
      <c r="J20" s="4"/>
      <c r="K20" s="4"/>
    </row>
    <row r="21" spans="1:11">
      <c r="B21" s="1" t="s">
        <v>23</v>
      </c>
      <c r="C21" s="1"/>
      <c r="D21" s="1" t="s">
        <v>26</v>
      </c>
      <c r="E21" s="1" t="s">
        <v>24</v>
      </c>
      <c r="F21" s="87" t="s">
        <v>80</v>
      </c>
      <c r="G21" s="87" t="s">
        <v>80</v>
      </c>
      <c r="H21" s="87" t="s">
        <v>80</v>
      </c>
      <c r="J21" s="1" t="s">
        <v>55</v>
      </c>
      <c r="K21" s="1" t="s">
        <v>54</v>
      </c>
    </row>
    <row r="22" spans="1:11">
      <c r="A22" t="s">
        <v>0</v>
      </c>
      <c r="B22" s="1" t="s">
        <v>24</v>
      </c>
      <c r="C22" s="1" t="s">
        <v>25</v>
      </c>
      <c r="D22" s="1" t="s">
        <v>24</v>
      </c>
      <c r="E22" s="1" t="s">
        <v>27</v>
      </c>
      <c r="F22" s="1" t="s">
        <v>18</v>
      </c>
      <c r="G22" s="1" t="s">
        <v>19</v>
      </c>
      <c r="H22" s="1" t="s">
        <v>20</v>
      </c>
      <c r="J22" s="1" t="s">
        <v>52</v>
      </c>
      <c r="K22" s="87" t="s">
        <v>80</v>
      </c>
    </row>
    <row r="23" spans="1:11">
      <c r="A23" s="6" t="s">
        <v>1</v>
      </c>
      <c r="B23" s="11">
        <v>82509033</v>
      </c>
      <c r="C23" s="11">
        <v>2402612</v>
      </c>
      <c r="D23" s="11">
        <f>B23-C23</f>
        <v>80106421</v>
      </c>
      <c r="E23" s="10">
        <f>D23/$D$30</f>
        <v>0.42724047279046473</v>
      </c>
      <c r="F23" s="8">
        <f>H23/B10/12</f>
        <v>2.0330702546699739</v>
      </c>
      <c r="G23" s="8">
        <f>F23*12</f>
        <v>24.396843056039685</v>
      </c>
      <c r="H23" s="11">
        <f>E23*$E$4</f>
        <v>1409893.5602085337</v>
      </c>
      <c r="I23" s="6"/>
      <c r="J23" s="8">
        <f>B23/B10/12</f>
        <v>118.97824450596988</v>
      </c>
      <c r="K23" s="10">
        <f>F23/J23</f>
        <v>1.7087747958560291E-2</v>
      </c>
    </row>
    <row r="24" spans="1:11">
      <c r="A24" s="6" t="s">
        <v>2</v>
      </c>
      <c r="B24" s="11">
        <v>14509746</v>
      </c>
      <c r="C24" s="11">
        <v>185121</v>
      </c>
      <c r="D24" s="11">
        <f>B24-C24</f>
        <v>14324625</v>
      </c>
      <c r="E24" s="10">
        <f>D24/$D$30</f>
        <v>7.6399113593479742E-2</v>
      </c>
      <c r="F24" s="8">
        <f>H24/B11/12</f>
        <v>3.4324058549594727</v>
      </c>
      <c r="G24" s="8">
        <f>F24*12</f>
        <v>41.188870259513671</v>
      </c>
      <c r="H24" s="11">
        <f>E24*$E$4</f>
        <v>252117.07485848316</v>
      </c>
      <c r="I24" s="6"/>
      <c r="J24" s="8">
        <f>B24/B11/12</f>
        <v>197.54051625551381</v>
      </c>
      <c r="K24" s="10">
        <f>F24/J24</f>
        <v>1.7375705602185123E-2</v>
      </c>
    </row>
    <row r="25" spans="1:11">
      <c r="A25" s="6" t="s">
        <v>7</v>
      </c>
      <c r="B25" s="11">
        <v>33324481</v>
      </c>
      <c r="C25" s="11">
        <v>641901</v>
      </c>
      <c r="D25" s="11">
        <f>B25-C25</f>
        <v>32682580</v>
      </c>
      <c r="E25" s="10">
        <f>D25/$D$30</f>
        <v>0.17430963407055955</v>
      </c>
      <c r="F25" s="8">
        <f>H25/B12/12</f>
        <v>41.216809431989574</v>
      </c>
      <c r="G25" s="8">
        <f>F25*12</f>
        <v>494.60171318387489</v>
      </c>
      <c r="H25" s="11">
        <f>E25*$E$4</f>
        <v>575221.7924328465</v>
      </c>
      <c r="I25" s="6"/>
      <c r="J25" s="8">
        <f>B25/B12/12</f>
        <v>2387.8246632272858</v>
      </c>
      <c r="K25" s="10">
        <f>F25/J25</f>
        <v>1.7261237839918543E-2</v>
      </c>
    </row>
    <row r="26" spans="1:11">
      <c r="A26" s="6" t="s">
        <v>37</v>
      </c>
      <c r="B26" s="11">
        <v>57510378</v>
      </c>
      <c r="C26" s="11">
        <v>1463023</v>
      </c>
      <c r="D26" s="11">
        <f>B26-C26</f>
        <v>56047355</v>
      </c>
      <c r="E26" s="10">
        <f>D26/$D$30</f>
        <v>0.29892358377682382</v>
      </c>
      <c r="F26" s="8">
        <f>H26/B13/12</f>
        <v>1053.8972504952123</v>
      </c>
      <c r="G26" s="8">
        <f>F26*12</f>
        <v>12646.767005942547</v>
      </c>
      <c r="H26" s="11">
        <f>E26*$E$4</f>
        <v>986447.82646351866</v>
      </c>
      <c r="I26" s="6"/>
      <c r="J26" s="8">
        <f>B26/B13/12</f>
        <v>61442.711538461539</v>
      </c>
      <c r="K26" s="10">
        <f>F26/J26</f>
        <v>1.7152518567405673E-2</v>
      </c>
    </row>
    <row r="27" spans="1:11">
      <c r="A27" s="6" t="s">
        <v>5</v>
      </c>
      <c r="B27" s="11">
        <v>4336286</v>
      </c>
      <c r="C27" s="11">
        <v>0</v>
      </c>
      <c r="D27" s="11">
        <f>B27-C27</f>
        <v>4336286</v>
      </c>
      <c r="E27" s="10">
        <f>D27/$D$30</f>
        <v>2.3127195768672192E-2</v>
      </c>
      <c r="F27" s="8"/>
      <c r="G27" s="8"/>
      <c r="H27" s="11">
        <f>E27*$E$4</f>
        <v>76319.746036618235</v>
      </c>
      <c r="I27" s="6"/>
      <c r="J27" s="8"/>
      <c r="K27" s="10">
        <f>H27/B27</f>
        <v>1.7600256541339346E-2</v>
      </c>
    </row>
    <row r="28" spans="1:11">
      <c r="A28" s="6"/>
      <c r="B28" s="11"/>
      <c r="C28" s="11"/>
      <c r="D28" s="11"/>
      <c r="E28" s="10"/>
      <c r="F28" s="8"/>
      <c r="G28" s="8"/>
      <c r="H28" s="11"/>
      <c r="I28" s="6"/>
      <c r="J28" s="6"/>
      <c r="K28" s="6"/>
    </row>
    <row r="29" spans="1:11">
      <c r="A29" s="6"/>
      <c r="B29" s="11"/>
      <c r="C29" s="11"/>
      <c r="D29" s="11"/>
      <c r="E29" s="10"/>
      <c r="F29" s="8"/>
      <c r="G29" s="8"/>
      <c r="H29" s="11"/>
      <c r="I29" s="6"/>
      <c r="J29" s="6"/>
      <c r="K29" s="6"/>
    </row>
    <row r="30" spans="1:11">
      <c r="A30" s="6" t="s">
        <v>6</v>
      </c>
      <c r="B30" s="11">
        <f>SUM(B23:B29)</f>
        <v>192189924</v>
      </c>
      <c r="C30" s="11">
        <f>SUM(C23:C29)</f>
        <v>4692657</v>
      </c>
      <c r="D30" s="11">
        <f>SUM(D23:D29)</f>
        <v>187497267</v>
      </c>
      <c r="E30" s="10">
        <f>SUM(E23:E29)</f>
        <v>1</v>
      </c>
      <c r="F30" s="6"/>
      <c r="G30" s="6"/>
      <c r="H30" s="11">
        <f>SUM(H23:H29)</f>
        <v>3300000</v>
      </c>
      <c r="I30" s="6"/>
      <c r="J30" s="6"/>
      <c r="K30" s="6"/>
    </row>
    <row r="33" spans="1:10" ht="15.75" thickBot="1">
      <c r="A33" s="88"/>
      <c r="B33" s="88"/>
      <c r="C33" s="97" t="s">
        <v>74</v>
      </c>
      <c r="D33" s="98"/>
      <c r="E33" s="98"/>
      <c r="F33" s="98"/>
      <c r="G33" s="88"/>
      <c r="H33" s="88"/>
      <c r="I33" s="99"/>
      <c r="J33" s="99"/>
    </row>
    <row r="34" spans="1:10">
      <c r="A34" s="86"/>
      <c r="B34" s="86"/>
      <c r="C34" s="86"/>
      <c r="D34" s="87"/>
      <c r="E34" s="87" t="s">
        <v>70</v>
      </c>
      <c r="F34" s="86"/>
      <c r="G34" s="86"/>
      <c r="H34" s="86"/>
      <c r="I34" s="86"/>
      <c r="J34" s="100"/>
    </row>
    <row r="35" spans="1:10">
      <c r="A35" s="86"/>
      <c r="B35" s="87" t="s">
        <v>9</v>
      </c>
      <c r="C35" s="87" t="s">
        <v>71</v>
      </c>
      <c r="D35" s="87" t="s">
        <v>72</v>
      </c>
      <c r="E35" s="87" t="s">
        <v>24</v>
      </c>
      <c r="F35" s="87" t="s">
        <v>80</v>
      </c>
      <c r="G35" s="87" t="s">
        <v>80</v>
      </c>
      <c r="H35" s="87" t="s">
        <v>80</v>
      </c>
      <c r="I35" s="87" t="s">
        <v>80</v>
      </c>
      <c r="J35" s="100"/>
    </row>
    <row r="36" spans="1:10">
      <c r="A36" s="86" t="s">
        <v>0</v>
      </c>
      <c r="B36" s="87" t="s">
        <v>10</v>
      </c>
      <c r="C36" s="87" t="s">
        <v>73</v>
      </c>
      <c r="D36" s="87" t="s">
        <v>24</v>
      </c>
      <c r="E36" s="87" t="s">
        <v>73</v>
      </c>
      <c r="F36" s="87" t="s">
        <v>18</v>
      </c>
      <c r="G36" s="87" t="s">
        <v>19</v>
      </c>
      <c r="H36" s="87" t="s">
        <v>54</v>
      </c>
      <c r="I36" s="87" t="s">
        <v>24</v>
      </c>
      <c r="J36" s="100"/>
    </row>
    <row r="37" spans="1:10">
      <c r="A37" s="89" t="s">
        <v>1</v>
      </c>
      <c r="B37" s="90">
        <v>57790</v>
      </c>
      <c r="C37" s="93">
        <v>9674424</v>
      </c>
      <c r="D37" s="93">
        <v>82509033</v>
      </c>
      <c r="E37" s="92">
        <f>C37/$C$44</f>
        <v>0.44211830922064638</v>
      </c>
      <c r="F37" s="91">
        <f>I37/B37/12</f>
        <v>2.1038680573745934</v>
      </c>
      <c r="G37" s="91">
        <f>F37*12</f>
        <v>25.24641668849512</v>
      </c>
      <c r="H37" s="103">
        <f>I37/D37</f>
        <v>1.7682796263387708E-2</v>
      </c>
      <c r="I37" s="93">
        <f>E37*$E$4</f>
        <v>1458990.4204281331</v>
      </c>
      <c r="J37" s="101"/>
    </row>
    <row r="38" spans="1:10">
      <c r="A38" s="89" t="s">
        <v>2</v>
      </c>
      <c r="B38" s="90">
        <v>6121</v>
      </c>
      <c r="C38" s="93">
        <v>1499105</v>
      </c>
      <c r="D38" s="93">
        <v>14509746</v>
      </c>
      <c r="E38" s="92">
        <f t="shared" ref="E38:E41" si="0">C38/$C$44</f>
        <v>6.8508654152869164E-2</v>
      </c>
      <c r="F38" s="91">
        <f t="shared" ref="F38:F40" si="1">I38/B38/12</f>
        <v>3.0779088207872931</v>
      </c>
      <c r="G38" s="91">
        <f t="shared" ref="G38:G40" si="2">F38*12</f>
        <v>36.934905849447517</v>
      </c>
      <c r="H38" s="103">
        <f t="shared" ref="H38:H41" si="3">I38/D38</f>
        <v>1.5581152054933852E-2</v>
      </c>
      <c r="I38" s="93">
        <f t="shared" ref="I38:I41" si="4">E38*$E$4</f>
        <v>226078.55870446825</v>
      </c>
      <c r="J38" s="101"/>
    </row>
    <row r="39" spans="1:10">
      <c r="A39" s="89" t="s">
        <v>7</v>
      </c>
      <c r="B39" s="90">
        <v>1163</v>
      </c>
      <c r="C39" s="93">
        <v>3656025</v>
      </c>
      <c r="D39" s="93">
        <v>33324481</v>
      </c>
      <c r="E39" s="92">
        <f t="shared" si="0"/>
        <v>0.16707925882392727</v>
      </c>
      <c r="F39" s="91">
        <f t="shared" si="1"/>
        <v>39.507133427841786</v>
      </c>
      <c r="G39" s="91">
        <f t="shared" si="2"/>
        <v>474.08560113410147</v>
      </c>
      <c r="H39" s="103">
        <f t="shared" si="3"/>
        <v>1.6545240543099828E-2</v>
      </c>
      <c r="I39" s="93">
        <f t="shared" si="4"/>
        <v>551361.55411895993</v>
      </c>
      <c r="J39" s="101"/>
    </row>
    <row r="40" spans="1:10">
      <c r="A40" s="89" t="s">
        <v>30</v>
      </c>
      <c r="B40" s="90">
        <v>78</v>
      </c>
      <c r="C40" s="93">
        <v>6658795</v>
      </c>
      <c r="D40" s="93">
        <v>57510378</v>
      </c>
      <c r="E40" s="92">
        <f t="shared" si="0"/>
        <v>0.30430495777804384</v>
      </c>
      <c r="F40" s="91">
        <f t="shared" si="1"/>
        <v>1072.8700434482314</v>
      </c>
      <c r="G40" s="91">
        <f t="shared" si="2"/>
        <v>12874.440521378776</v>
      </c>
      <c r="H40" s="103">
        <f t="shared" si="3"/>
        <v>1.7461306908251317E-2</v>
      </c>
      <c r="I40" s="93">
        <f t="shared" si="4"/>
        <v>1004206.3606675446</v>
      </c>
      <c r="J40" s="101"/>
    </row>
    <row r="41" spans="1:10">
      <c r="A41" s="89" t="s">
        <v>5</v>
      </c>
      <c r="B41" s="90"/>
      <c r="C41" s="93">
        <v>393631</v>
      </c>
      <c r="D41" s="93">
        <v>4336286</v>
      </c>
      <c r="E41" s="92">
        <f t="shared" si="0"/>
        <v>1.7988820024513321E-2</v>
      </c>
      <c r="F41" s="91"/>
      <c r="G41" s="91"/>
      <c r="H41" s="103">
        <f t="shared" si="3"/>
        <v>1.3689850272997205E-2</v>
      </c>
      <c r="I41" s="93">
        <f t="shared" si="4"/>
        <v>59363.106080893958</v>
      </c>
      <c r="J41" s="101"/>
    </row>
    <row r="42" spans="1:10">
      <c r="A42" s="89"/>
      <c r="B42" s="90"/>
      <c r="C42" s="93"/>
      <c r="D42" s="93"/>
      <c r="E42" s="92"/>
      <c r="F42" s="91"/>
      <c r="G42" s="91"/>
      <c r="H42" s="103"/>
      <c r="I42" s="93"/>
      <c r="J42" s="101"/>
    </row>
    <row r="43" spans="1:10">
      <c r="A43" s="89"/>
      <c r="B43" s="90"/>
      <c r="C43" s="93"/>
      <c r="D43" s="93"/>
      <c r="E43" s="92"/>
      <c r="F43" s="92"/>
      <c r="G43" s="91"/>
      <c r="H43" s="103"/>
      <c r="I43" s="93"/>
      <c r="J43" s="101"/>
    </row>
    <row r="44" spans="1:10">
      <c r="A44" s="89" t="s">
        <v>6</v>
      </c>
      <c r="B44" s="90">
        <f>SUM(B37:B43)</f>
        <v>65152</v>
      </c>
      <c r="C44" s="93">
        <f>SUM(C37:C43)</f>
        <v>21881980</v>
      </c>
      <c r="D44" s="93">
        <f>SUM(D37:D43)</f>
        <v>192189924</v>
      </c>
      <c r="E44" s="92">
        <v>1</v>
      </c>
      <c r="F44" s="92"/>
      <c r="G44" s="89"/>
      <c r="H44" s="102"/>
      <c r="I44" s="93">
        <f>SUM(I37:I43)</f>
        <v>3299999.9999999995</v>
      </c>
      <c r="J44" s="99"/>
    </row>
    <row r="45" spans="1:10">
      <c r="A45" s="86"/>
      <c r="B45" s="86"/>
      <c r="C45" s="86"/>
      <c r="D45" s="86"/>
      <c r="E45" s="86"/>
      <c r="F45" s="86"/>
      <c r="G45" s="86"/>
      <c r="H45" s="86"/>
      <c r="I45" s="86"/>
      <c r="J45" s="86"/>
    </row>
    <row r="46" spans="1:10">
      <c r="A46" s="86"/>
      <c r="B46" s="86"/>
      <c r="C46" s="86"/>
      <c r="D46" s="86"/>
      <c r="E46" s="86"/>
      <c r="F46" s="86"/>
      <c r="G46" s="86"/>
      <c r="H46" s="86"/>
      <c r="I46" s="86"/>
      <c r="J46" s="86"/>
    </row>
    <row r="47" spans="1:10">
      <c r="A47" s="86"/>
      <c r="B47" s="86"/>
      <c r="C47" s="86"/>
      <c r="D47" s="86"/>
      <c r="E47" s="86"/>
      <c r="F47" s="86"/>
      <c r="G47" s="86"/>
      <c r="H47" s="86"/>
      <c r="I47" s="86"/>
      <c r="J47" s="86"/>
    </row>
    <row r="48" spans="1:10">
      <c r="A48" s="94" t="s">
        <v>39</v>
      </c>
      <c r="B48" s="86"/>
      <c r="C48" s="86"/>
      <c r="D48" s="86"/>
      <c r="E48" s="86"/>
      <c r="F48" s="86"/>
      <c r="G48" s="86"/>
      <c r="H48" s="86"/>
      <c r="I48" s="86"/>
      <c r="J48" s="86"/>
    </row>
    <row r="49" spans="1:10" ht="15.75">
      <c r="A49" s="37" t="s">
        <v>82</v>
      </c>
      <c r="B49" s="95"/>
      <c r="C49" s="95"/>
      <c r="D49" s="95"/>
      <c r="E49" s="95"/>
      <c r="F49" s="95"/>
      <c r="G49" s="95"/>
      <c r="H49" s="95"/>
      <c r="I49" s="95"/>
      <c r="J49" s="95"/>
    </row>
    <row r="50" spans="1:10" s="86" customFormat="1" ht="15.75">
      <c r="A50" s="96" t="s">
        <v>62</v>
      </c>
      <c r="B50" s="95"/>
      <c r="C50" s="95"/>
      <c r="D50" s="95"/>
      <c r="E50" s="95"/>
      <c r="F50" s="95"/>
      <c r="G50" s="95"/>
      <c r="H50" s="95"/>
      <c r="I50" s="95"/>
      <c r="J50" s="95"/>
    </row>
    <row r="51" spans="1:10" s="86" customFormat="1" ht="15.75">
      <c r="A51" s="96" t="s">
        <v>63</v>
      </c>
      <c r="B51" s="95"/>
      <c r="C51" s="95"/>
      <c r="D51" s="95"/>
      <c r="E51" s="95"/>
      <c r="F51" s="95"/>
      <c r="G51" s="95"/>
      <c r="H51" s="95"/>
      <c r="I51" s="95"/>
      <c r="J51" s="95"/>
    </row>
    <row r="52" spans="1:10" ht="15.75">
      <c r="A52" s="96" t="s">
        <v>78</v>
      </c>
      <c r="B52" s="95"/>
      <c r="C52" s="95"/>
      <c r="D52" s="95"/>
      <c r="E52" s="95"/>
      <c r="F52" s="95"/>
      <c r="G52" s="95"/>
      <c r="H52" s="95"/>
      <c r="I52" s="95"/>
      <c r="J52" s="95"/>
    </row>
    <row r="53" spans="1:10">
      <c r="A53" s="86" t="s">
        <v>64</v>
      </c>
      <c r="B53" s="86"/>
      <c r="C53" s="86"/>
      <c r="D53" s="86"/>
      <c r="E53" s="86"/>
      <c r="F53" s="86"/>
      <c r="G53" s="86"/>
      <c r="H53" s="86"/>
      <c r="I53" s="86"/>
      <c r="J53" s="95"/>
    </row>
    <row r="54" spans="1:10">
      <c r="A54" s="86" t="s">
        <v>47</v>
      </c>
      <c r="B54" s="86"/>
      <c r="C54" s="86"/>
      <c r="D54" s="86"/>
      <c r="E54" s="86"/>
      <c r="F54" s="86"/>
      <c r="G54" s="86"/>
      <c r="H54" s="86"/>
      <c r="I54" s="86"/>
      <c r="J54" s="86"/>
    </row>
    <row r="55" spans="1:10">
      <c r="A55" s="86" t="s">
        <v>48</v>
      </c>
      <c r="B55" s="86"/>
      <c r="C55" s="86"/>
      <c r="D55" s="86"/>
      <c r="E55" s="86"/>
      <c r="F55" s="86"/>
      <c r="G55" s="86"/>
      <c r="H55" s="86"/>
      <c r="I55" s="86"/>
    </row>
    <row r="56" spans="1:10">
      <c r="A56" s="86" t="s">
        <v>49</v>
      </c>
      <c r="B56" s="86"/>
      <c r="C56" s="86"/>
      <c r="D56" s="86"/>
      <c r="E56" s="86"/>
      <c r="F56" s="86"/>
      <c r="G56" s="86"/>
      <c r="H56" s="86"/>
      <c r="I56" s="86"/>
    </row>
    <row r="57" spans="1:10">
      <c r="A57" s="86" t="s">
        <v>50</v>
      </c>
      <c r="B57" s="86"/>
      <c r="C57" s="86"/>
      <c r="D57" s="86"/>
      <c r="E57" s="86"/>
      <c r="F57" s="86"/>
      <c r="G57" s="86"/>
      <c r="H57" s="86"/>
      <c r="I57" s="86"/>
    </row>
    <row r="58" spans="1:10">
      <c r="A58" s="86" t="s">
        <v>51</v>
      </c>
      <c r="B58" s="86"/>
      <c r="C58" s="86"/>
      <c r="D58" s="86"/>
      <c r="E58" s="86"/>
      <c r="F58" s="86"/>
      <c r="G58" s="86"/>
      <c r="H58" s="86"/>
      <c r="I58" s="86"/>
    </row>
    <row r="59" spans="1:10">
      <c r="A59" s="86" t="s">
        <v>57</v>
      </c>
      <c r="B59" s="86"/>
      <c r="C59" s="86"/>
      <c r="D59" s="86"/>
      <c r="E59" s="86"/>
      <c r="F59" s="86"/>
      <c r="G59" s="86"/>
      <c r="H59" s="86"/>
      <c r="I59" s="86"/>
    </row>
    <row r="60" spans="1:10">
      <c r="A60" s="86" t="s">
        <v>79</v>
      </c>
      <c r="B60" s="86"/>
      <c r="C60" s="86"/>
      <c r="D60" s="86"/>
      <c r="E60" s="86"/>
      <c r="F60" s="86"/>
      <c r="G60" s="86"/>
      <c r="H60" s="86"/>
      <c r="I60" s="86"/>
    </row>
  </sheetData>
  <pageMargins left="0.7" right="0.7" top="0.75" bottom="0.75" header="0.3" footer="0.3"/>
  <pageSetup scale="75" orientation="landscape" verticalDpi="597" r:id="rId1"/>
  <headerFooter>
    <oddFooter>&amp;CAttachment 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4:D13"/>
  <sheetViews>
    <sheetView workbookViewId="0">
      <selection activeCell="A3" sqref="A3:E19"/>
    </sheetView>
  </sheetViews>
  <sheetFormatPr defaultRowHeight="15"/>
  <cols>
    <col min="2" max="4" width="15.7109375" customWidth="1"/>
  </cols>
  <sheetData>
    <row r="4" spans="2:4">
      <c r="B4" s="1"/>
      <c r="C4" s="1"/>
      <c r="D4" s="1"/>
    </row>
    <row r="5" spans="2:4">
      <c r="B5" s="1"/>
      <c r="C5" s="1"/>
      <c r="D5" s="1"/>
    </row>
    <row r="6" spans="2:4">
      <c r="B6" s="2"/>
      <c r="C6" s="2"/>
      <c r="D6" s="2"/>
    </row>
    <row r="7" spans="2:4">
      <c r="B7" s="2"/>
      <c r="C7" s="2"/>
      <c r="D7" s="2"/>
    </row>
    <row r="8" spans="2:4">
      <c r="B8" s="2"/>
      <c r="C8" s="2"/>
      <c r="D8" s="2"/>
    </row>
    <row r="9" spans="2:4">
      <c r="B9" s="2"/>
      <c r="C9" s="2"/>
      <c r="D9" s="2"/>
    </row>
    <row r="10" spans="2:4">
      <c r="B10" s="2"/>
      <c r="C10" s="2"/>
      <c r="D10" s="2"/>
    </row>
    <row r="11" spans="2:4">
      <c r="B11" s="2"/>
      <c r="C11" s="2"/>
      <c r="D11" s="2"/>
    </row>
    <row r="12" spans="2:4">
      <c r="B12" s="2"/>
      <c r="C12" s="2"/>
      <c r="D12" s="2"/>
    </row>
    <row r="13" spans="2:4">
      <c r="B13" s="2"/>
      <c r="C13" s="2"/>
      <c r="D13" s="2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Ameren Missouri</vt:lpstr>
      <vt:lpstr>KCPL</vt:lpstr>
      <vt:lpstr>Empire</vt:lpstr>
      <vt:lpstr>KCP&amp;L-GMO-MPS</vt:lpstr>
      <vt:lpstr>KCP&amp;L-GMO-L&amp;P</vt:lpstr>
      <vt:lpstr>Sheet1</vt:lpstr>
      <vt:lpstr>'Ameren Missouri'!Print_Area</vt:lpstr>
      <vt:lpstr>Empire!Print_Area</vt:lpstr>
      <vt:lpstr>'KCP&amp;L-GMO-L&amp;P'!Print_Area</vt:lpstr>
      <vt:lpstr>'KCP&amp;L-GMO-MPS'!Print_Area</vt:lpstr>
      <vt:lpstr>KCPL!Print_Area</vt:lpstr>
    </vt:vector>
  </TitlesOfParts>
  <Company>MOPSC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schepm</dc:creator>
  <cp:lastModifiedBy>vaughd</cp:lastModifiedBy>
  <cp:lastPrinted>2013-04-01T22:47:39Z</cp:lastPrinted>
  <dcterms:created xsi:type="dcterms:W3CDTF">2013-02-21T15:55:00Z</dcterms:created>
  <dcterms:modified xsi:type="dcterms:W3CDTF">2013-04-05T21:51:37Z</dcterms:modified>
</cp:coreProperties>
</file>