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O-2018-0211 MEEIA 3\Testimony\Surrebuttal Testimony\"/>
    </mc:Choice>
  </mc:AlternateContent>
  <bookViews>
    <workbookView xWindow="120" yWindow="165" windowWidth="19080" windowHeight="7455" tabRatio="736"/>
  </bookViews>
  <sheets>
    <sheet name="PY1-PY2019" sheetId="14" r:id="rId1"/>
    <sheet name="PY2-PY2020" sheetId="15" r:id="rId2"/>
    <sheet name="PY3-PY2021" sheetId="16" r:id="rId3"/>
    <sheet name="PY4-PY2022" sheetId="17" r:id="rId4"/>
    <sheet name="PY5-PY2023" sheetId="18" r:id="rId5"/>
    <sheet name="PY6-PY2024" sheetId="19" r:id="rId6"/>
  </sheets>
  <calcPr calcId="162913" calcMode="manual"/>
</workbook>
</file>

<file path=xl/calcChain.xml><?xml version="1.0" encoding="utf-8"?>
<calcChain xmlns="http://schemas.openxmlformats.org/spreadsheetml/2006/main">
  <c r="I10" i="15" l="1"/>
  <c r="F16" i="19" l="1"/>
  <c r="F16" i="18"/>
  <c r="F16" i="17"/>
  <c r="G16" i="17" s="1"/>
  <c r="F16" i="16"/>
  <c r="F16" i="15"/>
  <c r="F16" i="14"/>
  <c r="F10" i="19"/>
  <c r="F10" i="18"/>
  <c r="F10" i="17"/>
  <c r="F10" i="16"/>
  <c r="F10" i="15"/>
  <c r="F10" i="14"/>
  <c r="G10" i="14" s="1"/>
  <c r="F22" i="14"/>
  <c r="G22" i="14"/>
  <c r="I22" i="14"/>
  <c r="I16" i="19"/>
  <c r="J16" i="19" s="1"/>
  <c r="I16" i="18"/>
  <c r="J16" i="18" s="1"/>
  <c r="I16" i="17"/>
  <c r="J16" i="17"/>
  <c r="I16" i="16"/>
  <c r="J16" i="16"/>
  <c r="I16" i="15"/>
  <c r="J16" i="15"/>
  <c r="N16" i="15" s="1"/>
  <c r="P16" i="15" s="1"/>
  <c r="I16" i="14"/>
  <c r="J16" i="14" s="1"/>
  <c r="N16" i="14" s="1"/>
  <c r="P16" i="14" s="1"/>
  <c r="F28" i="14"/>
  <c r="G28" i="14"/>
  <c r="I28" i="14"/>
  <c r="F52" i="14"/>
  <c r="G52" i="14"/>
  <c r="I52" i="14" s="1"/>
  <c r="F46" i="14"/>
  <c r="G46" i="14"/>
  <c r="I46" i="14" s="1"/>
  <c r="F40" i="14"/>
  <c r="G40" i="14"/>
  <c r="I40" i="14" s="1"/>
  <c r="F34" i="14"/>
  <c r="G34" i="14" s="1"/>
  <c r="I34" i="14" s="1"/>
  <c r="E10" i="14"/>
  <c r="I10" i="14"/>
  <c r="J10" i="14" s="1"/>
  <c r="M16" i="14"/>
  <c r="M10" i="14"/>
  <c r="F34" i="19"/>
  <c r="F22" i="19"/>
  <c r="G22" i="19" s="1"/>
  <c r="I22" i="19" s="1"/>
  <c r="F46" i="19"/>
  <c r="F28" i="19"/>
  <c r="G28" i="19"/>
  <c r="I28" i="19" s="1"/>
  <c r="M16" i="19"/>
  <c r="E16" i="19"/>
  <c r="G16" i="19"/>
  <c r="M10" i="19"/>
  <c r="I10" i="19"/>
  <c r="J10" i="19" s="1"/>
  <c r="E10" i="19"/>
  <c r="G10" i="19" s="1"/>
  <c r="I52" i="18"/>
  <c r="F34" i="18"/>
  <c r="G34" i="18"/>
  <c r="I28" i="18"/>
  <c r="F28" i="18"/>
  <c r="F22" i="18"/>
  <c r="G22" i="18" s="1"/>
  <c r="F46" i="18"/>
  <c r="I46" i="18"/>
  <c r="I40" i="18"/>
  <c r="I34" i="18"/>
  <c r="I22" i="18"/>
  <c r="M16" i="18"/>
  <c r="E16" i="18"/>
  <c r="G16" i="18" s="1"/>
  <c r="M10" i="18"/>
  <c r="I10" i="18"/>
  <c r="J10" i="18" s="1"/>
  <c r="E10" i="18"/>
  <c r="I46" i="17"/>
  <c r="I40" i="17"/>
  <c r="F34" i="17"/>
  <c r="G34" i="17" s="1"/>
  <c r="F28" i="17"/>
  <c r="G28" i="17"/>
  <c r="F22" i="17"/>
  <c r="G22" i="17" s="1"/>
  <c r="F28" i="16"/>
  <c r="G28" i="16"/>
  <c r="F28" i="15"/>
  <c r="C22" i="15"/>
  <c r="I22" i="15" s="1"/>
  <c r="F22" i="15"/>
  <c r="I52" i="17"/>
  <c r="F46" i="17"/>
  <c r="I34" i="17"/>
  <c r="I28" i="17"/>
  <c r="I22" i="17"/>
  <c r="M16" i="17"/>
  <c r="E16" i="17"/>
  <c r="M10" i="17"/>
  <c r="I10" i="17"/>
  <c r="J10" i="17" s="1"/>
  <c r="E10" i="17"/>
  <c r="I40" i="16"/>
  <c r="F46" i="16"/>
  <c r="G46" i="16"/>
  <c r="F34" i="16"/>
  <c r="G34" i="16" s="1"/>
  <c r="I28" i="16"/>
  <c r="I52" i="16"/>
  <c r="I46" i="16"/>
  <c r="I22" i="16"/>
  <c r="F22" i="16"/>
  <c r="G22" i="16"/>
  <c r="M16" i="16"/>
  <c r="E16" i="16"/>
  <c r="G16" i="16"/>
  <c r="M10" i="16"/>
  <c r="I10" i="16"/>
  <c r="J10" i="16" s="1"/>
  <c r="E10" i="16"/>
  <c r="G10" i="16" s="1"/>
  <c r="F46" i="15"/>
  <c r="I40" i="15"/>
  <c r="F34" i="15"/>
  <c r="G34" i="15" s="1"/>
  <c r="I28" i="15"/>
  <c r="I52" i="15"/>
  <c r="I34" i="15"/>
  <c r="M16" i="15"/>
  <c r="E16" i="15"/>
  <c r="G16" i="15"/>
  <c r="M10" i="15"/>
  <c r="J10" i="15"/>
  <c r="E10" i="15"/>
  <c r="G34" i="19"/>
  <c r="I34" i="19" s="1"/>
  <c r="G46" i="19"/>
  <c r="I46" i="19"/>
  <c r="F52" i="19"/>
  <c r="G52" i="19"/>
  <c r="I52" i="19" s="1"/>
  <c r="F40" i="19"/>
  <c r="G40" i="19"/>
  <c r="I40" i="19" s="1"/>
  <c r="G46" i="18"/>
  <c r="G28" i="18"/>
  <c r="F40" i="18"/>
  <c r="G40" i="18"/>
  <c r="F52" i="18"/>
  <c r="G52" i="18"/>
  <c r="G46" i="17"/>
  <c r="G22" i="15"/>
  <c r="F40" i="17"/>
  <c r="G40" i="17"/>
  <c r="F52" i="17"/>
  <c r="G52" i="17"/>
  <c r="I34" i="16"/>
  <c r="F40" i="16"/>
  <c r="G40" i="16"/>
  <c r="F52" i="16"/>
  <c r="G52" i="16"/>
  <c r="I46" i="15"/>
  <c r="G28" i="15"/>
  <c r="F40" i="15"/>
  <c r="G40" i="15" s="1"/>
  <c r="F52" i="15"/>
  <c r="G52" i="15"/>
  <c r="G46" i="15"/>
  <c r="E16" i="14"/>
  <c r="G16" i="14"/>
  <c r="G10" i="18" l="1"/>
  <c r="N10" i="18" s="1"/>
  <c r="P10" i="18" s="1"/>
  <c r="I2" i="18" s="1"/>
  <c r="G10" i="17"/>
  <c r="N10" i="16"/>
  <c r="P10" i="16" s="1"/>
  <c r="I2" i="16" s="1"/>
  <c r="G10" i="15"/>
  <c r="N10" i="15" s="1"/>
  <c r="P10" i="15" s="1"/>
  <c r="I2" i="15" s="1"/>
  <c r="N10" i="14"/>
  <c r="P10" i="14" s="1"/>
  <c r="I2" i="14" s="1"/>
  <c r="N16" i="16"/>
  <c r="P16" i="16" s="1"/>
  <c r="N16" i="17"/>
  <c r="P16" i="17" s="1"/>
  <c r="N16" i="18"/>
  <c r="P16" i="18" s="1"/>
  <c r="N16" i="19"/>
  <c r="P16" i="19" s="1"/>
  <c r="N10" i="19"/>
  <c r="P10" i="19" s="1"/>
  <c r="I2" i="19" s="1"/>
  <c r="N10" i="17"/>
  <c r="P10" i="17" s="1"/>
  <c r="I2" i="17" s="1"/>
</calcChain>
</file>

<file path=xl/sharedStrings.xml><?xml version="1.0" encoding="utf-8"?>
<sst xmlns="http://schemas.openxmlformats.org/spreadsheetml/2006/main" count="1324" uniqueCount="76">
  <si>
    <t>Earnings Opportunity Calculator</t>
  </si>
  <si>
    <t>Evaluation/Actual Inputs</t>
  </si>
  <si>
    <t>Formula</t>
  </si>
  <si>
    <t>Source</t>
  </si>
  <si>
    <t>Description</t>
  </si>
  <si>
    <t>Approved Plan</t>
  </si>
  <si>
    <t>Calculation</t>
  </si>
  <si>
    <t>Evaluation Report</t>
  </si>
  <si>
    <t>12 Months Usage for Participating Properties</t>
  </si>
  <si>
    <t>a</t>
  </si>
  <si>
    <t>b</t>
  </si>
  <si>
    <t>c=a*b</t>
  </si>
  <si>
    <t>d</t>
  </si>
  <si>
    <t>e=if d &gt;=c then 100%, else 0%</t>
  </si>
  <si>
    <t>f</t>
  </si>
  <si>
    <t>g</t>
  </si>
  <si>
    <t>i</t>
  </si>
  <si>
    <t>EO Cap Multiplier</t>
  </si>
  <si>
    <t>j</t>
  </si>
  <si>
    <t>k=i*j</t>
  </si>
  <si>
    <t>m</t>
  </si>
  <si>
    <t>n=l*100*m</t>
  </si>
  <si>
    <t>EO Payout Amount</t>
  </si>
  <si>
    <t>Home Energy Report</t>
  </si>
  <si>
    <t>c</t>
  </si>
  <si>
    <t>d=b*c</t>
  </si>
  <si>
    <t>e=minimum of (a or d)</t>
  </si>
  <si>
    <t>Residential Lighting</t>
  </si>
  <si>
    <t>EE MWh</t>
  </si>
  <si>
    <t>EE Coincident MW &lt;10 Year EUL</t>
  </si>
  <si>
    <t>EE Coincident MW &gt;=10 Year EUL</t>
  </si>
  <si>
    <t>DR Cumulative Enrolled MW</t>
  </si>
  <si>
    <t>Evaluated 1st year MWh savings for the Residential Lighting Program</t>
  </si>
  <si>
    <t>EO Target (MWh)</t>
  </si>
  <si>
    <t>EO Target (MW)</t>
  </si>
  <si>
    <t>EO Maximum (MWh)</t>
  </si>
  <si>
    <t>EO Maximum (MW)</t>
  </si>
  <si>
    <t>EO Eligible Performance (MW)</t>
  </si>
  <si>
    <t>Payout Amount per Unit (MWh)</t>
  </si>
  <si>
    <t>Payout Amount per Unit (MW)</t>
  </si>
  <si>
    <t>EO Payout Amount ($)</t>
  </si>
  <si>
    <t>g=e*f</t>
  </si>
  <si>
    <t>Budget Threshold Metric (%)</t>
  </si>
  <si>
    <t>Budget Threshold Metric ($)</t>
  </si>
  <si>
    <t>Evaluated First Year Incremental kWh</t>
  </si>
  <si>
    <t>Average kWh Savings Per Property</t>
  </si>
  <si>
    <t>h=f/g</t>
  </si>
  <si>
    <t>EO Target (%)</t>
  </si>
  <si>
    <t>EO Maximum (%)</t>
  </si>
  <si>
    <t>EO Eligible Performance (%)</t>
  </si>
  <si>
    <t>l=e*[minimum of (h or k)]</t>
  </si>
  <si>
    <t>Total EO Payout</t>
  </si>
  <si>
    <t>PY2019</t>
  </si>
  <si>
    <t>PY2020</t>
  </si>
  <si>
    <t>PY2021</t>
  </si>
  <si>
    <t>PY2022</t>
  </si>
  <si>
    <t>PY2024</t>
  </si>
  <si>
    <t>PY2023</t>
  </si>
  <si>
    <t>Program Cost Budget 
(Admin + Incentive)</t>
  </si>
  <si>
    <t>Actual Spend 
(Admin + Incentive)</t>
  </si>
  <si>
    <t>Company Records to General Ledger 
(Project Code)</t>
  </si>
  <si>
    <t>Evaluation Report/
Billing System</t>
  </si>
  <si>
    <t>Payout Amount per Unit 
(Basis Point)</t>
  </si>
  <si>
    <t>EO Maximum 
(MWh)</t>
  </si>
  <si>
    <t>Evaluated 1st yr incremental MWh savings excluding HER, RES Low Income, RES lighting program, and DR programs</t>
  </si>
  <si>
    <t xml:space="preserve"> Evaluated 1st yr incremental MW reduction, coincident with system peak with less than 10yr life excluding HER, RES Low Income, RES lighting program, and DR programs</t>
  </si>
  <si>
    <t>Evaluated 1st yr incremental MW reduction, coincident with system peak with 10 years and greater life excluding HER, RES Low Income, RES lighting program, and DR programs</t>
  </si>
  <si>
    <t>Evaluated 1st yr incremental MW reduction, coincident with system peak with less than 10yr life excluding HER, RES Low Income, RES lighting program, and DR programs</t>
  </si>
  <si>
    <t>General Ledger 
(Project Codes)</t>
  </si>
  <si>
    <t>Column ref</t>
  </si>
  <si>
    <t>Evaluated MWh savings for the HER</t>
  </si>
  <si>
    <t>Budget Threshold Multiplier 
(0% or 100%)</t>
  </si>
  <si>
    <t>Static Inputs-DO NOT CHANGE</t>
  </si>
  <si>
    <t>Evaluated cumulative MW capability, coincident with system peak @ design criteria</t>
  </si>
  <si>
    <t>Low-Income Single Family (Excluding Efficiency Home Grants)</t>
  </si>
  <si>
    <t>Low-Income Multifamily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</si>
</sst>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44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0" borderId="0" xfId="0" applyAlignment="1">
      <alignment wrapText="1"/>
    </xf>
    <xf numFmtId="0" fontId="0" fillId="3" borderId="0" xfId="0" applyFill="1"/>
    <xf numFmtId="0" fontId="4" fillId="0" borderId="0" xfId="0" applyFont="1"/>
    <xf numFmtId="0" fontId="4" fillId="0" borderId="2" xfId="0" applyFont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44" fontId="0" fillId="3" borderId="8" xfId="0" applyNumberFormat="1" applyFill="1" applyBorder="1"/>
    <xf numFmtId="0" fontId="2" fillId="3" borderId="0" xfId="0" applyFont="1" applyFill="1"/>
    <xf numFmtId="44" fontId="2" fillId="3" borderId="0" xfId="1" applyNumberFormat="1" applyFont="1" applyFill="1"/>
    <xf numFmtId="0" fontId="0" fillId="2" borderId="9" xfId="0" applyFill="1" applyBorder="1" applyAlignment="1">
      <alignment horizontal="center" wrapText="1"/>
    </xf>
    <xf numFmtId="164" fontId="0" fillId="4" borderId="7" xfId="1" applyNumberFormat="1" applyFont="1" applyFill="1" applyBorder="1"/>
    <xf numFmtId="9" fontId="0" fillId="4" borderId="7" xfId="0" applyNumberFormat="1" applyFill="1" applyBorder="1"/>
    <xf numFmtId="10" fontId="0" fillId="4" borderId="7" xfId="2" applyNumberFormat="1" applyFont="1" applyFill="1" applyBorder="1"/>
    <xf numFmtId="44" fontId="0" fillId="4" borderId="7" xfId="1" applyFont="1" applyFill="1" applyBorder="1"/>
    <xf numFmtId="0" fontId="0" fillId="4" borderId="0" xfId="0" applyFill="1"/>
    <xf numFmtId="164" fontId="0" fillId="5" borderId="7" xfId="0" applyNumberFormat="1" applyFill="1" applyBorder="1"/>
    <xf numFmtId="9" fontId="0" fillId="5" borderId="7" xfId="2" applyNumberFormat="1" applyFont="1" applyFill="1" applyBorder="1"/>
    <xf numFmtId="10" fontId="0" fillId="5" borderId="7" xfId="2" applyNumberFormat="1" applyFont="1" applyFill="1" applyBorder="1"/>
    <xf numFmtId="166" fontId="0" fillId="5" borderId="7" xfId="2" applyNumberFormat="1" applyFont="1" applyFill="1" applyBorder="1"/>
    <xf numFmtId="0" fontId="0" fillId="5" borderId="0" xfId="0" applyFill="1"/>
    <xf numFmtId="164" fontId="0" fillId="6" borderId="7" xfId="1" applyNumberFormat="1" applyFont="1" applyFill="1" applyBorder="1"/>
    <xf numFmtId="165" fontId="0" fillId="6" borderId="7" xfId="3" applyNumberFormat="1" applyFont="1" applyFill="1" applyBorder="1"/>
    <xf numFmtId="0" fontId="0" fillId="6" borderId="0" xfId="0" applyFill="1"/>
    <xf numFmtId="43" fontId="0" fillId="6" borderId="7" xfId="3" applyNumberFormat="1" applyFont="1" applyFill="1" applyBorder="1"/>
    <xf numFmtId="0" fontId="5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44" fontId="5" fillId="0" borderId="0" xfId="1" applyFont="1" applyBorder="1" applyAlignment="1">
      <alignment horizontal="center"/>
    </xf>
    <xf numFmtId="0" fontId="5" fillId="0" borderId="5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44" fontId="5" fillId="0" borderId="0" xfId="1" applyFont="1" applyFill="1" applyBorder="1" applyAlignment="1">
      <alignment horizontal="center"/>
    </xf>
    <xf numFmtId="165" fontId="0" fillId="4" borderId="7" xfId="3" applyNumberFormat="1" applyFont="1" applyFill="1" applyBorder="1"/>
    <xf numFmtId="5" fontId="0" fillId="4" borderId="7" xfId="1" applyNumberFormat="1" applyFont="1" applyFill="1" applyBorder="1"/>
    <xf numFmtId="43" fontId="0" fillId="4" borderId="7" xfId="3" applyNumberFormat="1" applyFont="1" applyFill="1" applyBorder="1"/>
    <xf numFmtId="165" fontId="0" fillId="5" borderId="7" xfId="3" applyNumberFormat="1" applyFont="1" applyFill="1" applyBorder="1"/>
    <xf numFmtId="43" fontId="0" fillId="5" borderId="7" xfId="3" applyNumberFormat="1" applyFont="1" applyFill="1" applyBorder="1"/>
    <xf numFmtId="0" fontId="3" fillId="0" borderId="0" xfId="0" applyFont="1" applyBorder="1" applyAlignment="1">
      <alignment horizontal="center" wrapText="1"/>
    </xf>
    <xf numFmtId="0" fontId="3" fillId="0" borderId="0" xfId="0" quotePrefix="1" applyFont="1" applyBorder="1" applyAlignment="1">
      <alignment horizontal="center" wrapText="1"/>
    </xf>
    <xf numFmtId="44" fontId="3" fillId="0" borderId="0" xfId="1" applyFont="1" applyBorder="1" applyAlignment="1">
      <alignment horizontal="center"/>
    </xf>
    <xf numFmtId="0" fontId="3" fillId="0" borderId="5" xfId="0" quotePrefix="1" applyFont="1" applyBorder="1" applyAlignment="1">
      <alignment horizontal="center" wrapText="1"/>
    </xf>
    <xf numFmtId="44" fontId="0" fillId="0" borderId="0" xfId="1" applyFont="1" applyBorder="1" applyAlignment="1">
      <alignment horizontal="center"/>
    </xf>
    <xf numFmtId="0" fontId="0" fillId="0" borderId="5" xfId="0" quotePrefix="1" applyBorder="1" applyAlignment="1">
      <alignment horizontal="center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abSelected="1" view="pageLayout" topLeftCell="A22" zoomScaleNormal="100" workbookViewId="0">
      <selection activeCell="C10" sqref="C10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8.28515625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1" t="s">
        <v>72</v>
      </c>
      <c r="H1" s="9" t="s">
        <v>52</v>
      </c>
    </row>
    <row r="2" spans="2:17" x14ac:dyDescent="0.25">
      <c r="C2" s="9" t="s">
        <v>0</v>
      </c>
      <c r="F2" s="29" t="s">
        <v>1</v>
      </c>
      <c r="H2" s="14" t="s">
        <v>51</v>
      </c>
      <c r="I2" s="15">
        <f>P10+P16+I22+I28+I34+I40+I46+I52</f>
        <v>9815148.4858188145</v>
      </c>
      <c r="J2" s="1"/>
    </row>
    <row r="3" spans="2:17" x14ac:dyDescent="0.25">
      <c r="F3" s="26" t="s">
        <v>2</v>
      </c>
    </row>
    <row r="4" spans="2:17" x14ac:dyDescent="0.25">
      <c r="F4" s="8" t="s">
        <v>22</v>
      </c>
    </row>
    <row r="5" spans="2:17" ht="15.75" thickBot="1" x14ac:dyDescent="0.3"/>
    <row r="6" spans="2:17" x14ac:dyDescent="0.25">
      <c r="B6" s="3"/>
      <c r="C6" s="10" t="s">
        <v>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2:17" ht="45" x14ac:dyDescent="0.25">
      <c r="B7" s="5" t="s">
        <v>4</v>
      </c>
      <c r="C7" s="16" t="s">
        <v>58</v>
      </c>
      <c r="D7" s="16" t="s">
        <v>42</v>
      </c>
      <c r="E7" s="16" t="s">
        <v>43</v>
      </c>
      <c r="F7" s="16" t="s">
        <v>59</v>
      </c>
      <c r="G7" s="16" t="s">
        <v>71</v>
      </c>
      <c r="H7" s="16" t="s">
        <v>44</v>
      </c>
      <c r="I7" s="16" t="s">
        <v>8</v>
      </c>
      <c r="J7" s="16" t="s">
        <v>45</v>
      </c>
      <c r="K7" s="16" t="s">
        <v>47</v>
      </c>
      <c r="L7" s="16" t="s">
        <v>17</v>
      </c>
      <c r="M7" s="16" t="s">
        <v>48</v>
      </c>
      <c r="N7" s="16" t="s">
        <v>49</v>
      </c>
      <c r="O7" s="16" t="s">
        <v>62</v>
      </c>
      <c r="P7" s="16" t="s">
        <v>40</v>
      </c>
      <c r="Q7" s="7"/>
    </row>
    <row r="8" spans="2:17" ht="30" x14ac:dyDescent="0.25">
      <c r="B8" s="5" t="s">
        <v>3</v>
      </c>
      <c r="C8" s="32" t="s">
        <v>5</v>
      </c>
      <c r="D8" s="32"/>
      <c r="E8" s="32" t="s">
        <v>6</v>
      </c>
      <c r="F8" s="32" t="s">
        <v>68</v>
      </c>
      <c r="G8" s="32"/>
      <c r="H8" s="32" t="s">
        <v>7</v>
      </c>
      <c r="I8" s="32" t="s">
        <v>61</v>
      </c>
      <c r="J8" s="32" t="s">
        <v>6</v>
      </c>
      <c r="K8" s="32"/>
      <c r="L8" s="32"/>
      <c r="M8" s="32" t="s">
        <v>6</v>
      </c>
      <c r="N8" s="32" t="s">
        <v>6</v>
      </c>
      <c r="O8" s="37"/>
      <c r="P8" s="34" t="s">
        <v>6</v>
      </c>
    </row>
    <row r="9" spans="2:17" ht="30" x14ac:dyDescent="0.25">
      <c r="B9" s="5" t="s">
        <v>69</v>
      </c>
      <c r="C9" s="43" t="s">
        <v>9</v>
      </c>
      <c r="D9" s="43" t="s">
        <v>10</v>
      </c>
      <c r="E9" s="43" t="s">
        <v>11</v>
      </c>
      <c r="F9" s="43" t="s">
        <v>12</v>
      </c>
      <c r="G9" s="43" t="s">
        <v>13</v>
      </c>
      <c r="H9" s="43" t="s">
        <v>14</v>
      </c>
      <c r="I9" s="43" t="s">
        <v>15</v>
      </c>
      <c r="J9" s="44" t="s">
        <v>46</v>
      </c>
      <c r="K9" s="43" t="s">
        <v>16</v>
      </c>
      <c r="L9" s="43" t="s">
        <v>18</v>
      </c>
      <c r="M9" s="43" t="s">
        <v>19</v>
      </c>
      <c r="N9" s="43" t="s">
        <v>50</v>
      </c>
      <c r="O9" s="45" t="s">
        <v>20</v>
      </c>
      <c r="P9" s="46" t="s">
        <v>21</v>
      </c>
    </row>
    <row r="10" spans="2:17" ht="15.75" thickBot="1" x14ac:dyDescent="0.3">
      <c r="B10" s="4"/>
      <c r="C10" s="17">
        <v>1500000</v>
      </c>
      <c r="D10" s="18">
        <v>0.85</v>
      </c>
      <c r="E10" s="22">
        <f>C10*D10</f>
        <v>1275000</v>
      </c>
      <c r="F10" s="27">
        <f>C10</f>
        <v>1500000</v>
      </c>
      <c r="G10" s="23">
        <f>IF(F10&gt;=E10,100%, 0%)</f>
        <v>1</v>
      </c>
      <c r="H10" s="28">
        <v>900000</v>
      </c>
      <c r="I10" s="28">
        <f>H10/0.1</f>
        <v>9000000</v>
      </c>
      <c r="J10" s="24">
        <f>H10/I10</f>
        <v>0.1</v>
      </c>
      <c r="K10" s="19">
        <v>0</v>
      </c>
      <c r="L10" s="19">
        <v>1.3</v>
      </c>
      <c r="M10" s="25">
        <f>L10*K10</f>
        <v>0</v>
      </c>
      <c r="N10" s="24">
        <f>G10*MIN(M10,J10)</f>
        <v>0</v>
      </c>
      <c r="O10" s="20">
        <v>33333.333333000002</v>
      </c>
      <c r="P10" s="13">
        <f>N10*100*O10</f>
        <v>0</v>
      </c>
    </row>
    <row r="11" spans="2:17" ht="15.75" thickBot="1" x14ac:dyDescent="0.3"/>
    <row r="12" spans="2:17" x14ac:dyDescent="0.25">
      <c r="B12" s="3"/>
      <c r="C12" s="10" t="s">
        <v>74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2:17" ht="45" x14ac:dyDescent="0.25">
      <c r="B13" s="5" t="s">
        <v>4</v>
      </c>
      <c r="C13" s="16" t="s">
        <v>58</v>
      </c>
      <c r="D13" s="16" t="s">
        <v>42</v>
      </c>
      <c r="E13" s="16" t="s">
        <v>43</v>
      </c>
      <c r="F13" s="16" t="s">
        <v>59</v>
      </c>
      <c r="G13" s="16" t="s">
        <v>71</v>
      </c>
      <c r="H13" s="16" t="s">
        <v>44</v>
      </c>
      <c r="I13" s="16" t="s">
        <v>8</v>
      </c>
      <c r="J13" s="16" t="s">
        <v>45</v>
      </c>
      <c r="K13" s="16" t="s">
        <v>47</v>
      </c>
      <c r="L13" s="16" t="s">
        <v>17</v>
      </c>
      <c r="M13" s="16" t="s">
        <v>48</v>
      </c>
      <c r="N13" s="16" t="s">
        <v>49</v>
      </c>
      <c r="O13" s="16" t="s">
        <v>62</v>
      </c>
      <c r="P13" s="16" t="s">
        <v>40</v>
      </c>
    </row>
    <row r="14" spans="2:17" ht="30" x14ac:dyDescent="0.25">
      <c r="B14" s="5" t="s">
        <v>3</v>
      </c>
      <c r="C14" s="32" t="s">
        <v>5</v>
      </c>
      <c r="D14" s="32"/>
      <c r="E14" s="32" t="s">
        <v>6</v>
      </c>
      <c r="F14" s="32" t="s">
        <v>68</v>
      </c>
      <c r="G14" s="32"/>
      <c r="H14" s="32" t="s">
        <v>7</v>
      </c>
      <c r="I14" s="32" t="s">
        <v>61</v>
      </c>
      <c r="J14" s="32" t="s">
        <v>6</v>
      </c>
      <c r="K14" s="32"/>
      <c r="L14" s="32"/>
      <c r="M14" s="32" t="s">
        <v>6</v>
      </c>
      <c r="N14" s="32" t="s">
        <v>6</v>
      </c>
      <c r="O14" s="37"/>
      <c r="P14" s="34" t="s">
        <v>6</v>
      </c>
    </row>
    <row r="15" spans="2:17" ht="30" x14ac:dyDescent="0.25">
      <c r="B15" s="5" t="s">
        <v>69</v>
      </c>
      <c r="C15" s="43" t="s">
        <v>9</v>
      </c>
      <c r="D15" s="43" t="s">
        <v>10</v>
      </c>
      <c r="E15" s="43" t="s">
        <v>11</v>
      </c>
      <c r="F15" s="43" t="s">
        <v>12</v>
      </c>
      <c r="G15" s="43" t="s">
        <v>13</v>
      </c>
      <c r="H15" s="43" t="s">
        <v>14</v>
      </c>
      <c r="I15" s="43" t="s">
        <v>15</v>
      </c>
      <c r="J15" s="44" t="s">
        <v>46</v>
      </c>
      <c r="K15" s="43" t="s">
        <v>16</v>
      </c>
      <c r="L15" s="43" t="s">
        <v>18</v>
      </c>
      <c r="M15" s="43" t="s">
        <v>19</v>
      </c>
      <c r="N15" s="43" t="s">
        <v>50</v>
      </c>
      <c r="O15" s="45" t="s">
        <v>20</v>
      </c>
      <c r="P15" s="46" t="s">
        <v>21</v>
      </c>
    </row>
    <row r="16" spans="2:17" ht="15.75" thickBot="1" x14ac:dyDescent="0.3">
      <c r="B16" s="4"/>
      <c r="C16" s="17">
        <v>2582610</v>
      </c>
      <c r="D16" s="18">
        <v>0.85</v>
      </c>
      <c r="E16" s="22">
        <f>C16*D16</f>
        <v>2195218.5</v>
      </c>
      <c r="F16" s="27">
        <f>C16</f>
        <v>2582610</v>
      </c>
      <c r="G16" s="23">
        <f>IF(F16&gt;=E16,100%, 0%)</f>
        <v>1</v>
      </c>
      <c r="H16" s="28">
        <v>6417101</v>
      </c>
      <c r="I16" s="28">
        <f>H16/0.1</f>
        <v>64171010</v>
      </c>
      <c r="J16" s="24">
        <f>H16/I16</f>
        <v>0.1</v>
      </c>
      <c r="K16" s="19">
        <v>0.1</v>
      </c>
      <c r="L16" s="19">
        <v>1.3</v>
      </c>
      <c r="M16" s="25">
        <f>L16*K16</f>
        <v>0.13</v>
      </c>
      <c r="N16" s="23">
        <f>G16*MIN(M16,J16)</f>
        <v>0.1</v>
      </c>
      <c r="O16" s="20">
        <v>33333.333333000002</v>
      </c>
      <c r="P16" s="13">
        <f>N16*100*O16</f>
        <v>333333.33333000005</v>
      </c>
    </row>
    <row r="17" spans="2:9" ht="15.75" thickBot="1" x14ac:dyDescent="0.3"/>
    <row r="18" spans="2:9" x14ac:dyDescent="0.25">
      <c r="B18" s="3"/>
      <c r="C18" s="10" t="s">
        <v>23</v>
      </c>
      <c r="D18" s="6"/>
      <c r="E18" s="6"/>
      <c r="F18" s="6"/>
      <c r="G18" s="6"/>
      <c r="H18" s="6"/>
      <c r="I18" s="11"/>
    </row>
    <row r="19" spans="2:9" ht="30" x14ac:dyDescent="0.25">
      <c r="B19" s="5" t="s">
        <v>4</v>
      </c>
      <c r="C19" s="16" t="s">
        <v>70</v>
      </c>
      <c r="D19" s="16" t="s">
        <v>33</v>
      </c>
      <c r="E19" s="16" t="s">
        <v>17</v>
      </c>
      <c r="F19" s="16" t="s">
        <v>63</v>
      </c>
      <c r="G19" s="16" t="s">
        <v>37</v>
      </c>
      <c r="H19" s="16" t="s">
        <v>38</v>
      </c>
      <c r="I19" s="16" t="s">
        <v>40</v>
      </c>
    </row>
    <row r="20" spans="2:9" x14ac:dyDescent="0.25">
      <c r="B20" s="5" t="s">
        <v>3</v>
      </c>
      <c r="C20" s="35" t="s">
        <v>7</v>
      </c>
      <c r="D20" s="31"/>
      <c r="E20" s="31"/>
      <c r="F20" s="31" t="s">
        <v>6</v>
      </c>
      <c r="G20" s="31" t="s">
        <v>6</v>
      </c>
      <c r="H20" s="33"/>
      <c r="I20" s="36" t="s">
        <v>6</v>
      </c>
    </row>
    <row r="21" spans="2:9" ht="30" x14ac:dyDescent="0.25">
      <c r="B21" s="5" t="s">
        <v>69</v>
      </c>
      <c r="C21" s="2" t="s">
        <v>9</v>
      </c>
      <c r="D21" s="12" t="s">
        <v>10</v>
      </c>
      <c r="E21" s="12" t="s">
        <v>24</v>
      </c>
      <c r="F21" s="12" t="s">
        <v>25</v>
      </c>
      <c r="G21" s="12" t="s">
        <v>26</v>
      </c>
      <c r="H21" s="47" t="s">
        <v>14</v>
      </c>
      <c r="I21" s="48" t="s">
        <v>41</v>
      </c>
    </row>
    <row r="22" spans="2:9" ht="15.75" thickBot="1" x14ac:dyDescent="0.3">
      <c r="B22" s="4"/>
      <c r="C22" s="28">
        <v>35250</v>
      </c>
      <c r="D22" s="38">
        <v>35250</v>
      </c>
      <c r="E22" s="19">
        <v>1.3</v>
      </c>
      <c r="F22" s="41">
        <f>E22*D22</f>
        <v>45825</v>
      </c>
      <c r="G22" s="41">
        <f>MIN(F22,C22)</f>
        <v>35250</v>
      </c>
      <c r="H22" s="20">
        <v>7.5</v>
      </c>
      <c r="I22" s="13">
        <f>G22*H22</f>
        <v>264375</v>
      </c>
    </row>
    <row r="23" spans="2:9" ht="15.75" thickBot="1" x14ac:dyDescent="0.3"/>
    <row r="24" spans="2:9" x14ac:dyDescent="0.25">
      <c r="B24" s="3"/>
      <c r="C24" s="10" t="s">
        <v>27</v>
      </c>
      <c r="D24" s="6"/>
      <c r="E24" s="6"/>
      <c r="F24" s="6"/>
      <c r="G24" s="6"/>
      <c r="H24" s="6"/>
      <c r="I24" s="11"/>
    </row>
    <row r="25" spans="2:9" ht="45" x14ac:dyDescent="0.25">
      <c r="B25" s="5" t="s">
        <v>4</v>
      </c>
      <c r="C25" s="16" t="s">
        <v>32</v>
      </c>
      <c r="D25" s="16" t="s">
        <v>33</v>
      </c>
      <c r="E25" s="16" t="s">
        <v>17</v>
      </c>
      <c r="F25" s="16" t="s">
        <v>63</v>
      </c>
      <c r="G25" s="16" t="s">
        <v>37</v>
      </c>
      <c r="H25" s="16" t="s">
        <v>38</v>
      </c>
      <c r="I25" s="16" t="s">
        <v>40</v>
      </c>
    </row>
    <row r="26" spans="2:9" x14ac:dyDescent="0.25">
      <c r="B26" s="5" t="s">
        <v>3</v>
      </c>
      <c r="C26" s="35" t="s">
        <v>7</v>
      </c>
      <c r="D26" s="31"/>
      <c r="E26" s="31"/>
      <c r="F26" s="31" t="s">
        <v>6</v>
      </c>
      <c r="G26" s="31" t="s">
        <v>6</v>
      </c>
      <c r="H26" s="33"/>
      <c r="I26" s="36" t="s">
        <v>6</v>
      </c>
    </row>
    <row r="27" spans="2:9" ht="30" x14ac:dyDescent="0.25">
      <c r="B27" s="5" t="s">
        <v>69</v>
      </c>
      <c r="C27" s="2" t="s">
        <v>9</v>
      </c>
      <c r="D27" s="12" t="s">
        <v>10</v>
      </c>
      <c r="E27" s="12" t="s">
        <v>24</v>
      </c>
      <c r="F27" s="12" t="s">
        <v>25</v>
      </c>
      <c r="G27" s="12" t="s">
        <v>26</v>
      </c>
      <c r="H27" s="47" t="s">
        <v>14</v>
      </c>
      <c r="I27" s="48" t="s">
        <v>41</v>
      </c>
    </row>
    <row r="28" spans="2:9" ht="15.75" thickBot="1" x14ac:dyDescent="0.3">
      <c r="B28" s="4"/>
      <c r="C28" s="28">
        <v>19475.228716891339</v>
      </c>
      <c r="D28" s="38">
        <v>19475.228716891339</v>
      </c>
      <c r="E28" s="19">
        <v>1.3</v>
      </c>
      <c r="F28" s="41">
        <f>E28*D28</f>
        <v>25317.79733195874</v>
      </c>
      <c r="G28" s="41">
        <f>MIN(F28,C28)</f>
        <v>19475.228716891339</v>
      </c>
      <c r="H28" s="20">
        <v>7.5</v>
      </c>
      <c r="I28" s="13">
        <f>G28*H28</f>
        <v>146064.21537668505</v>
      </c>
    </row>
    <row r="29" spans="2:9" ht="15.75" thickBot="1" x14ac:dyDescent="0.3"/>
    <row r="30" spans="2:9" x14ac:dyDescent="0.25">
      <c r="B30" s="3"/>
      <c r="C30" s="10" t="s">
        <v>28</v>
      </c>
      <c r="D30" s="6"/>
      <c r="E30" s="6"/>
      <c r="F30" s="6"/>
      <c r="G30" s="6"/>
      <c r="H30" s="6"/>
      <c r="I30" s="11"/>
    </row>
    <row r="31" spans="2:9" ht="60" x14ac:dyDescent="0.25">
      <c r="B31" s="5" t="s">
        <v>4</v>
      </c>
      <c r="C31" s="16" t="s">
        <v>64</v>
      </c>
      <c r="D31" s="16" t="s">
        <v>33</v>
      </c>
      <c r="E31" s="16" t="s">
        <v>17</v>
      </c>
      <c r="F31" s="16" t="s">
        <v>63</v>
      </c>
      <c r="G31" s="16" t="s">
        <v>37</v>
      </c>
      <c r="H31" s="16" t="s">
        <v>38</v>
      </c>
      <c r="I31" s="16" t="s">
        <v>40</v>
      </c>
    </row>
    <row r="32" spans="2:9" x14ac:dyDescent="0.25">
      <c r="B32" s="5" t="s">
        <v>3</v>
      </c>
      <c r="C32" s="35" t="s">
        <v>7</v>
      </c>
      <c r="D32" s="31"/>
      <c r="E32" s="31"/>
      <c r="F32" s="31" t="s">
        <v>6</v>
      </c>
      <c r="G32" s="31" t="s">
        <v>6</v>
      </c>
      <c r="H32" s="33"/>
      <c r="I32" s="36" t="s">
        <v>6</v>
      </c>
    </row>
    <row r="33" spans="2:9" ht="30" x14ac:dyDescent="0.25">
      <c r="B33" s="5" t="s">
        <v>69</v>
      </c>
      <c r="C33" s="2" t="s">
        <v>9</v>
      </c>
      <c r="D33" s="12" t="s">
        <v>10</v>
      </c>
      <c r="E33" s="12" t="s">
        <v>24</v>
      </c>
      <c r="F33" s="12" t="s">
        <v>25</v>
      </c>
      <c r="G33" s="12" t="s">
        <v>26</v>
      </c>
      <c r="H33" s="47" t="s">
        <v>14</v>
      </c>
      <c r="I33" s="48" t="s">
        <v>41</v>
      </c>
    </row>
    <row r="34" spans="2:9" ht="15.75" thickBot="1" x14ac:dyDescent="0.3">
      <c r="B34" s="4"/>
      <c r="C34" s="28">
        <v>161122.57398288979</v>
      </c>
      <c r="D34" s="38">
        <v>161122.57398288979</v>
      </c>
      <c r="E34" s="19">
        <v>1.5</v>
      </c>
      <c r="F34" s="41">
        <f>E34*D34</f>
        <v>241683.8609743347</v>
      </c>
      <c r="G34" s="41">
        <f>MIN(F34,C34)</f>
        <v>161122.57398288979</v>
      </c>
      <c r="H34" s="20">
        <v>28.83</v>
      </c>
      <c r="I34" s="13">
        <f>G34*H34</f>
        <v>4645163.8079267126</v>
      </c>
    </row>
    <row r="35" spans="2:9" ht="81" customHeight="1" thickBot="1" x14ac:dyDescent="0.3"/>
    <row r="36" spans="2:9" x14ac:dyDescent="0.25">
      <c r="B36" s="3"/>
      <c r="C36" s="10" t="s">
        <v>29</v>
      </c>
      <c r="D36" s="6"/>
      <c r="E36" s="6"/>
      <c r="F36" s="6"/>
      <c r="G36" s="6"/>
      <c r="H36" s="6"/>
      <c r="I36" s="11"/>
    </row>
    <row r="37" spans="2:9" ht="90" x14ac:dyDescent="0.25">
      <c r="B37" s="5" t="s">
        <v>4</v>
      </c>
      <c r="C37" s="16" t="s">
        <v>67</v>
      </c>
      <c r="D37" s="16" t="s">
        <v>34</v>
      </c>
      <c r="E37" s="16" t="s">
        <v>17</v>
      </c>
      <c r="F37" s="16" t="s">
        <v>36</v>
      </c>
      <c r="G37" s="16" t="s">
        <v>37</v>
      </c>
      <c r="H37" s="16" t="s">
        <v>39</v>
      </c>
      <c r="I37" s="16" t="s">
        <v>40</v>
      </c>
    </row>
    <row r="38" spans="2:9" x14ac:dyDescent="0.25">
      <c r="B38" s="5" t="s">
        <v>3</v>
      </c>
      <c r="C38" s="35" t="s">
        <v>7</v>
      </c>
      <c r="D38" s="31"/>
      <c r="E38" s="31"/>
      <c r="F38" s="31" t="s">
        <v>6</v>
      </c>
      <c r="G38" s="31" t="s">
        <v>6</v>
      </c>
      <c r="H38" s="37"/>
      <c r="I38" s="36" t="s">
        <v>6</v>
      </c>
    </row>
    <row r="39" spans="2:9" ht="30" x14ac:dyDescent="0.25">
      <c r="B39" s="5" t="s">
        <v>69</v>
      </c>
      <c r="C39" s="2" t="s">
        <v>9</v>
      </c>
      <c r="D39" s="12" t="s">
        <v>10</v>
      </c>
      <c r="E39" s="12" t="s">
        <v>24</v>
      </c>
      <c r="F39" s="12" t="s">
        <v>25</v>
      </c>
      <c r="G39" s="12" t="s">
        <v>26</v>
      </c>
      <c r="H39" s="47" t="s">
        <v>14</v>
      </c>
      <c r="I39" s="48" t="s">
        <v>41</v>
      </c>
    </row>
    <row r="40" spans="2:9" ht="15.75" thickBot="1" x14ac:dyDescent="0.3">
      <c r="B40" s="4"/>
      <c r="C40" s="30">
        <v>1.99736354449102</v>
      </c>
      <c r="D40" s="40">
        <v>1.99736354449102</v>
      </c>
      <c r="E40" s="19">
        <v>1.3</v>
      </c>
      <c r="F40" s="42">
        <f>E40*D40</f>
        <v>2.596572607838326</v>
      </c>
      <c r="G40" s="42">
        <f>MIN(F40,C40)</f>
        <v>1.99736354449102</v>
      </c>
      <c r="H40" s="39">
        <v>45000</v>
      </c>
      <c r="I40" s="13">
        <f>G40*H40</f>
        <v>89881.359502095904</v>
      </c>
    </row>
    <row r="41" spans="2:9" ht="15.75" thickBot="1" x14ac:dyDescent="0.3"/>
    <row r="42" spans="2:9" x14ac:dyDescent="0.25">
      <c r="B42" s="3"/>
      <c r="C42" s="10" t="s">
        <v>30</v>
      </c>
      <c r="D42" s="6"/>
      <c r="E42" s="6"/>
      <c r="F42" s="6"/>
      <c r="G42" s="6"/>
      <c r="H42" s="6"/>
      <c r="I42" s="11"/>
    </row>
    <row r="43" spans="2:9" ht="90" x14ac:dyDescent="0.25">
      <c r="B43" s="5" t="s">
        <v>4</v>
      </c>
      <c r="C43" s="16" t="s">
        <v>66</v>
      </c>
      <c r="D43" s="16" t="s">
        <v>34</v>
      </c>
      <c r="E43" s="16" t="s">
        <v>17</v>
      </c>
      <c r="F43" s="16" t="s">
        <v>36</v>
      </c>
      <c r="G43" s="16" t="s">
        <v>37</v>
      </c>
      <c r="H43" s="16" t="s">
        <v>39</v>
      </c>
      <c r="I43" s="16" t="s">
        <v>40</v>
      </c>
    </row>
    <row r="44" spans="2:9" x14ac:dyDescent="0.25">
      <c r="B44" s="5" t="s">
        <v>3</v>
      </c>
      <c r="C44" s="35" t="s">
        <v>7</v>
      </c>
      <c r="D44" s="31"/>
      <c r="E44" s="31"/>
      <c r="F44" s="31" t="s">
        <v>6</v>
      </c>
      <c r="G44" s="31" t="s">
        <v>6</v>
      </c>
      <c r="H44" s="37"/>
      <c r="I44" s="36" t="s">
        <v>6</v>
      </c>
    </row>
    <row r="45" spans="2:9" ht="30" x14ac:dyDescent="0.25">
      <c r="B45" s="5" t="s">
        <v>69</v>
      </c>
      <c r="C45" s="2" t="s">
        <v>9</v>
      </c>
      <c r="D45" s="12" t="s">
        <v>10</v>
      </c>
      <c r="E45" s="12" t="s">
        <v>24</v>
      </c>
      <c r="F45" s="12" t="s">
        <v>25</v>
      </c>
      <c r="G45" s="12" t="s">
        <v>26</v>
      </c>
      <c r="H45" s="47" t="s">
        <v>14</v>
      </c>
      <c r="I45" s="48" t="s">
        <v>41</v>
      </c>
    </row>
    <row r="46" spans="2:9" ht="15.75" thickBot="1" x14ac:dyDescent="0.3">
      <c r="B46" s="4"/>
      <c r="C46" s="30">
        <v>51.397928275994417</v>
      </c>
      <c r="D46" s="40">
        <v>51.397928275994417</v>
      </c>
      <c r="E46" s="19">
        <v>1.5</v>
      </c>
      <c r="F46" s="42">
        <f>E46*D46</f>
        <v>77.096892413991625</v>
      </c>
      <c r="G46" s="42">
        <f>MIN(F46,C46)</f>
        <v>51.397928275994417</v>
      </c>
      <c r="H46" s="39">
        <v>75000</v>
      </c>
      <c r="I46" s="13">
        <f>G46*H46</f>
        <v>3854844.6206995812</v>
      </c>
    </row>
    <row r="47" spans="2:9" ht="15.75" thickBot="1" x14ac:dyDescent="0.3"/>
    <row r="48" spans="2:9" x14ac:dyDescent="0.25">
      <c r="B48" s="3"/>
      <c r="C48" s="10" t="s">
        <v>31</v>
      </c>
      <c r="D48" s="6"/>
      <c r="E48" s="6"/>
      <c r="F48" s="6"/>
      <c r="G48" s="6"/>
      <c r="H48" s="6"/>
      <c r="I48" s="11"/>
    </row>
    <row r="49" spans="2:9" ht="45" x14ac:dyDescent="0.25">
      <c r="B49" s="5" t="s">
        <v>4</v>
      </c>
      <c r="C49" s="16" t="s">
        <v>73</v>
      </c>
      <c r="D49" s="16" t="s">
        <v>34</v>
      </c>
      <c r="E49" s="16" t="s">
        <v>17</v>
      </c>
      <c r="F49" s="16" t="s">
        <v>36</v>
      </c>
      <c r="G49" s="16" t="s">
        <v>37</v>
      </c>
      <c r="H49" s="16" t="s">
        <v>39</v>
      </c>
      <c r="I49" s="16" t="s">
        <v>40</v>
      </c>
    </row>
    <row r="50" spans="2:9" x14ac:dyDescent="0.25">
      <c r="B50" s="5" t="s">
        <v>3</v>
      </c>
      <c r="C50" s="35" t="s">
        <v>7</v>
      </c>
      <c r="D50" s="31"/>
      <c r="E50" s="31"/>
      <c r="F50" s="31" t="s">
        <v>6</v>
      </c>
      <c r="G50" s="31" t="s">
        <v>6</v>
      </c>
      <c r="H50" s="33"/>
      <c r="I50" s="36" t="s">
        <v>6</v>
      </c>
    </row>
    <row r="51" spans="2:9" ht="30" x14ac:dyDescent="0.25">
      <c r="B51" s="5" t="s">
        <v>69</v>
      </c>
      <c r="C51" s="2" t="s">
        <v>9</v>
      </c>
      <c r="D51" s="12" t="s">
        <v>10</v>
      </c>
      <c r="E51" s="12" t="s">
        <v>24</v>
      </c>
      <c r="F51" s="12" t="s">
        <v>25</v>
      </c>
      <c r="G51" s="12" t="s">
        <v>26</v>
      </c>
      <c r="H51" s="47" t="s">
        <v>14</v>
      </c>
      <c r="I51" s="48" t="s">
        <v>41</v>
      </c>
    </row>
    <row r="52" spans="2:9" ht="15.75" thickBot="1" x14ac:dyDescent="0.3">
      <c r="B52" s="4"/>
      <c r="C52" s="30">
        <v>36.495577122999997</v>
      </c>
      <c r="D52" s="40">
        <v>36.495577122999997</v>
      </c>
      <c r="E52" s="19">
        <v>1.3</v>
      </c>
      <c r="F52" s="42">
        <f>E52*D52</f>
        <v>47.444250259899995</v>
      </c>
      <c r="G52" s="42">
        <f>MIN(F52,C52)</f>
        <v>36.495577122999997</v>
      </c>
      <c r="H52" s="39">
        <v>13193</v>
      </c>
      <c r="I52" s="13">
        <f>G52*H52</f>
        <v>481486.14898373897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Plan&amp;R&amp;"Arial,Regular"&amp;12Schedule WRD-SR3-&amp;P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abSelected="1" topLeftCell="D1" workbookViewId="0">
      <selection activeCell="C10" sqref="C10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1" t="s">
        <v>72</v>
      </c>
      <c r="H1" s="9" t="s">
        <v>53</v>
      </c>
    </row>
    <row r="2" spans="2:17" x14ac:dyDescent="0.25">
      <c r="C2" s="9" t="s">
        <v>0</v>
      </c>
      <c r="F2" s="29" t="s">
        <v>1</v>
      </c>
      <c r="H2" s="14" t="s">
        <v>51</v>
      </c>
      <c r="I2" s="15">
        <f>P10+P16+I22+I28+I34+I40+I46+I52</f>
        <v>15066113.307599787</v>
      </c>
      <c r="J2" s="1"/>
    </row>
    <row r="3" spans="2:17" x14ac:dyDescent="0.25">
      <c r="F3" s="26" t="s">
        <v>2</v>
      </c>
    </row>
    <row r="4" spans="2:17" x14ac:dyDescent="0.25">
      <c r="F4" s="8" t="s">
        <v>22</v>
      </c>
    </row>
    <row r="5" spans="2:17" ht="15.75" thickBot="1" x14ac:dyDescent="0.3"/>
    <row r="6" spans="2:17" x14ac:dyDescent="0.25">
      <c r="B6" s="3"/>
      <c r="C6" s="10" t="s">
        <v>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2:17" ht="45" x14ac:dyDescent="0.25">
      <c r="B7" s="5" t="s">
        <v>4</v>
      </c>
      <c r="C7" s="16" t="s">
        <v>58</v>
      </c>
      <c r="D7" s="16" t="s">
        <v>42</v>
      </c>
      <c r="E7" s="16" t="s">
        <v>43</v>
      </c>
      <c r="F7" s="16" t="s">
        <v>59</v>
      </c>
      <c r="G7" s="16" t="s">
        <v>71</v>
      </c>
      <c r="H7" s="16" t="s">
        <v>44</v>
      </c>
      <c r="I7" s="16" t="s">
        <v>8</v>
      </c>
      <c r="J7" s="16" t="s">
        <v>45</v>
      </c>
      <c r="K7" s="16" t="s">
        <v>47</v>
      </c>
      <c r="L7" s="16" t="s">
        <v>17</v>
      </c>
      <c r="M7" s="16" t="s">
        <v>48</v>
      </c>
      <c r="N7" s="16" t="s">
        <v>49</v>
      </c>
      <c r="O7" s="16" t="s">
        <v>62</v>
      </c>
      <c r="P7" s="16" t="s">
        <v>40</v>
      </c>
      <c r="Q7" s="7"/>
    </row>
    <row r="8" spans="2:17" ht="45" x14ac:dyDescent="0.25">
      <c r="B8" s="5" t="s">
        <v>3</v>
      </c>
      <c r="C8" s="32" t="s">
        <v>5</v>
      </c>
      <c r="D8" s="32"/>
      <c r="E8" s="32" t="s">
        <v>6</v>
      </c>
      <c r="F8" s="32" t="s">
        <v>60</v>
      </c>
      <c r="G8" s="32"/>
      <c r="H8" s="32" t="s">
        <v>7</v>
      </c>
      <c r="I8" s="32" t="s">
        <v>61</v>
      </c>
      <c r="J8" s="32" t="s">
        <v>6</v>
      </c>
      <c r="K8" s="32"/>
      <c r="L8" s="32"/>
      <c r="M8" s="32" t="s">
        <v>6</v>
      </c>
      <c r="N8" s="32" t="s">
        <v>6</v>
      </c>
      <c r="O8" s="37"/>
      <c r="P8" s="34" t="s">
        <v>6</v>
      </c>
    </row>
    <row r="9" spans="2:17" ht="30" x14ac:dyDescent="0.25">
      <c r="B9" s="5" t="s">
        <v>69</v>
      </c>
      <c r="C9" s="43" t="s">
        <v>9</v>
      </c>
      <c r="D9" s="43" t="s">
        <v>10</v>
      </c>
      <c r="E9" s="43" t="s">
        <v>11</v>
      </c>
      <c r="F9" s="43" t="s">
        <v>12</v>
      </c>
      <c r="G9" s="43" t="s">
        <v>13</v>
      </c>
      <c r="H9" s="43" t="s">
        <v>14</v>
      </c>
      <c r="I9" s="43" t="s">
        <v>15</v>
      </c>
      <c r="J9" s="44" t="s">
        <v>46</v>
      </c>
      <c r="K9" s="43" t="s">
        <v>16</v>
      </c>
      <c r="L9" s="43" t="s">
        <v>18</v>
      </c>
      <c r="M9" s="43" t="s">
        <v>19</v>
      </c>
      <c r="N9" s="43" t="s">
        <v>50</v>
      </c>
      <c r="O9" s="45" t="s">
        <v>20</v>
      </c>
      <c r="P9" s="46" t="s">
        <v>21</v>
      </c>
    </row>
    <row r="10" spans="2:17" ht="15.75" thickBot="1" x14ac:dyDescent="0.3">
      <c r="B10" s="4"/>
      <c r="C10" s="17">
        <v>2200000</v>
      </c>
      <c r="D10" s="18">
        <v>0.85</v>
      </c>
      <c r="E10" s="22">
        <f>C10*D10</f>
        <v>1870000</v>
      </c>
      <c r="F10" s="27">
        <f>C10</f>
        <v>2200000</v>
      </c>
      <c r="G10" s="23">
        <f>IF(F10&gt;=E10,100%, 0%)</f>
        <v>1</v>
      </c>
      <c r="H10" s="28">
        <v>1650000</v>
      </c>
      <c r="I10" s="28">
        <f>H10/0.1</f>
        <v>16500000</v>
      </c>
      <c r="J10" s="24">
        <f>H10/I10</f>
        <v>0.1</v>
      </c>
      <c r="K10" s="19">
        <v>0.1</v>
      </c>
      <c r="L10" s="19">
        <v>1.3</v>
      </c>
      <c r="M10" s="25">
        <f>L10*K10</f>
        <v>0.13</v>
      </c>
      <c r="N10" s="24">
        <f>G10*MIN(M10,J10)</f>
        <v>0.1</v>
      </c>
      <c r="O10" s="20">
        <v>33333.333333000002</v>
      </c>
      <c r="P10" s="13">
        <f>N10*100*O10</f>
        <v>333333.33333000005</v>
      </c>
    </row>
    <row r="11" spans="2:17" ht="15.75" thickBot="1" x14ac:dyDescent="0.3"/>
    <row r="12" spans="2:17" x14ac:dyDescent="0.25">
      <c r="B12" s="3"/>
      <c r="C12" s="10" t="s">
        <v>74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2:17" ht="45" x14ac:dyDescent="0.25">
      <c r="B13" s="5" t="s">
        <v>4</v>
      </c>
      <c r="C13" s="16" t="s">
        <v>58</v>
      </c>
      <c r="D13" s="16" t="s">
        <v>42</v>
      </c>
      <c r="E13" s="16" t="s">
        <v>43</v>
      </c>
      <c r="F13" s="16" t="s">
        <v>59</v>
      </c>
      <c r="G13" s="16" t="s">
        <v>71</v>
      </c>
      <c r="H13" s="16" t="s">
        <v>44</v>
      </c>
      <c r="I13" s="16" t="s">
        <v>8</v>
      </c>
      <c r="J13" s="16" t="s">
        <v>45</v>
      </c>
      <c r="K13" s="16" t="s">
        <v>47</v>
      </c>
      <c r="L13" s="16" t="s">
        <v>17</v>
      </c>
      <c r="M13" s="16" t="s">
        <v>48</v>
      </c>
      <c r="N13" s="16" t="s">
        <v>49</v>
      </c>
      <c r="O13" s="16" t="s">
        <v>62</v>
      </c>
      <c r="P13" s="16" t="s">
        <v>40</v>
      </c>
    </row>
    <row r="14" spans="2:17" ht="45" x14ac:dyDescent="0.25">
      <c r="B14" s="5" t="s">
        <v>3</v>
      </c>
      <c r="C14" s="32" t="s">
        <v>5</v>
      </c>
      <c r="D14" s="32"/>
      <c r="E14" s="32" t="s">
        <v>6</v>
      </c>
      <c r="F14" s="32" t="s">
        <v>60</v>
      </c>
      <c r="G14" s="32"/>
      <c r="H14" s="32" t="s">
        <v>7</v>
      </c>
      <c r="I14" s="32" t="s">
        <v>61</v>
      </c>
      <c r="J14" s="32" t="s">
        <v>6</v>
      </c>
      <c r="K14" s="32"/>
      <c r="L14" s="32"/>
      <c r="M14" s="32" t="s">
        <v>6</v>
      </c>
      <c r="N14" s="32" t="s">
        <v>6</v>
      </c>
      <c r="O14" s="37"/>
      <c r="P14" s="34" t="s">
        <v>6</v>
      </c>
    </row>
    <row r="15" spans="2:17" ht="30" x14ac:dyDescent="0.25">
      <c r="B15" s="5" t="s">
        <v>69</v>
      </c>
      <c r="C15" s="43" t="s">
        <v>9</v>
      </c>
      <c r="D15" s="43" t="s">
        <v>10</v>
      </c>
      <c r="E15" s="43" t="s">
        <v>11</v>
      </c>
      <c r="F15" s="43" t="s">
        <v>12</v>
      </c>
      <c r="G15" s="43" t="s">
        <v>13</v>
      </c>
      <c r="H15" s="43" t="s">
        <v>14</v>
      </c>
      <c r="I15" s="43" t="s">
        <v>15</v>
      </c>
      <c r="J15" s="44" t="s">
        <v>46</v>
      </c>
      <c r="K15" s="43" t="s">
        <v>16</v>
      </c>
      <c r="L15" s="43" t="s">
        <v>18</v>
      </c>
      <c r="M15" s="43" t="s">
        <v>19</v>
      </c>
      <c r="N15" s="43" t="s">
        <v>50</v>
      </c>
      <c r="O15" s="45" t="s">
        <v>20</v>
      </c>
      <c r="P15" s="46" t="s">
        <v>21</v>
      </c>
    </row>
    <row r="16" spans="2:17" ht="15.75" thickBot="1" x14ac:dyDescent="0.3">
      <c r="B16" s="4"/>
      <c r="C16" s="17">
        <v>3020490</v>
      </c>
      <c r="D16" s="18">
        <v>0.85</v>
      </c>
      <c r="E16" s="22">
        <f>C16*D16</f>
        <v>2567416.5</v>
      </c>
      <c r="F16" s="27">
        <f>C16</f>
        <v>3020490</v>
      </c>
      <c r="G16" s="23">
        <f>IF(F16&gt;=E16,100%, 0%)</f>
        <v>1</v>
      </c>
      <c r="H16" s="28">
        <v>7811272</v>
      </c>
      <c r="I16" s="28">
        <f>H16/0.1</f>
        <v>78112720</v>
      </c>
      <c r="J16" s="24">
        <f>H16/I16</f>
        <v>0.1</v>
      </c>
      <c r="K16" s="19">
        <v>0.1</v>
      </c>
      <c r="L16" s="19">
        <v>1.3</v>
      </c>
      <c r="M16" s="25">
        <f>L16*K16</f>
        <v>0.13</v>
      </c>
      <c r="N16" s="23">
        <f>G16*MIN(M16,J16)</f>
        <v>0.1</v>
      </c>
      <c r="O16" s="20">
        <v>33333.333333000002</v>
      </c>
      <c r="P16" s="13">
        <f>N16*100*O16</f>
        <v>333333.33333000005</v>
      </c>
    </row>
    <row r="17" spans="2:9" ht="15.75" thickBot="1" x14ac:dyDescent="0.3"/>
    <row r="18" spans="2:9" x14ac:dyDescent="0.25">
      <c r="B18" s="3"/>
      <c r="C18" s="10" t="s">
        <v>23</v>
      </c>
      <c r="D18" s="6"/>
      <c r="E18" s="6"/>
      <c r="F18" s="6"/>
      <c r="G18" s="6"/>
      <c r="H18" s="6"/>
      <c r="I18" s="11"/>
    </row>
    <row r="19" spans="2:9" ht="45" x14ac:dyDescent="0.25">
      <c r="B19" s="5" t="s">
        <v>4</v>
      </c>
      <c r="C19" s="16" t="s">
        <v>70</v>
      </c>
      <c r="D19" s="16" t="s">
        <v>33</v>
      </c>
      <c r="E19" s="16" t="s">
        <v>17</v>
      </c>
      <c r="F19" s="16" t="s">
        <v>35</v>
      </c>
      <c r="G19" s="16" t="s">
        <v>37</v>
      </c>
      <c r="H19" s="16" t="s">
        <v>38</v>
      </c>
      <c r="I19" s="16" t="s">
        <v>40</v>
      </c>
    </row>
    <row r="20" spans="2:9" x14ac:dyDescent="0.25">
      <c r="B20" s="5" t="s">
        <v>3</v>
      </c>
      <c r="C20" s="35" t="s">
        <v>7</v>
      </c>
      <c r="D20" s="31"/>
      <c r="E20" s="31"/>
      <c r="F20" s="31" t="s">
        <v>6</v>
      </c>
      <c r="G20" s="31" t="s">
        <v>6</v>
      </c>
      <c r="H20" s="33"/>
      <c r="I20" s="36" t="s">
        <v>6</v>
      </c>
    </row>
    <row r="21" spans="2:9" ht="30" x14ac:dyDescent="0.25">
      <c r="B21" s="5" t="s">
        <v>69</v>
      </c>
      <c r="C21" s="2" t="s">
        <v>9</v>
      </c>
      <c r="D21" s="12" t="s">
        <v>10</v>
      </c>
      <c r="E21" s="12" t="s">
        <v>24</v>
      </c>
      <c r="F21" s="12" t="s">
        <v>25</v>
      </c>
      <c r="G21" s="12" t="s">
        <v>26</v>
      </c>
      <c r="H21" s="47" t="s">
        <v>14</v>
      </c>
      <c r="I21" s="48" t="s">
        <v>41</v>
      </c>
    </row>
    <row r="22" spans="2:9" ht="15.75" thickBot="1" x14ac:dyDescent="0.3">
      <c r="B22" s="4"/>
      <c r="C22" s="28">
        <f>D22</f>
        <v>35250</v>
      </c>
      <c r="D22" s="38">
        <v>35250</v>
      </c>
      <c r="E22" s="19">
        <v>1.3</v>
      </c>
      <c r="F22" s="41">
        <f>E22*D22</f>
        <v>45825</v>
      </c>
      <c r="G22" s="41">
        <f>MIN(F22,C22)</f>
        <v>35250</v>
      </c>
      <c r="H22" s="20">
        <v>7.5</v>
      </c>
      <c r="I22" s="13">
        <f>C22*H22</f>
        <v>264375</v>
      </c>
    </row>
    <row r="23" spans="2:9" ht="15.75" thickBot="1" x14ac:dyDescent="0.3"/>
    <row r="24" spans="2:9" x14ac:dyDescent="0.25">
      <c r="B24" s="3"/>
      <c r="C24" s="10" t="s">
        <v>27</v>
      </c>
      <c r="D24" s="6"/>
      <c r="E24" s="6"/>
      <c r="F24" s="6"/>
      <c r="G24" s="6"/>
      <c r="H24" s="6"/>
      <c r="I24" s="11"/>
    </row>
    <row r="25" spans="2:9" ht="45" x14ac:dyDescent="0.25">
      <c r="B25" s="5" t="s">
        <v>4</v>
      </c>
      <c r="C25" s="16" t="s">
        <v>32</v>
      </c>
      <c r="D25" s="16" t="s">
        <v>33</v>
      </c>
      <c r="E25" s="16" t="s">
        <v>17</v>
      </c>
      <c r="F25" s="16" t="s">
        <v>35</v>
      </c>
      <c r="G25" s="16" t="s">
        <v>37</v>
      </c>
      <c r="H25" s="16" t="s">
        <v>38</v>
      </c>
      <c r="I25" s="16" t="s">
        <v>40</v>
      </c>
    </row>
    <row r="26" spans="2:9" x14ac:dyDescent="0.25">
      <c r="B26" s="5" t="s">
        <v>3</v>
      </c>
      <c r="C26" s="35" t="s">
        <v>7</v>
      </c>
      <c r="D26" s="31"/>
      <c r="E26" s="31"/>
      <c r="F26" s="31" t="s">
        <v>6</v>
      </c>
      <c r="G26" s="31" t="s">
        <v>6</v>
      </c>
      <c r="H26" s="33"/>
      <c r="I26" s="36" t="s">
        <v>6</v>
      </c>
    </row>
    <row r="27" spans="2:9" ht="30" x14ac:dyDescent="0.25">
      <c r="B27" s="5" t="s">
        <v>69</v>
      </c>
      <c r="C27" s="2" t="s">
        <v>9</v>
      </c>
      <c r="D27" s="12" t="s">
        <v>10</v>
      </c>
      <c r="E27" s="12" t="s">
        <v>24</v>
      </c>
      <c r="F27" s="12" t="s">
        <v>25</v>
      </c>
      <c r="G27" s="12" t="s">
        <v>26</v>
      </c>
      <c r="H27" s="47" t="s">
        <v>14</v>
      </c>
      <c r="I27" s="48" t="s">
        <v>41</v>
      </c>
    </row>
    <row r="28" spans="2:9" ht="15.75" thickBot="1" x14ac:dyDescent="0.3">
      <c r="B28" s="4"/>
      <c r="C28" s="28">
        <v>20312.538899734511</v>
      </c>
      <c r="D28" s="38">
        <v>20312.538899734511</v>
      </c>
      <c r="E28" s="19">
        <v>1.3</v>
      </c>
      <c r="F28" s="41">
        <f>E28*D28</f>
        <v>26406.300569654864</v>
      </c>
      <c r="G28" s="41">
        <f>MIN(F28,C28)</f>
        <v>20312.538899734511</v>
      </c>
      <c r="H28" s="20">
        <v>7.5</v>
      </c>
      <c r="I28" s="13">
        <f>C28*H28</f>
        <v>152344.04174800884</v>
      </c>
    </row>
    <row r="29" spans="2:9" ht="15.75" thickBot="1" x14ac:dyDescent="0.3"/>
    <row r="30" spans="2:9" x14ac:dyDescent="0.25">
      <c r="B30" s="3"/>
      <c r="C30" s="10" t="s">
        <v>28</v>
      </c>
      <c r="D30" s="6"/>
      <c r="E30" s="6"/>
      <c r="F30" s="6"/>
      <c r="G30" s="6"/>
      <c r="H30" s="6"/>
      <c r="I30" s="11"/>
    </row>
    <row r="31" spans="2:9" ht="60" x14ac:dyDescent="0.25">
      <c r="B31" s="5" t="s">
        <v>4</v>
      </c>
      <c r="C31" s="16" t="s">
        <v>64</v>
      </c>
      <c r="D31" s="16" t="s">
        <v>33</v>
      </c>
      <c r="E31" s="16" t="s">
        <v>17</v>
      </c>
      <c r="F31" s="16" t="s">
        <v>35</v>
      </c>
      <c r="G31" s="16" t="s">
        <v>37</v>
      </c>
      <c r="H31" s="16" t="s">
        <v>38</v>
      </c>
      <c r="I31" s="16" t="s">
        <v>40</v>
      </c>
    </row>
    <row r="32" spans="2:9" x14ac:dyDescent="0.25">
      <c r="B32" s="5" t="s">
        <v>3</v>
      </c>
      <c r="C32" s="35" t="s">
        <v>7</v>
      </c>
      <c r="D32" s="31"/>
      <c r="E32" s="31"/>
      <c r="F32" s="31" t="s">
        <v>6</v>
      </c>
      <c r="G32" s="31" t="s">
        <v>6</v>
      </c>
      <c r="H32" s="33"/>
      <c r="I32" s="36" t="s">
        <v>6</v>
      </c>
    </row>
    <row r="33" spans="2:9" ht="30" x14ac:dyDescent="0.25">
      <c r="B33" s="5" t="s">
        <v>69</v>
      </c>
      <c r="C33" s="2" t="s">
        <v>9</v>
      </c>
      <c r="D33" s="12" t="s">
        <v>10</v>
      </c>
      <c r="E33" s="12" t="s">
        <v>24</v>
      </c>
      <c r="F33" s="12" t="s">
        <v>25</v>
      </c>
      <c r="G33" s="12" t="s">
        <v>26</v>
      </c>
      <c r="H33" s="47" t="s">
        <v>14</v>
      </c>
      <c r="I33" s="48" t="s">
        <v>41</v>
      </c>
    </row>
    <row r="34" spans="2:9" ht="15.75" thickBot="1" x14ac:dyDescent="0.3">
      <c r="B34" s="4"/>
      <c r="C34" s="28">
        <v>249427.34544789078</v>
      </c>
      <c r="D34" s="38">
        <v>249427.34544789078</v>
      </c>
      <c r="E34" s="19">
        <v>1.5</v>
      </c>
      <c r="F34" s="41">
        <f>E34*D34</f>
        <v>374141.01817183616</v>
      </c>
      <c r="G34" s="41">
        <f>MIN(F34,C34)</f>
        <v>249427.34544789078</v>
      </c>
      <c r="H34" s="20">
        <v>28.83</v>
      </c>
      <c r="I34" s="13">
        <f>C34*H34</f>
        <v>7190990.3692626907</v>
      </c>
    </row>
    <row r="35" spans="2:9" ht="31.5" customHeight="1" thickBot="1" x14ac:dyDescent="0.3"/>
    <row r="36" spans="2:9" x14ac:dyDescent="0.25">
      <c r="B36" s="3"/>
      <c r="C36" s="10" t="s">
        <v>29</v>
      </c>
      <c r="D36" s="6"/>
      <c r="E36" s="6"/>
      <c r="F36" s="6"/>
      <c r="G36" s="6"/>
      <c r="H36" s="6"/>
      <c r="I36" s="11"/>
    </row>
    <row r="37" spans="2:9" ht="90" x14ac:dyDescent="0.25">
      <c r="B37" s="5" t="s">
        <v>4</v>
      </c>
      <c r="C37" s="16" t="s">
        <v>65</v>
      </c>
      <c r="D37" s="16" t="s">
        <v>34</v>
      </c>
      <c r="E37" s="16" t="s">
        <v>17</v>
      </c>
      <c r="F37" s="16" t="s">
        <v>36</v>
      </c>
      <c r="G37" s="16" t="s">
        <v>37</v>
      </c>
      <c r="H37" s="16" t="s">
        <v>39</v>
      </c>
      <c r="I37" s="16" t="s">
        <v>40</v>
      </c>
    </row>
    <row r="38" spans="2:9" x14ac:dyDescent="0.25">
      <c r="B38" s="5" t="s">
        <v>3</v>
      </c>
      <c r="C38" s="35" t="s">
        <v>7</v>
      </c>
      <c r="D38" s="31"/>
      <c r="E38" s="31"/>
      <c r="F38" s="31" t="s">
        <v>6</v>
      </c>
      <c r="G38" s="31" t="s">
        <v>6</v>
      </c>
      <c r="H38" s="37"/>
      <c r="I38" s="36" t="s">
        <v>6</v>
      </c>
    </row>
    <row r="39" spans="2:9" ht="30" x14ac:dyDescent="0.25">
      <c r="B39" s="5" t="s">
        <v>69</v>
      </c>
      <c r="C39" s="2" t="s">
        <v>9</v>
      </c>
      <c r="D39" s="12" t="s">
        <v>10</v>
      </c>
      <c r="E39" s="12" t="s">
        <v>24</v>
      </c>
      <c r="F39" s="12" t="s">
        <v>25</v>
      </c>
      <c r="G39" s="12" t="s">
        <v>26</v>
      </c>
      <c r="H39" s="47" t="s">
        <v>14</v>
      </c>
      <c r="I39" s="48" t="s">
        <v>41</v>
      </c>
    </row>
    <row r="40" spans="2:9" ht="15.75" thickBot="1" x14ac:dyDescent="0.3">
      <c r="B40" s="4"/>
      <c r="C40" s="30">
        <v>3.5677821385782846</v>
      </c>
      <c r="D40" s="40">
        <v>3.5677821385782846</v>
      </c>
      <c r="E40" s="19">
        <v>1.3</v>
      </c>
      <c r="F40" s="42">
        <f>E40*D40</f>
        <v>4.63811678015177</v>
      </c>
      <c r="G40" s="42">
        <f>MIN(F40,C40)</f>
        <v>3.5677821385782846</v>
      </c>
      <c r="H40" s="39">
        <v>45000</v>
      </c>
      <c r="I40" s="13">
        <f>C40*H40</f>
        <v>160550.19623602281</v>
      </c>
    </row>
    <row r="41" spans="2:9" ht="15.75" thickBot="1" x14ac:dyDescent="0.3"/>
    <row r="42" spans="2:9" x14ac:dyDescent="0.25">
      <c r="B42" s="3"/>
      <c r="C42" s="10" t="s">
        <v>30</v>
      </c>
      <c r="D42" s="6"/>
      <c r="E42" s="6"/>
      <c r="F42" s="6"/>
      <c r="G42" s="6"/>
      <c r="H42" s="6"/>
      <c r="I42" s="11"/>
    </row>
    <row r="43" spans="2:9" ht="90" x14ac:dyDescent="0.25">
      <c r="B43" s="5" t="s">
        <v>4</v>
      </c>
      <c r="C43" s="16" t="s">
        <v>66</v>
      </c>
      <c r="D43" s="16" t="s">
        <v>34</v>
      </c>
      <c r="E43" s="16" t="s">
        <v>17</v>
      </c>
      <c r="F43" s="16" t="s">
        <v>36</v>
      </c>
      <c r="G43" s="16" t="s">
        <v>37</v>
      </c>
      <c r="H43" s="16" t="s">
        <v>39</v>
      </c>
      <c r="I43" s="16" t="s">
        <v>40</v>
      </c>
    </row>
    <row r="44" spans="2:9" x14ac:dyDescent="0.25">
      <c r="B44" s="5" t="s">
        <v>3</v>
      </c>
      <c r="C44" s="35" t="s">
        <v>7</v>
      </c>
      <c r="D44" s="31"/>
      <c r="E44" s="31"/>
      <c r="F44" s="31" t="s">
        <v>6</v>
      </c>
      <c r="G44" s="31" t="s">
        <v>6</v>
      </c>
      <c r="H44" s="37"/>
      <c r="I44" s="36" t="s">
        <v>6</v>
      </c>
    </row>
    <row r="45" spans="2:9" ht="30" x14ac:dyDescent="0.25">
      <c r="B45" s="5" t="s">
        <v>69</v>
      </c>
      <c r="C45" s="2" t="s">
        <v>9</v>
      </c>
      <c r="D45" s="12" t="s">
        <v>10</v>
      </c>
      <c r="E45" s="12" t="s">
        <v>24</v>
      </c>
      <c r="F45" s="12" t="s">
        <v>25</v>
      </c>
      <c r="G45" s="12" t="s">
        <v>26</v>
      </c>
      <c r="H45" s="47" t="s">
        <v>14</v>
      </c>
      <c r="I45" s="48" t="s">
        <v>41</v>
      </c>
    </row>
    <row r="46" spans="2:9" ht="15.75" thickBot="1" x14ac:dyDescent="0.3">
      <c r="B46" s="4"/>
      <c r="C46" s="30">
        <v>75.252652691842528</v>
      </c>
      <c r="D46" s="40">
        <v>75.252652691842528</v>
      </c>
      <c r="E46" s="19">
        <v>1.5</v>
      </c>
      <c r="F46" s="42">
        <f>E46*D46</f>
        <v>112.8789790377638</v>
      </c>
      <c r="G46" s="42">
        <f>MIN(F46,C46)</f>
        <v>75.252652691842528</v>
      </c>
      <c r="H46" s="39">
        <v>75000</v>
      </c>
      <c r="I46" s="13">
        <f>C46*H46</f>
        <v>5643948.9518881897</v>
      </c>
    </row>
    <row r="47" spans="2:9" ht="15.75" thickBot="1" x14ac:dyDescent="0.3"/>
    <row r="48" spans="2:9" x14ac:dyDescent="0.25">
      <c r="B48" s="3"/>
      <c r="C48" s="10" t="s">
        <v>31</v>
      </c>
      <c r="D48" s="6"/>
      <c r="E48" s="6"/>
      <c r="F48" s="6"/>
      <c r="G48" s="6"/>
      <c r="H48" s="6"/>
      <c r="I48" s="11"/>
    </row>
    <row r="49" spans="2:9" ht="45" x14ac:dyDescent="0.25">
      <c r="B49" s="5" t="s">
        <v>4</v>
      </c>
      <c r="C49" s="16" t="s">
        <v>73</v>
      </c>
      <c r="D49" s="16" t="s">
        <v>34</v>
      </c>
      <c r="E49" s="16" t="s">
        <v>17</v>
      </c>
      <c r="F49" s="16" t="s">
        <v>36</v>
      </c>
      <c r="G49" s="16" t="s">
        <v>37</v>
      </c>
      <c r="H49" s="16" t="s">
        <v>39</v>
      </c>
      <c r="I49" s="16" t="s">
        <v>40</v>
      </c>
    </row>
    <row r="50" spans="2:9" x14ac:dyDescent="0.25">
      <c r="B50" s="5" t="s">
        <v>3</v>
      </c>
      <c r="C50" s="35" t="s">
        <v>7</v>
      </c>
      <c r="D50" s="31"/>
      <c r="E50" s="31"/>
      <c r="F50" s="31" t="s">
        <v>6</v>
      </c>
      <c r="G50" s="31" t="s">
        <v>6</v>
      </c>
      <c r="H50" s="33"/>
      <c r="I50" s="36" t="s">
        <v>6</v>
      </c>
    </row>
    <row r="51" spans="2:9" ht="30" x14ac:dyDescent="0.25">
      <c r="B51" s="5" t="s">
        <v>69</v>
      </c>
      <c r="C51" s="2" t="s">
        <v>9</v>
      </c>
      <c r="D51" s="12" t="s">
        <v>10</v>
      </c>
      <c r="E51" s="12" t="s">
        <v>24</v>
      </c>
      <c r="F51" s="12" t="s">
        <v>25</v>
      </c>
      <c r="G51" s="12" t="s">
        <v>26</v>
      </c>
      <c r="H51" s="47" t="s">
        <v>14</v>
      </c>
      <c r="I51" s="48" t="s">
        <v>41</v>
      </c>
    </row>
    <row r="52" spans="2:9" ht="15.75" thickBot="1" x14ac:dyDescent="0.3">
      <c r="B52" s="4"/>
      <c r="C52" s="30">
        <v>74.830446585679994</v>
      </c>
      <c r="D52" s="40">
        <v>74.830446585679994</v>
      </c>
      <c r="E52" s="19">
        <v>1.3</v>
      </c>
      <c r="F52" s="42">
        <f>E52*D52</f>
        <v>97.279580561383995</v>
      </c>
      <c r="G52" s="42">
        <f>MIN(F52,C52)</f>
        <v>74.830446585679994</v>
      </c>
      <c r="H52" s="39">
        <v>13193</v>
      </c>
      <c r="I52" s="13">
        <f>C52*H52</f>
        <v>987238.0818048761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Plan&amp;R&amp;"Arial,Regular"&amp;12Schedule WRD-SR3-&amp;P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abSelected="1" workbookViewId="0">
      <selection activeCell="C10" sqref="C10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1" t="s">
        <v>72</v>
      </c>
      <c r="H1" s="9" t="s">
        <v>54</v>
      </c>
    </row>
    <row r="2" spans="2:17" x14ac:dyDescent="0.25">
      <c r="C2" s="9" t="s">
        <v>0</v>
      </c>
      <c r="F2" s="29" t="s">
        <v>1</v>
      </c>
      <c r="H2" s="14" t="s">
        <v>51</v>
      </c>
      <c r="I2" s="15">
        <f>P10+P16+I22+I28+I34+I40+I46+I52</f>
        <v>19806207.95069408</v>
      </c>
      <c r="J2" s="1"/>
    </row>
    <row r="3" spans="2:17" x14ac:dyDescent="0.25">
      <c r="F3" s="26" t="s">
        <v>2</v>
      </c>
    </row>
    <row r="4" spans="2:17" x14ac:dyDescent="0.25">
      <c r="F4" s="8" t="s">
        <v>22</v>
      </c>
    </row>
    <row r="5" spans="2:17" ht="15.75" thickBot="1" x14ac:dyDescent="0.3"/>
    <row r="6" spans="2:17" x14ac:dyDescent="0.25">
      <c r="B6" s="3"/>
      <c r="C6" s="10" t="s">
        <v>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2:17" ht="45" x14ac:dyDescent="0.25">
      <c r="B7" s="5" t="s">
        <v>4</v>
      </c>
      <c r="C7" s="16" t="s">
        <v>58</v>
      </c>
      <c r="D7" s="16" t="s">
        <v>42</v>
      </c>
      <c r="E7" s="16" t="s">
        <v>43</v>
      </c>
      <c r="F7" s="16" t="s">
        <v>59</v>
      </c>
      <c r="G7" s="16" t="s">
        <v>71</v>
      </c>
      <c r="H7" s="16" t="s">
        <v>44</v>
      </c>
      <c r="I7" s="16" t="s">
        <v>8</v>
      </c>
      <c r="J7" s="16" t="s">
        <v>45</v>
      </c>
      <c r="K7" s="16" t="s">
        <v>47</v>
      </c>
      <c r="L7" s="16" t="s">
        <v>17</v>
      </c>
      <c r="M7" s="16" t="s">
        <v>48</v>
      </c>
      <c r="N7" s="16" t="s">
        <v>49</v>
      </c>
      <c r="O7" s="16" t="s">
        <v>62</v>
      </c>
      <c r="P7" s="16" t="s">
        <v>40</v>
      </c>
      <c r="Q7" s="7"/>
    </row>
    <row r="8" spans="2:17" ht="45" x14ac:dyDescent="0.25">
      <c r="B8" s="5" t="s">
        <v>3</v>
      </c>
      <c r="C8" s="32" t="s">
        <v>5</v>
      </c>
      <c r="D8" s="32"/>
      <c r="E8" s="32" t="s">
        <v>6</v>
      </c>
      <c r="F8" s="32" t="s">
        <v>60</v>
      </c>
      <c r="G8" s="32"/>
      <c r="H8" s="32" t="s">
        <v>7</v>
      </c>
      <c r="I8" s="32" t="s">
        <v>61</v>
      </c>
      <c r="J8" s="32" t="s">
        <v>6</v>
      </c>
      <c r="K8" s="32"/>
      <c r="L8" s="32"/>
      <c r="M8" s="32" t="s">
        <v>6</v>
      </c>
      <c r="N8" s="32" t="s">
        <v>6</v>
      </c>
      <c r="O8" s="37"/>
      <c r="P8" s="34" t="s">
        <v>6</v>
      </c>
    </row>
    <row r="9" spans="2:17" ht="30" x14ac:dyDescent="0.25">
      <c r="B9" s="5" t="s">
        <v>69</v>
      </c>
      <c r="C9" s="43" t="s">
        <v>9</v>
      </c>
      <c r="D9" s="43" t="s">
        <v>10</v>
      </c>
      <c r="E9" s="43" t="s">
        <v>11</v>
      </c>
      <c r="F9" s="43" t="s">
        <v>12</v>
      </c>
      <c r="G9" s="43" t="s">
        <v>13</v>
      </c>
      <c r="H9" s="43" t="s">
        <v>14</v>
      </c>
      <c r="I9" s="43" t="s">
        <v>15</v>
      </c>
      <c r="J9" s="44" t="s">
        <v>46</v>
      </c>
      <c r="K9" s="43" t="s">
        <v>16</v>
      </c>
      <c r="L9" s="43" t="s">
        <v>18</v>
      </c>
      <c r="M9" s="43" t="s">
        <v>19</v>
      </c>
      <c r="N9" s="43" t="s">
        <v>50</v>
      </c>
      <c r="O9" s="45" t="s">
        <v>20</v>
      </c>
      <c r="P9" s="46" t="s">
        <v>21</v>
      </c>
    </row>
    <row r="10" spans="2:17" ht="15.75" thickBot="1" x14ac:dyDescent="0.3">
      <c r="B10" s="4"/>
      <c r="C10" s="17">
        <v>3350000</v>
      </c>
      <c r="D10" s="18">
        <v>0.85</v>
      </c>
      <c r="E10" s="22">
        <f>C10*D10</f>
        <v>2847500</v>
      </c>
      <c r="F10" s="27">
        <f>C10</f>
        <v>3350000</v>
      </c>
      <c r="G10" s="23">
        <f>IF(F10&gt;=E10,100%, 0%)</f>
        <v>1</v>
      </c>
      <c r="H10" s="28">
        <v>2680000</v>
      </c>
      <c r="I10" s="28">
        <f>H10/0.15</f>
        <v>17866666.666666668</v>
      </c>
      <c r="J10" s="24">
        <f>H10/I10</f>
        <v>0.15</v>
      </c>
      <c r="K10" s="19">
        <v>0.15</v>
      </c>
      <c r="L10" s="19">
        <v>1.3</v>
      </c>
      <c r="M10" s="25">
        <f>L10*K10</f>
        <v>0.19500000000000001</v>
      </c>
      <c r="N10" s="24">
        <f>G10*MIN(M10,J10)</f>
        <v>0.15</v>
      </c>
      <c r="O10" s="20">
        <v>33333.333333000002</v>
      </c>
      <c r="P10" s="13">
        <f>N10*100*O10</f>
        <v>499999.99999500002</v>
      </c>
    </row>
    <row r="11" spans="2:17" ht="15.75" thickBot="1" x14ac:dyDescent="0.3"/>
    <row r="12" spans="2:17" x14ac:dyDescent="0.25">
      <c r="B12" s="3"/>
      <c r="C12" s="10" t="s">
        <v>74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2:17" ht="45" x14ac:dyDescent="0.25">
      <c r="B13" s="5" t="s">
        <v>4</v>
      </c>
      <c r="C13" s="16" t="s">
        <v>58</v>
      </c>
      <c r="D13" s="16" t="s">
        <v>42</v>
      </c>
      <c r="E13" s="16" t="s">
        <v>43</v>
      </c>
      <c r="F13" s="16" t="s">
        <v>59</v>
      </c>
      <c r="G13" s="16" t="s">
        <v>71</v>
      </c>
      <c r="H13" s="16" t="s">
        <v>44</v>
      </c>
      <c r="I13" s="16" t="s">
        <v>8</v>
      </c>
      <c r="J13" s="16" t="s">
        <v>45</v>
      </c>
      <c r="K13" s="16" t="s">
        <v>47</v>
      </c>
      <c r="L13" s="16" t="s">
        <v>17</v>
      </c>
      <c r="M13" s="16" t="s">
        <v>48</v>
      </c>
      <c r="N13" s="16" t="s">
        <v>49</v>
      </c>
      <c r="O13" s="16" t="s">
        <v>62</v>
      </c>
      <c r="P13" s="16" t="s">
        <v>40</v>
      </c>
    </row>
    <row r="14" spans="2:17" ht="45" x14ac:dyDescent="0.25">
      <c r="B14" s="5" t="s">
        <v>3</v>
      </c>
      <c r="C14" s="32" t="s">
        <v>5</v>
      </c>
      <c r="D14" s="32"/>
      <c r="E14" s="32" t="s">
        <v>6</v>
      </c>
      <c r="F14" s="32" t="s">
        <v>60</v>
      </c>
      <c r="G14" s="32"/>
      <c r="H14" s="32" t="s">
        <v>7</v>
      </c>
      <c r="I14" s="32" t="s">
        <v>61</v>
      </c>
      <c r="J14" s="32" t="s">
        <v>6</v>
      </c>
      <c r="K14" s="32"/>
      <c r="L14" s="32"/>
      <c r="M14" s="32" t="s">
        <v>6</v>
      </c>
      <c r="N14" s="32" t="s">
        <v>6</v>
      </c>
      <c r="O14" s="37"/>
      <c r="P14" s="34" t="s">
        <v>6</v>
      </c>
    </row>
    <row r="15" spans="2:17" ht="30" x14ac:dyDescent="0.25">
      <c r="B15" s="5" t="s">
        <v>69</v>
      </c>
      <c r="C15" s="43" t="s">
        <v>9</v>
      </c>
      <c r="D15" s="43" t="s">
        <v>10</v>
      </c>
      <c r="E15" s="43" t="s">
        <v>11</v>
      </c>
      <c r="F15" s="43" t="s">
        <v>12</v>
      </c>
      <c r="G15" s="43" t="s">
        <v>13</v>
      </c>
      <c r="H15" s="43" t="s">
        <v>14</v>
      </c>
      <c r="I15" s="43" t="s">
        <v>15</v>
      </c>
      <c r="J15" s="44" t="s">
        <v>46</v>
      </c>
      <c r="K15" s="43" t="s">
        <v>16</v>
      </c>
      <c r="L15" s="43" t="s">
        <v>18</v>
      </c>
      <c r="M15" s="43" t="s">
        <v>19</v>
      </c>
      <c r="N15" s="43" t="s">
        <v>50</v>
      </c>
      <c r="O15" s="45" t="s">
        <v>20</v>
      </c>
      <c r="P15" s="46" t="s">
        <v>21</v>
      </c>
    </row>
    <row r="16" spans="2:17" ht="15.75" thickBot="1" x14ac:dyDescent="0.3">
      <c r="B16" s="4"/>
      <c r="C16" s="17">
        <v>3105419</v>
      </c>
      <c r="D16" s="18">
        <v>0.85</v>
      </c>
      <c r="E16" s="22">
        <f>C16*D16</f>
        <v>2639606.15</v>
      </c>
      <c r="F16" s="27">
        <f>C16</f>
        <v>3105419</v>
      </c>
      <c r="G16" s="23">
        <f>IF(F16&gt;=E16,100%, 0%)</f>
        <v>1</v>
      </c>
      <c r="H16" s="28">
        <v>8116253</v>
      </c>
      <c r="I16" s="28">
        <f>H16/0.1</f>
        <v>81162530</v>
      </c>
      <c r="J16" s="24">
        <f>H16/I16</f>
        <v>0.1</v>
      </c>
      <c r="K16" s="19">
        <v>0.1</v>
      </c>
      <c r="L16" s="19">
        <v>1.3</v>
      </c>
      <c r="M16" s="25">
        <f>L16*K16</f>
        <v>0.13</v>
      </c>
      <c r="N16" s="23">
        <f>G16*MIN(M16,J16)</f>
        <v>0.1</v>
      </c>
      <c r="O16" s="20">
        <v>33333.333333000002</v>
      </c>
      <c r="P16" s="13">
        <f>N16*100*O16</f>
        <v>333333.33333000005</v>
      </c>
    </row>
    <row r="17" spans="2:9" ht="15.75" thickBot="1" x14ac:dyDescent="0.3"/>
    <row r="18" spans="2:9" x14ac:dyDescent="0.25">
      <c r="B18" s="3"/>
      <c r="C18" s="10" t="s">
        <v>23</v>
      </c>
      <c r="D18" s="6"/>
      <c r="E18" s="6"/>
      <c r="F18" s="6"/>
      <c r="G18" s="6"/>
      <c r="H18" s="6"/>
      <c r="I18" s="11"/>
    </row>
    <row r="19" spans="2:9" ht="45" x14ac:dyDescent="0.25">
      <c r="B19" s="5" t="s">
        <v>4</v>
      </c>
      <c r="C19" s="16" t="s">
        <v>70</v>
      </c>
      <c r="D19" s="16" t="s">
        <v>33</v>
      </c>
      <c r="E19" s="16" t="s">
        <v>17</v>
      </c>
      <c r="F19" s="16" t="s">
        <v>35</v>
      </c>
      <c r="G19" s="16" t="s">
        <v>37</v>
      </c>
      <c r="H19" s="16" t="s">
        <v>38</v>
      </c>
      <c r="I19" s="16" t="s">
        <v>40</v>
      </c>
    </row>
    <row r="20" spans="2:9" x14ac:dyDescent="0.25">
      <c r="B20" s="5" t="s">
        <v>3</v>
      </c>
      <c r="C20" s="35" t="s">
        <v>7</v>
      </c>
      <c r="D20" s="31"/>
      <c r="E20" s="31"/>
      <c r="F20" s="31" t="s">
        <v>6</v>
      </c>
      <c r="G20" s="31" t="s">
        <v>6</v>
      </c>
      <c r="H20" s="33"/>
      <c r="I20" s="36" t="s">
        <v>6</v>
      </c>
    </row>
    <row r="21" spans="2:9" ht="30" x14ac:dyDescent="0.25">
      <c r="B21" s="5" t="s">
        <v>69</v>
      </c>
      <c r="C21" s="2" t="s">
        <v>9</v>
      </c>
      <c r="D21" s="12" t="s">
        <v>10</v>
      </c>
      <c r="E21" s="12" t="s">
        <v>24</v>
      </c>
      <c r="F21" s="12" t="s">
        <v>25</v>
      </c>
      <c r="G21" s="12" t="s">
        <v>26</v>
      </c>
      <c r="H21" s="47" t="s">
        <v>14</v>
      </c>
      <c r="I21" s="48" t="s">
        <v>41</v>
      </c>
    </row>
    <row r="22" spans="2:9" ht="15.75" thickBot="1" x14ac:dyDescent="0.3">
      <c r="B22" s="4"/>
      <c r="C22" s="28">
        <v>35250</v>
      </c>
      <c r="D22" s="38">
        <v>35250</v>
      </c>
      <c r="E22" s="19">
        <v>1.3</v>
      </c>
      <c r="F22" s="41">
        <f>E22*D22</f>
        <v>45825</v>
      </c>
      <c r="G22" s="41">
        <f>MIN(F22,C22)</f>
        <v>35250</v>
      </c>
      <c r="H22" s="20">
        <v>7.5</v>
      </c>
      <c r="I22" s="13">
        <f>C22*H22</f>
        <v>264375</v>
      </c>
    </row>
    <row r="23" spans="2:9" ht="15.75" thickBot="1" x14ac:dyDescent="0.3"/>
    <row r="24" spans="2:9" x14ac:dyDescent="0.25">
      <c r="B24" s="3"/>
      <c r="C24" s="10" t="s">
        <v>27</v>
      </c>
      <c r="D24" s="6"/>
      <c r="E24" s="6"/>
      <c r="F24" s="6"/>
      <c r="G24" s="6"/>
      <c r="H24" s="6"/>
      <c r="I24" s="11"/>
    </row>
    <row r="25" spans="2:9" ht="45" x14ac:dyDescent="0.25">
      <c r="B25" s="5" t="s">
        <v>4</v>
      </c>
      <c r="C25" s="16" t="s">
        <v>32</v>
      </c>
      <c r="D25" s="16" t="s">
        <v>33</v>
      </c>
      <c r="E25" s="16" t="s">
        <v>17</v>
      </c>
      <c r="F25" s="16" t="s">
        <v>35</v>
      </c>
      <c r="G25" s="16" t="s">
        <v>37</v>
      </c>
      <c r="H25" s="16" t="s">
        <v>38</v>
      </c>
      <c r="I25" s="16" t="s">
        <v>40</v>
      </c>
    </row>
    <row r="26" spans="2:9" x14ac:dyDescent="0.25">
      <c r="B26" s="5" t="s">
        <v>3</v>
      </c>
      <c r="C26" s="35" t="s">
        <v>7</v>
      </c>
      <c r="D26" s="31"/>
      <c r="E26" s="31"/>
      <c r="F26" s="31" t="s">
        <v>6</v>
      </c>
      <c r="G26" s="31" t="s">
        <v>6</v>
      </c>
      <c r="H26" s="33"/>
      <c r="I26" s="36" t="s">
        <v>6</v>
      </c>
    </row>
    <row r="27" spans="2:9" ht="30" x14ac:dyDescent="0.25">
      <c r="B27" s="5"/>
      <c r="C27" s="2" t="s">
        <v>9</v>
      </c>
      <c r="D27" s="12" t="s">
        <v>10</v>
      </c>
      <c r="E27" s="12" t="s">
        <v>24</v>
      </c>
      <c r="F27" s="12" t="s">
        <v>25</v>
      </c>
      <c r="G27" s="12" t="s">
        <v>26</v>
      </c>
      <c r="H27" s="47" t="s">
        <v>14</v>
      </c>
      <c r="I27" s="48" t="s">
        <v>41</v>
      </c>
    </row>
    <row r="28" spans="2:9" ht="15.75" thickBot="1" x14ac:dyDescent="0.3">
      <c r="B28" s="4"/>
      <c r="C28" s="28">
        <v>17289.880947552661</v>
      </c>
      <c r="D28" s="38">
        <v>17289.880947552661</v>
      </c>
      <c r="E28" s="19">
        <v>1.3</v>
      </c>
      <c r="F28" s="41">
        <f>E28*D28</f>
        <v>22476.845231818461</v>
      </c>
      <c r="G28" s="41">
        <f>MIN(F28,C28)</f>
        <v>17289.880947552661</v>
      </c>
      <c r="H28" s="20">
        <v>7.5</v>
      </c>
      <c r="I28" s="13">
        <f>C28*H28</f>
        <v>129674.10710664497</v>
      </c>
    </row>
    <row r="29" spans="2:9" ht="15.75" thickBot="1" x14ac:dyDescent="0.3"/>
    <row r="30" spans="2:9" x14ac:dyDescent="0.25">
      <c r="B30" s="3"/>
      <c r="C30" s="10" t="s">
        <v>28</v>
      </c>
      <c r="D30" s="6"/>
      <c r="E30" s="6"/>
      <c r="F30" s="6"/>
      <c r="G30" s="6"/>
      <c r="H30" s="6"/>
      <c r="I30" s="11"/>
    </row>
    <row r="31" spans="2:9" ht="60" x14ac:dyDescent="0.25">
      <c r="B31" s="5" t="s">
        <v>4</v>
      </c>
      <c r="C31" s="16" t="s">
        <v>64</v>
      </c>
      <c r="D31" s="16" t="s">
        <v>33</v>
      </c>
      <c r="E31" s="16" t="s">
        <v>17</v>
      </c>
      <c r="F31" s="16" t="s">
        <v>35</v>
      </c>
      <c r="G31" s="16" t="s">
        <v>37</v>
      </c>
      <c r="H31" s="16" t="s">
        <v>38</v>
      </c>
      <c r="I31" s="16" t="s">
        <v>40</v>
      </c>
    </row>
    <row r="32" spans="2:9" x14ac:dyDescent="0.25">
      <c r="B32" s="5" t="s">
        <v>3</v>
      </c>
      <c r="C32" s="35" t="s">
        <v>7</v>
      </c>
      <c r="D32" s="31"/>
      <c r="E32" s="31"/>
      <c r="F32" s="31" t="s">
        <v>6</v>
      </c>
      <c r="G32" s="31" t="s">
        <v>6</v>
      </c>
      <c r="H32" s="33"/>
      <c r="I32" s="36" t="s">
        <v>6</v>
      </c>
    </row>
    <row r="33" spans="2:9" ht="30" x14ac:dyDescent="0.25">
      <c r="B33" s="5" t="s">
        <v>69</v>
      </c>
      <c r="C33" s="2" t="s">
        <v>9</v>
      </c>
      <c r="D33" s="12" t="s">
        <v>10</v>
      </c>
      <c r="E33" s="12" t="s">
        <v>24</v>
      </c>
      <c r="F33" s="12" t="s">
        <v>25</v>
      </c>
      <c r="G33" s="12" t="s">
        <v>26</v>
      </c>
      <c r="H33" s="47" t="s">
        <v>14</v>
      </c>
      <c r="I33" s="48" t="s">
        <v>41</v>
      </c>
    </row>
    <row r="34" spans="2:9" ht="15.75" thickBot="1" x14ac:dyDescent="0.3">
      <c r="B34" s="4"/>
      <c r="C34" s="28">
        <v>305228.16604187008</v>
      </c>
      <c r="D34" s="38">
        <v>305228.16604187008</v>
      </c>
      <c r="E34" s="19">
        <v>1.5</v>
      </c>
      <c r="F34" s="41">
        <f>E34*D34</f>
        <v>457842.24906280509</v>
      </c>
      <c r="G34" s="41">
        <f>MIN(F34,C34)</f>
        <v>305228.16604187008</v>
      </c>
      <c r="H34" s="20">
        <v>28.83</v>
      </c>
      <c r="I34" s="13">
        <f>C34*H34</f>
        <v>8799728.0269871131</v>
      </c>
    </row>
    <row r="35" spans="2:9" ht="29.25" customHeight="1" thickBot="1" x14ac:dyDescent="0.3"/>
    <row r="36" spans="2:9" x14ac:dyDescent="0.25">
      <c r="B36" s="3"/>
      <c r="C36" s="10" t="s">
        <v>29</v>
      </c>
      <c r="D36" s="6"/>
      <c r="E36" s="6"/>
      <c r="F36" s="6"/>
      <c r="G36" s="6"/>
      <c r="H36" s="6"/>
      <c r="I36" s="11"/>
    </row>
    <row r="37" spans="2:9" ht="90" x14ac:dyDescent="0.25">
      <c r="B37" s="5" t="s">
        <v>4</v>
      </c>
      <c r="C37" s="16" t="s">
        <v>65</v>
      </c>
      <c r="D37" s="16" t="s">
        <v>34</v>
      </c>
      <c r="E37" s="16" t="s">
        <v>17</v>
      </c>
      <c r="F37" s="16" t="s">
        <v>36</v>
      </c>
      <c r="G37" s="16" t="s">
        <v>37</v>
      </c>
      <c r="H37" s="16" t="s">
        <v>39</v>
      </c>
      <c r="I37" s="16" t="s">
        <v>40</v>
      </c>
    </row>
    <row r="38" spans="2:9" x14ac:dyDescent="0.25">
      <c r="B38" s="5" t="s">
        <v>3</v>
      </c>
      <c r="C38" s="35" t="s">
        <v>7</v>
      </c>
      <c r="D38" s="31"/>
      <c r="E38" s="31"/>
      <c r="F38" s="31" t="s">
        <v>6</v>
      </c>
      <c r="G38" s="31" t="s">
        <v>6</v>
      </c>
      <c r="H38" s="37"/>
      <c r="I38" s="36" t="s">
        <v>6</v>
      </c>
    </row>
    <row r="39" spans="2:9" ht="30" x14ac:dyDescent="0.25">
      <c r="B39" s="5" t="s">
        <v>69</v>
      </c>
      <c r="C39" s="2" t="s">
        <v>9</v>
      </c>
      <c r="D39" s="12" t="s">
        <v>10</v>
      </c>
      <c r="E39" s="12" t="s">
        <v>24</v>
      </c>
      <c r="F39" s="12" t="s">
        <v>25</v>
      </c>
      <c r="G39" s="12" t="s">
        <v>26</v>
      </c>
      <c r="H39" s="47" t="s">
        <v>14</v>
      </c>
      <c r="I39" s="48" t="s">
        <v>41</v>
      </c>
    </row>
    <row r="40" spans="2:9" ht="15.75" thickBot="1" x14ac:dyDescent="0.3">
      <c r="B40" s="4"/>
      <c r="C40" s="30">
        <v>4.0629738066146652</v>
      </c>
      <c r="D40" s="40">
        <v>4.0629738066146652</v>
      </c>
      <c r="E40" s="19">
        <v>1.3</v>
      </c>
      <c r="F40" s="42">
        <f>E40*D40</f>
        <v>5.2818659485990649</v>
      </c>
      <c r="G40" s="42">
        <f>MIN(F40,C40)</f>
        <v>4.0629738066146652</v>
      </c>
      <c r="H40" s="39">
        <v>45000</v>
      </c>
      <c r="I40" s="13">
        <f>C40*H40</f>
        <v>182833.82129765995</v>
      </c>
    </row>
    <row r="41" spans="2:9" ht="15.75" thickBot="1" x14ac:dyDescent="0.3"/>
    <row r="42" spans="2:9" x14ac:dyDescent="0.25">
      <c r="B42" s="3"/>
      <c r="C42" s="10" t="s">
        <v>30</v>
      </c>
      <c r="D42" s="6"/>
      <c r="E42" s="6"/>
      <c r="F42" s="6"/>
      <c r="G42" s="6"/>
      <c r="H42" s="6"/>
      <c r="I42" s="11"/>
    </row>
    <row r="43" spans="2:9" ht="90" x14ac:dyDescent="0.25">
      <c r="B43" s="5" t="s">
        <v>4</v>
      </c>
      <c r="C43" s="16" t="s">
        <v>66</v>
      </c>
      <c r="D43" s="16" t="s">
        <v>34</v>
      </c>
      <c r="E43" s="16" t="s">
        <v>17</v>
      </c>
      <c r="F43" s="16" t="s">
        <v>36</v>
      </c>
      <c r="G43" s="16" t="s">
        <v>37</v>
      </c>
      <c r="H43" s="16" t="s">
        <v>39</v>
      </c>
      <c r="I43" s="16" t="s">
        <v>40</v>
      </c>
    </row>
    <row r="44" spans="2:9" x14ac:dyDescent="0.25">
      <c r="B44" s="5" t="s">
        <v>3</v>
      </c>
      <c r="C44" s="35" t="s">
        <v>7</v>
      </c>
      <c r="D44" s="31"/>
      <c r="E44" s="31"/>
      <c r="F44" s="31" t="s">
        <v>6</v>
      </c>
      <c r="G44" s="31" t="s">
        <v>6</v>
      </c>
      <c r="H44" s="37"/>
      <c r="I44" s="36" t="s">
        <v>6</v>
      </c>
    </row>
    <row r="45" spans="2:9" ht="30" x14ac:dyDescent="0.25">
      <c r="B45" s="5" t="s">
        <v>69</v>
      </c>
      <c r="C45" s="2" t="s">
        <v>9</v>
      </c>
      <c r="D45" s="12" t="s">
        <v>10</v>
      </c>
      <c r="E45" s="12" t="s">
        <v>24</v>
      </c>
      <c r="F45" s="12" t="s">
        <v>25</v>
      </c>
      <c r="G45" s="12" t="s">
        <v>26</v>
      </c>
      <c r="H45" s="47" t="s">
        <v>14</v>
      </c>
      <c r="I45" s="48" t="s">
        <v>41</v>
      </c>
    </row>
    <row r="46" spans="2:9" ht="15.75" thickBot="1" x14ac:dyDescent="0.3">
      <c r="B46" s="4"/>
      <c r="C46" s="30">
        <v>89.309961321816047</v>
      </c>
      <c r="D46" s="40">
        <v>89.309961321816047</v>
      </c>
      <c r="E46" s="19">
        <v>1.5</v>
      </c>
      <c r="F46" s="42">
        <f>E46*D46</f>
        <v>133.96494198272407</v>
      </c>
      <c r="G46" s="42">
        <f>MIN(F46,C46)</f>
        <v>89.309961321816047</v>
      </c>
      <c r="H46" s="39">
        <v>75000</v>
      </c>
      <c r="I46" s="13">
        <f>C46*H46</f>
        <v>6698247.0991362035</v>
      </c>
    </row>
    <row r="47" spans="2:9" ht="15.75" thickBot="1" x14ac:dyDescent="0.3"/>
    <row r="48" spans="2:9" x14ac:dyDescent="0.25">
      <c r="B48" s="3"/>
      <c r="C48" s="10" t="s">
        <v>31</v>
      </c>
      <c r="D48" s="6"/>
      <c r="E48" s="6"/>
      <c r="F48" s="6"/>
      <c r="G48" s="6"/>
      <c r="H48" s="6"/>
      <c r="I48" s="11"/>
    </row>
    <row r="49" spans="2:9" ht="45" x14ac:dyDescent="0.25">
      <c r="B49" s="5" t="s">
        <v>4</v>
      </c>
      <c r="C49" s="16" t="s">
        <v>73</v>
      </c>
      <c r="D49" s="16" t="s">
        <v>34</v>
      </c>
      <c r="E49" s="16" t="s">
        <v>17</v>
      </c>
      <c r="F49" s="16" t="s">
        <v>36</v>
      </c>
      <c r="G49" s="16" t="s">
        <v>37</v>
      </c>
      <c r="H49" s="16" t="s">
        <v>39</v>
      </c>
      <c r="I49" s="16" t="s">
        <v>40</v>
      </c>
    </row>
    <row r="50" spans="2:9" x14ac:dyDescent="0.25">
      <c r="B50" s="5" t="s">
        <v>3</v>
      </c>
      <c r="C50" s="35" t="s">
        <v>7</v>
      </c>
      <c r="D50" s="31"/>
      <c r="E50" s="31"/>
      <c r="F50" s="31" t="s">
        <v>6</v>
      </c>
      <c r="G50" s="31" t="s">
        <v>6</v>
      </c>
      <c r="H50" s="33"/>
      <c r="I50" s="36" t="s">
        <v>6</v>
      </c>
    </row>
    <row r="51" spans="2:9" ht="30" x14ac:dyDescent="0.25">
      <c r="B51" s="5" t="s">
        <v>69</v>
      </c>
      <c r="C51" s="2" t="s">
        <v>9</v>
      </c>
      <c r="D51" s="12" t="s">
        <v>10</v>
      </c>
      <c r="E51" s="12" t="s">
        <v>24</v>
      </c>
      <c r="F51" s="12" t="s">
        <v>25</v>
      </c>
      <c r="G51" s="12" t="s">
        <v>26</v>
      </c>
      <c r="H51" s="47" t="s">
        <v>14</v>
      </c>
      <c r="I51" s="48" t="s">
        <v>41</v>
      </c>
    </row>
    <row r="52" spans="2:9" ht="15.75" thickBot="1" x14ac:dyDescent="0.3">
      <c r="B52" s="4"/>
      <c r="C52" s="30">
        <v>219.66319736537997</v>
      </c>
      <c r="D52" s="40">
        <v>219.66319736537997</v>
      </c>
      <c r="E52" s="19">
        <v>1.3</v>
      </c>
      <c r="F52" s="42">
        <f>E52*D52</f>
        <v>285.56215657499399</v>
      </c>
      <c r="G52" s="42">
        <f>MIN(F52,C52)</f>
        <v>219.66319736537997</v>
      </c>
      <c r="H52" s="39">
        <v>13193</v>
      </c>
      <c r="I52" s="13">
        <f>C52*H52</f>
        <v>2898016.5628414578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Plan&amp;R&amp;"Arial,Regular"&amp;12Schedule WRD-SR3-&amp;P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abSelected="1" workbookViewId="0">
      <selection activeCell="C10" sqref="C10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1" t="s">
        <v>72</v>
      </c>
      <c r="H1" s="9" t="s">
        <v>55</v>
      </c>
    </row>
    <row r="2" spans="2:17" x14ac:dyDescent="0.25">
      <c r="C2" s="9" t="s">
        <v>0</v>
      </c>
      <c r="F2" s="29" t="s">
        <v>1</v>
      </c>
      <c r="H2" s="14" t="s">
        <v>51</v>
      </c>
      <c r="I2" s="15">
        <f>P10+P16+I22+I28+I34+I40+I46+I52</f>
        <v>22124375.385068271</v>
      </c>
      <c r="J2" s="1"/>
    </row>
    <row r="3" spans="2:17" x14ac:dyDescent="0.25">
      <c r="F3" s="26" t="s">
        <v>2</v>
      </c>
    </row>
    <row r="4" spans="2:17" x14ac:dyDescent="0.25">
      <c r="F4" s="8" t="s">
        <v>22</v>
      </c>
    </row>
    <row r="5" spans="2:17" ht="15.75" thickBot="1" x14ac:dyDescent="0.3"/>
    <row r="6" spans="2:17" x14ac:dyDescent="0.25">
      <c r="B6" s="3"/>
      <c r="C6" s="10" t="s">
        <v>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2:17" ht="45" x14ac:dyDescent="0.25">
      <c r="B7" s="5" t="s">
        <v>4</v>
      </c>
      <c r="C7" s="16" t="s">
        <v>58</v>
      </c>
      <c r="D7" s="16" t="s">
        <v>42</v>
      </c>
      <c r="E7" s="16" t="s">
        <v>43</v>
      </c>
      <c r="F7" s="16" t="s">
        <v>59</v>
      </c>
      <c r="G7" s="16" t="s">
        <v>71</v>
      </c>
      <c r="H7" s="16" t="s">
        <v>44</v>
      </c>
      <c r="I7" s="16" t="s">
        <v>8</v>
      </c>
      <c r="J7" s="16" t="s">
        <v>45</v>
      </c>
      <c r="K7" s="16" t="s">
        <v>47</v>
      </c>
      <c r="L7" s="16" t="s">
        <v>17</v>
      </c>
      <c r="M7" s="16" t="s">
        <v>48</v>
      </c>
      <c r="N7" s="16" t="s">
        <v>49</v>
      </c>
      <c r="O7" s="16" t="s">
        <v>62</v>
      </c>
      <c r="P7" s="16" t="s">
        <v>40</v>
      </c>
      <c r="Q7" s="7"/>
    </row>
    <row r="8" spans="2:17" ht="45" x14ac:dyDescent="0.25">
      <c r="B8" s="5" t="s">
        <v>3</v>
      </c>
      <c r="C8" s="32" t="s">
        <v>5</v>
      </c>
      <c r="D8" s="32"/>
      <c r="E8" s="32" t="s">
        <v>6</v>
      </c>
      <c r="F8" s="32" t="s">
        <v>60</v>
      </c>
      <c r="G8" s="32"/>
      <c r="H8" s="32" t="s">
        <v>7</v>
      </c>
      <c r="I8" s="32" t="s">
        <v>61</v>
      </c>
      <c r="J8" s="32" t="s">
        <v>6</v>
      </c>
      <c r="K8" s="32"/>
      <c r="L8" s="32"/>
      <c r="M8" s="32" t="s">
        <v>6</v>
      </c>
      <c r="N8" s="32" t="s">
        <v>6</v>
      </c>
      <c r="O8" s="37"/>
      <c r="P8" s="34" t="s">
        <v>6</v>
      </c>
    </row>
    <row r="9" spans="2:17" ht="30" x14ac:dyDescent="0.25">
      <c r="B9" s="5" t="s">
        <v>69</v>
      </c>
      <c r="C9" s="43" t="s">
        <v>9</v>
      </c>
      <c r="D9" s="43" t="s">
        <v>10</v>
      </c>
      <c r="E9" s="43" t="s">
        <v>11</v>
      </c>
      <c r="F9" s="43" t="s">
        <v>12</v>
      </c>
      <c r="G9" s="43" t="s">
        <v>13</v>
      </c>
      <c r="H9" s="43" t="s">
        <v>14</v>
      </c>
      <c r="I9" s="43" t="s">
        <v>15</v>
      </c>
      <c r="J9" s="44" t="s">
        <v>46</v>
      </c>
      <c r="K9" s="43" t="s">
        <v>16</v>
      </c>
      <c r="L9" s="43" t="s">
        <v>18</v>
      </c>
      <c r="M9" s="43" t="s">
        <v>19</v>
      </c>
      <c r="N9" s="43" t="s">
        <v>50</v>
      </c>
      <c r="O9" s="45" t="s">
        <v>20</v>
      </c>
      <c r="P9" s="46" t="s">
        <v>21</v>
      </c>
    </row>
    <row r="10" spans="2:17" ht="15.75" thickBot="1" x14ac:dyDescent="0.3">
      <c r="B10" s="4"/>
      <c r="C10" s="17">
        <v>5160000</v>
      </c>
      <c r="D10" s="18">
        <v>0.85</v>
      </c>
      <c r="E10" s="22">
        <f>C10*D10</f>
        <v>4386000</v>
      </c>
      <c r="F10" s="27">
        <f>C10</f>
        <v>5160000</v>
      </c>
      <c r="G10" s="23">
        <f>IF(F10&gt;=E10,100%, 0%)</f>
        <v>1</v>
      </c>
      <c r="H10" s="28">
        <v>4644000</v>
      </c>
      <c r="I10" s="28">
        <f>H10/0.15</f>
        <v>30960000</v>
      </c>
      <c r="J10" s="24">
        <f>H10/I10</f>
        <v>0.15</v>
      </c>
      <c r="K10" s="19">
        <v>0.15</v>
      </c>
      <c r="L10" s="19">
        <v>1.3</v>
      </c>
      <c r="M10" s="25">
        <f>L10*K10</f>
        <v>0.19500000000000001</v>
      </c>
      <c r="N10" s="24">
        <f>G10*MIN(M10,J10)</f>
        <v>0.15</v>
      </c>
      <c r="O10" s="20">
        <v>33333.333333000002</v>
      </c>
      <c r="P10" s="13">
        <f>N10*100*O10</f>
        <v>499999.99999500002</v>
      </c>
    </row>
    <row r="11" spans="2:17" ht="15.75" thickBot="1" x14ac:dyDescent="0.3"/>
    <row r="12" spans="2:17" x14ac:dyDescent="0.25">
      <c r="B12" s="3"/>
      <c r="C12" s="10" t="s">
        <v>74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2:17" ht="45" x14ac:dyDescent="0.25">
      <c r="B13" s="5" t="s">
        <v>4</v>
      </c>
      <c r="C13" s="16" t="s">
        <v>58</v>
      </c>
      <c r="D13" s="16" t="s">
        <v>42</v>
      </c>
      <c r="E13" s="16" t="s">
        <v>43</v>
      </c>
      <c r="F13" s="16" t="s">
        <v>59</v>
      </c>
      <c r="G13" s="16" t="s">
        <v>71</v>
      </c>
      <c r="H13" s="16" t="s">
        <v>44</v>
      </c>
      <c r="I13" s="16" t="s">
        <v>8</v>
      </c>
      <c r="J13" s="16" t="s">
        <v>45</v>
      </c>
      <c r="K13" s="16" t="s">
        <v>47</v>
      </c>
      <c r="L13" s="16" t="s">
        <v>17</v>
      </c>
      <c r="M13" s="16" t="s">
        <v>48</v>
      </c>
      <c r="N13" s="16" t="s">
        <v>49</v>
      </c>
      <c r="O13" s="16" t="s">
        <v>62</v>
      </c>
      <c r="P13" s="16" t="s">
        <v>40</v>
      </c>
    </row>
    <row r="14" spans="2:17" ht="45" x14ac:dyDescent="0.25">
      <c r="B14" s="5" t="s">
        <v>3</v>
      </c>
      <c r="C14" s="32" t="s">
        <v>5</v>
      </c>
      <c r="D14" s="32"/>
      <c r="E14" s="32" t="s">
        <v>6</v>
      </c>
      <c r="F14" s="32" t="s">
        <v>60</v>
      </c>
      <c r="G14" s="32"/>
      <c r="H14" s="32" t="s">
        <v>7</v>
      </c>
      <c r="I14" s="32" t="s">
        <v>61</v>
      </c>
      <c r="J14" s="32" t="s">
        <v>6</v>
      </c>
      <c r="K14" s="32"/>
      <c r="L14" s="32"/>
      <c r="M14" s="32" t="s">
        <v>6</v>
      </c>
      <c r="N14" s="32" t="s">
        <v>6</v>
      </c>
      <c r="O14" s="37"/>
      <c r="P14" s="34" t="s">
        <v>6</v>
      </c>
    </row>
    <row r="15" spans="2:17" ht="30" x14ac:dyDescent="0.25">
      <c r="B15" s="5" t="s">
        <v>69</v>
      </c>
      <c r="C15" s="43" t="s">
        <v>9</v>
      </c>
      <c r="D15" s="43" t="s">
        <v>10</v>
      </c>
      <c r="E15" s="43" t="s">
        <v>11</v>
      </c>
      <c r="F15" s="43" t="s">
        <v>12</v>
      </c>
      <c r="G15" s="43" t="s">
        <v>13</v>
      </c>
      <c r="H15" s="43" t="s">
        <v>14</v>
      </c>
      <c r="I15" s="43" t="s">
        <v>15</v>
      </c>
      <c r="J15" s="44" t="s">
        <v>46</v>
      </c>
      <c r="K15" s="43" t="s">
        <v>16</v>
      </c>
      <c r="L15" s="43" t="s">
        <v>18</v>
      </c>
      <c r="M15" s="43" t="s">
        <v>19</v>
      </c>
      <c r="N15" s="43" t="s">
        <v>50</v>
      </c>
      <c r="O15" s="45" t="s">
        <v>20</v>
      </c>
      <c r="P15" s="46" t="s">
        <v>21</v>
      </c>
    </row>
    <row r="16" spans="2:17" ht="15.75" thickBot="1" x14ac:dyDescent="0.3">
      <c r="B16" s="4"/>
      <c r="C16" s="17">
        <v>2998947</v>
      </c>
      <c r="D16" s="18">
        <v>0.85</v>
      </c>
      <c r="E16" s="22">
        <f>C16*D16</f>
        <v>2549104.9499999997</v>
      </c>
      <c r="F16" s="27">
        <f>C16</f>
        <v>2998947</v>
      </c>
      <c r="G16" s="23">
        <f>IF(F16&gt;=E16,100%, 0%)</f>
        <v>1</v>
      </c>
      <c r="H16" s="28">
        <v>4333075</v>
      </c>
      <c r="I16" s="28">
        <f>H16/0.1</f>
        <v>43330750</v>
      </c>
      <c r="J16" s="24">
        <f>H16/I16</f>
        <v>0.1</v>
      </c>
      <c r="K16" s="19">
        <v>0.1</v>
      </c>
      <c r="L16" s="19">
        <v>1.3</v>
      </c>
      <c r="M16" s="25">
        <f>L16*K16</f>
        <v>0.13</v>
      </c>
      <c r="N16" s="23">
        <f>G16*MIN(M16,J16)</f>
        <v>0.1</v>
      </c>
      <c r="O16" s="20">
        <v>33333.333333000002</v>
      </c>
      <c r="P16" s="13">
        <f>N16*100*O16</f>
        <v>333333.33333000005</v>
      </c>
    </row>
    <row r="17" spans="2:9" ht="15.75" thickBot="1" x14ac:dyDescent="0.3"/>
    <row r="18" spans="2:9" x14ac:dyDescent="0.25">
      <c r="B18" s="3"/>
      <c r="C18" s="10" t="s">
        <v>23</v>
      </c>
      <c r="D18" s="6"/>
      <c r="E18" s="6"/>
      <c r="F18" s="6"/>
      <c r="G18" s="6"/>
      <c r="H18" s="6"/>
      <c r="I18" s="11"/>
    </row>
    <row r="19" spans="2:9" ht="45" x14ac:dyDescent="0.25">
      <c r="B19" s="5" t="s">
        <v>4</v>
      </c>
      <c r="C19" s="16" t="s">
        <v>70</v>
      </c>
      <c r="D19" s="16" t="s">
        <v>33</v>
      </c>
      <c r="E19" s="16" t="s">
        <v>17</v>
      </c>
      <c r="F19" s="16" t="s">
        <v>35</v>
      </c>
      <c r="G19" s="16" t="s">
        <v>37</v>
      </c>
      <c r="H19" s="16" t="s">
        <v>38</v>
      </c>
      <c r="I19" s="16" t="s">
        <v>40</v>
      </c>
    </row>
    <row r="20" spans="2:9" x14ac:dyDescent="0.25">
      <c r="B20" s="5" t="s">
        <v>3</v>
      </c>
      <c r="C20" s="35" t="s">
        <v>7</v>
      </c>
      <c r="D20" s="31"/>
      <c r="E20" s="31"/>
      <c r="F20" s="31" t="s">
        <v>6</v>
      </c>
      <c r="G20" s="31" t="s">
        <v>6</v>
      </c>
      <c r="H20" s="33"/>
      <c r="I20" s="36" t="s">
        <v>6</v>
      </c>
    </row>
    <row r="21" spans="2:9" ht="30" x14ac:dyDescent="0.25">
      <c r="B21" s="5" t="s">
        <v>69</v>
      </c>
      <c r="C21" s="2" t="s">
        <v>9</v>
      </c>
      <c r="D21" s="12" t="s">
        <v>10</v>
      </c>
      <c r="E21" s="12" t="s">
        <v>24</v>
      </c>
      <c r="F21" s="12" t="s">
        <v>25</v>
      </c>
      <c r="G21" s="12" t="s">
        <v>26</v>
      </c>
      <c r="H21" s="47" t="s">
        <v>14</v>
      </c>
      <c r="I21" s="48" t="s">
        <v>41</v>
      </c>
    </row>
    <row r="22" spans="2:9" ht="15.75" thickBot="1" x14ac:dyDescent="0.3">
      <c r="B22" s="4"/>
      <c r="C22" s="28">
        <v>35250</v>
      </c>
      <c r="D22" s="38">
        <v>35250</v>
      </c>
      <c r="E22" s="19">
        <v>1.3</v>
      </c>
      <c r="F22" s="41">
        <f>E22*D22</f>
        <v>45825</v>
      </c>
      <c r="G22" s="41">
        <f>MIN(F22,C22)</f>
        <v>35250</v>
      </c>
      <c r="H22" s="20">
        <v>7.5</v>
      </c>
      <c r="I22" s="13">
        <f>C22*H22</f>
        <v>264375</v>
      </c>
    </row>
    <row r="23" spans="2:9" ht="15.75" thickBot="1" x14ac:dyDescent="0.3"/>
    <row r="24" spans="2:9" x14ac:dyDescent="0.25">
      <c r="B24" s="3"/>
      <c r="C24" s="10" t="s">
        <v>27</v>
      </c>
      <c r="D24" s="6"/>
      <c r="E24" s="6"/>
      <c r="F24" s="6"/>
      <c r="G24" s="6"/>
      <c r="H24" s="6"/>
      <c r="I24" s="11"/>
    </row>
    <row r="25" spans="2:9" ht="45" x14ac:dyDescent="0.25">
      <c r="B25" s="5" t="s">
        <v>4</v>
      </c>
      <c r="C25" s="16" t="s">
        <v>32</v>
      </c>
      <c r="D25" s="16" t="s">
        <v>33</v>
      </c>
      <c r="E25" s="16" t="s">
        <v>17</v>
      </c>
      <c r="F25" s="16" t="s">
        <v>35</v>
      </c>
      <c r="G25" s="16" t="s">
        <v>37</v>
      </c>
      <c r="H25" s="16" t="s">
        <v>38</v>
      </c>
      <c r="I25" s="16" t="s">
        <v>40</v>
      </c>
    </row>
    <row r="26" spans="2:9" x14ac:dyDescent="0.25">
      <c r="B26" s="5" t="s">
        <v>3</v>
      </c>
      <c r="C26" s="35" t="s">
        <v>7</v>
      </c>
      <c r="D26" s="31"/>
      <c r="E26" s="31"/>
      <c r="F26" s="31" t="s">
        <v>6</v>
      </c>
      <c r="G26" s="31" t="s">
        <v>6</v>
      </c>
      <c r="H26" s="33"/>
      <c r="I26" s="36" t="s">
        <v>6</v>
      </c>
    </row>
    <row r="27" spans="2:9" ht="30" x14ac:dyDescent="0.25">
      <c r="B27" s="5"/>
      <c r="C27" s="2" t="s">
        <v>9</v>
      </c>
      <c r="D27" s="12" t="s">
        <v>10</v>
      </c>
      <c r="E27" s="12" t="s">
        <v>24</v>
      </c>
      <c r="F27" s="12" t="s">
        <v>25</v>
      </c>
      <c r="G27" s="12" t="s">
        <v>26</v>
      </c>
      <c r="H27" s="47" t="s">
        <v>14</v>
      </c>
      <c r="I27" s="48" t="s">
        <v>41</v>
      </c>
    </row>
    <row r="28" spans="2:9" ht="15.75" thickBot="1" x14ac:dyDescent="0.3">
      <c r="B28" s="4"/>
      <c r="C28" s="28">
        <v>8726.6838272509667</v>
      </c>
      <c r="D28" s="38">
        <v>8726.6838272509667</v>
      </c>
      <c r="E28" s="19">
        <v>1.3</v>
      </c>
      <c r="F28" s="41">
        <f>E28*D28</f>
        <v>11344.688975426257</v>
      </c>
      <c r="G28" s="41">
        <f>MIN(F28,C28)</f>
        <v>8726.6838272509667</v>
      </c>
      <c r="H28" s="20">
        <v>7.5</v>
      </c>
      <c r="I28" s="13">
        <f>C28*H28</f>
        <v>65450.128704382252</v>
      </c>
    </row>
    <row r="29" spans="2:9" ht="15.75" thickBot="1" x14ac:dyDescent="0.3"/>
    <row r="30" spans="2:9" x14ac:dyDescent="0.25">
      <c r="B30" s="3"/>
      <c r="C30" s="10" t="s">
        <v>28</v>
      </c>
      <c r="D30" s="6"/>
      <c r="E30" s="6"/>
      <c r="F30" s="6"/>
      <c r="G30" s="6"/>
      <c r="H30" s="6"/>
      <c r="I30" s="11"/>
    </row>
    <row r="31" spans="2:9" ht="60" x14ac:dyDescent="0.25">
      <c r="B31" s="5" t="s">
        <v>4</v>
      </c>
      <c r="C31" s="16" t="s">
        <v>64</v>
      </c>
      <c r="D31" s="16" t="s">
        <v>33</v>
      </c>
      <c r="E31" s="16" t="s">
        <v>17</v>
      </c>
      <c r="F31" s="16" t="s">
        <v>35</v>
      </c>
      <c r="G31" s="16" t="s">
        <v>37</v>
      </c>
      <c r="H31" s="16" t="s">
        <v>38</v>
      </c>
      <c r="I31" s="16" t="s">
        <v>40</v>
      </c>
    </row>
    <row r="32" spans="2:9" x14ac:dyDescent="0.25">
      <c r="B32" s="5" t="s">
        <v>3</v>
      </c>
      <c r="C32" s="35" t="s">
        <v>7</v>
      </c>
      <c r="D32" s="31"/>
      <c r="E32" s="31"/>
      <c r="F32" s="31" t="s">
        <v>6</v>
      </c>
      <c r="G32" s="31" t="s">
        <v>6</v>
      </c>
      <c r="H32" s="33"/>
      <c r="I32" s="36" t="s">
        <v>6</v>
      </c>
    </row>
    <row r="33" spans="2:9" ht="30" x14ac:dyDescent="0.25">
      <c r="B33" s="5" t="s">
        <v>69</v>
      </c>
      <c r="C33" s="2" t="s">
        <v>9</v>
      </c>
      <c r="D33" s="12" t="s">
        <v>10</v>
      </c>
      <c r="E33" s="12" t="s">
        <v>24</v>
      </c>
      <c r="F33" s="12" t="s">
        <v>25</v>
      </c>
      <c r="G33" s="12" t="s">
        <v>26</v>
      </c>
      <c r="H33" s="47" t="s">
        <v>14</v>
      </c>
      <c r="I33" s="48" t="s">
        <v>41</v>
      </c>
    </row>
    <row r="34" spans="2:9" ht="15.75" thickBot="1" x14ac:dyDescent="0.3">
      <c r="B34" s="4"/>
      <c r="C34" s="28">
        <v>336351.80168415944</v>
      </c>
      <c r="D34" s="38">
        <v>336351.80168415944</v>
      </c>
      <c r="E34" s="19">
        <v>1.5</v>
      </c>
      <c r="F34" s="41">
        <f>E34*D34</f>
        <v>504527.70252623915</v>
      </c>
      <c r="G34" s="41">
        <f>MIN(F34,C34)</f>
        <v>336351.80168415944</v>
      </c>
      <c r="H34" s="20">
        <v>28.83</v>
      </c>
      <c r="I34" s="13">
        <f>C34*H34</f>
        <v>9697022.4425543156</v>
      </c>
    </row>
    <row r="35" spans="2:9" ht="34.5" customHeight="1" thickBot="1" x14ac:dyDescent="0.3"/>
    <row r="36" spans="2:9" x14ac:dyDescent="0.25">
      <c r="B36" s="3"/>
      <c r="C36" s="10" t="s">
        <v>29</v>
      </c>
      <c r="D36" s="6"/>
      <c r="E36" s="6"/>
      <c r="F36" s="6"/>
      <c r="G36" s="6"/>
      <c r="H36" s="6"/>
      <c r="I36" s="11"/>
    </row>
    <row r="37" spans="2:9" ht="90" x14ac:dyDescent="0.25">
      <c r="B37" s="5" t="s">
        <v>4</v>
      </c>
      <c r="C37" s="16" t="s">
        <v>65</v>
      </c>
      <c r="D37" s="16" t="s">
        <v>34</v>
      </c>
      <c r="E37" s="16" t="s">
        <v>17</v>
      </c>
      <c r="F37" s="16" t="s">
        <v>36</v>
      </c>
      <c r="G37" s="16" t="s">
        <v>37</v>
      </c>
      <c r="H37" s="16" t="s">
        <v>39</v>
      </c>
      <c r="I37" s="16" t="s">
        <v>40</v>
      </c>
    </row>
    <row r="38" spans="2:9" x14ac:dyDescent="0.25">
      <c r="B38" s="5" t="s">
        <v>3</v>
      </c>
      <c r="C38" s="35" t="s">
        <v>7</v>
      </c>
      <c r="D38" s="31"/>
      <c r="E38" s="31"/>
      <c r="F38" s="31" t="s">
        <v>6</v>
      </c>
      <c r="G38" s="31" t="s">
        <v>6</v>
      </c>
      <c r="H38" s="37"/>
      <c r="I38" s="36" t="s">
        <v>6</v>
      </c>
    </row>
    <row r="39" spans="2:9" ht="30" x14ac:dyDescent="0.25">
      <c r="B39" s="5" t="s">
        <v>69</v>
      </c>
      <c r="C39" s="2" t="s">
        <v>9</v>
      </c>
      <c r="D39" s="12" t="s">
        <v>10</v>
      </c>
      <c r="E39" s="12" t="s">
        <v>24</v>
      </c>
      <c r="F39" s="12" t="s">
        <v>25</v>
      </c>
      <c r="G39" s="12" t="s">
        <v>26</v>
      </c>
      <c r="H39" s="47" t="s">
        <v>14</v>
      </c>
      <c r="I39" s="48" t="s">
        <v>41</v>
      </c>
    </row>
    <row r="40" spans="2:9" ht="15.75" thickBot="1" x14ac:dyDescent="0.3">
      <c r="B40" s="4"/>
      <c r="C40" s="30">
        <v>4.4913451001654741</v>
      </c>
      <c r="D40" s="40">
        <v>4.4913451001654741</v>
      </c>
      <c r="E40" s="19">
        <v>1.3</v>
      </c>
      <c r="F40" s="42">
        <f>E40*D40</f>
        <v>5.8387486302151164</v>
      </c>
      <c r="G40" s="42">
        <f>MIN(F40,C40)</f>
        <v>4.4913451001654741</v>
      </c>
      <c r="H40" s="39">
        <v>45000</v>
      </c>
      <c r="I40" s="13">
        <f>C40*H40</f>
        <v>202110.52950744634</v>
      </c>
    </row>
    <row r="41" spans="2:9" ht="15.75" thickBot="1" x14ac:dyDescent="0.3"/>
    <row r="42" spans="2:9" x14ac:dyDescent="0.25">
      <c r="B42" s="3"/>
      <c r="C42" s="10" t="s">
        <v>30</v>
      </c>
      <c r="D42" s="6"/>
      <c r="E42" s="6"/>
      <c r="F42" s="6"/>
      <c r="G42" s="6"/>
      <c r="H42" s="6"/>
      <c r="I42" s="11"/>
    </row>
    <row r="43" spans="2:9" ht="90" x14ac:dyDescent="0.25">
      <c r="B43" s="5" t="s">
        <v>4</v>
      </c>
      <c r="C43" s="16" t="s">
        <v>66</v>
      </c>
      <c r="D43" s="16" t="s">
        <v>34</v>
      </c>
      <c r="E43" s="16" t="s">
        <v>17</v>
      </c>
      <c r="F43" s="16" t="s">
        <v>36</v>
      </c>
      <c r="G43" s="16" t="s">
        <v>37</v>
      </c>
      <c r="H43" s="16" t="s">
        <v>39</v>
      </c>
      <c r="I43" s="16" t="s">
        <v>40</v>
      </c>
    </row>
    <row r="44" spans="2:9" x14ac:dyDescent="0.25">
      <c r="B44" s="5" t="s">
        <v>3</v>
      </c>
      <c r="C44" s="35" t="s">
        <v>7</v>
      </c>
      <c r="D44" s="31"/>
      <c r="E44" s="31"/>
      <c r="F44" s="31" t="s">
        <v>6</v>
      </c>
      <c r="G44" s="31" t="s">
        <v>6</v>
      </c>
      <c r="H44" s="37"/>
      <c r="I44" s="36" t="s">
        <v>6</v>
      </c>
    </row>
    <row r="45" spans="2:9" ht="30" x14ac:dyDescent="0.25">
      <c r="B45" s="5" t="s">
        <v>69</v>
      </c>
      <c r="C45" s="2" t="s">
        <v>9</v>
      </c>
      <c r="D45" s="12" t="s">
        <v>10</v>
      </c>
      <c r="E45" s="12" t="s">
        <v>24</v>
      </c>
      <c r="F45" s="12" t="s">
        <v>25</v>
      </c>
      <c r="G45" s="12" t="s">
        <v>26</v>
      </c>
      <c r="H45" s="47" t="s">
        <v>14</v>
      </c>
      <c r="I45" s="48" t="s">
        <v>41</v>
      </c>
    </row>
    <row r="46" spans="2:9" ht="15.75" thickBot="1" x14ac:dyDescent="0.3">
      <c r="B46" s="4"/>
      <c r="C46" s="30">
        <v>100.88696614852981</v>
      </c>
      <c r="D46" s="40">
        <v>100.88696614852981</v>
      </c>
      <c r="E46" s="19">
        <v>1.5</v>
      </c>
      <c r="F46" s="42">
        <f>E46*D46</f>
        <v>151.3304492227947</v>
      </c>
      <c r="G46" s="42">
        <f>MIN(F46,C46)</f>
        <v>100.88696614852981</v>
      </c>
      <c r="H46" s="39">
        <v>75000</v>
      </c>
      <c r="I46" s="13">
        <f>C46*H46</f>
        <v>7566522.4611397358</v>
      </c>
    </row>
    <row r="47" spans="2:9" ht="15.75" thickBot="1" x14ac:dyDescent="0.3"/>
    <row r="48" spans="2:9" x14ac:dyDescent="0.25">
      <c r="B48" s="3"/>
      <c r="C48" s="10" t="s">
        <v>31</v>
      </c>
      <c r="D48" s="6"/>
      <c r="E48" s="6"/>
      <c r="F48" s="6"/>
      <c r="G48" s="6"/>
      <c r="H48" s="6"/>
      <c r="I48" s="11"/>
    </row>
    <row r="49" spans="2:9" ht="45" x14ac:dyDescent="0.25">
      <c r="B49" s="5" t="s">
        <v>4</v>
      </c>
      <c r="C49" s="16" t="s">
        <v>73</v>
      </c>
      <c r="D49" s="16" t="s">
        <v>34</v>
      </c>
      <c r="E49" s="16" t="s">
        <v>17</v>
      </c>
      <c r="F49" s="16" t="s">
        <v>36</v>
      </c>
      <c r="G49" s="16" t="s">
        <v>37</v>
      </c>
      <c r="H49" s="16" t="s">
        <v>39</v>
      </c>
      <c r="I49" s="16" t="s">
        <v>40</v>
      </c>
    </row>
    <row r="50" spans="2:9" x14ac:dyDescent="0.25">
      <c r="B50" s="5" t="s">
        <v>3</v>
      </c>
      <c r="C50" s="35" t="s">
        <v>7</v>
      </c>
      <c r="D50" s="31"/>
      <c r="E50" s="31"/>
      <c r="F50" s="31" t="s">
        <v>6</v>
      </c>
      <c r="G50" s="31" t="s">
        <v>6</v>
      </c>
      <c r="H50" s="33"/>
      <c r="I50" s="36" t="s">
        <v>6</v>
      </c>
    </row>
    <row r="51" spans="2:9" ht="30" x14ac:dyDescent="0.25">
      <c r="B51" s="5" t="s">
        <v>69</v>
      </c>
      <c r="C51" s="2" t="s">
        <v>9</v>
      </c>
      <c r="D51" s="12" t="s">
        <v>10</v>
      </c>
      <c r="E51" s="12" t="s">
        <v>24</v>
      </c>
      <c r="F51" s="12" t="s">
        <v>25</v>
      </c>
      <c r="G51" s="12" t="s">
        <v>26</v>
      </c>
      <c r="H51" s="47" t="s">
        <v>14</v>
      </c>
      <c r="I51" s="48" t="s">
        <v>41</v>
      </c>
    </row>
    <row r="52" spans="2:9" ht="15.75" thickBot="1" x14ac:dyDescent="0.3">
      <c r="B52" s="4"/>
      <c r="C52" s="30">
        <v>264.95577122999998</v>
      </c>
      <c r="D52" s="40">
        <v>264.95577122999998</v>
      </c>
      <c r="E52" s="19">
        <v>1.3</v>
      </c>
      <c r="F52" s="42">
        <f>E52*D52</f>
        <v>344.44250259899997</v>
      </c>
      <c r="G52" s="42">
        <f>MIN(F52,C52)</f>
        <v>264.95577122999998</v>
      </c>
      <c r="H52" s="39">
        <v>13193</v>
      </c>
      <c r="I52" s="13">
        <f>C52*H52</f>
        <v>3495561.4898373899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Plan&amp;R&amp;"Arial,Regular"&amp;12Schedule WRD-SR3-&amp;P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abSelected="1" workbookViewId="0">
      <selection activeCell="C10" sqref="C10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1" t="s">
        <v>72</v>
      </c>
      <c r="H1" s="9" t="s">
        <v>57</v>
      </c>
    </row>
    <row r="2" spans="2:17" x14ac:dyDescent="0.25">
      <c r="C2" s="9" t="s">
        <v>0</v>
      </c>
      <c r="F2" s="29" t="s">
        <v>1</v>
      </c>
      <c r="H2" s="14" t="s">
        <v>51</v>
      </c>
      <c r="I2" s="15">
        <f>P10+P16+I22+I28+I34+I40+I46+I52</f>
        <v>23326463.264206622</v>
      </c>
      <c r="J2" s="1"/>
    </row>
    <row r="3" spans="2:17" x14ac:dyDescent="0.25">
      <c r="F3" s="26" t="s">
        <v>2</v>
      </c>
    </row>
    <row r="4" spans="2:17" x14ac:dyDescent="0.25">
      <c r="F4" s="8" t="s">
        <v>22</v>
      </c>
    </row>
    <row r="5" spans="2:17" ht="15.75" thickBot="1" x14ac:dyDescent="0.3"/>
    <row r="6" spans="2:17" x14ac:dyDescent="0.25">
      <c r="B6" s="3"/>
      <c r="C6" s="10" t="s">
        <v>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2:17" ht="45" x14ac:dyDescent="0.25">
      <c r="B7" s="5" t="s">
        <v>4</v>
      </c>
      <c r="C7" s="16" t="s">
        <v>58</v>
      </c>
      <c r="D7" s="16" t="s">
        <v>42</v>
      </c>
      <c r="E7" s="16" t="s">
        <v>43</v>
      </c>
      <c r="F7" s="16" t="s">
        <v>59</v>
      </c>
      <c r="G7" s="16" t="s">
        <v>71</v>
      </c>
      <c r="H7" s="16" t="s">
        <v>44</v>
      </c>
      <c r="I7" s="16" t="s">
        <v>8</v>
      </c>
      <c r="J7" s="16" t="s">
        <v>45</v>
      </c>
      <c r="K7" s="16" t="s">
        <v>47</v>
      </c>
      <c r="L7" s="16" t="s">
        <v>17</v>
      </c>
      <c r="M7" s="16" t="s">
        <v>48</v>
      </c>
      <c r="N7" s="16" t="s">
        <v>49</v>
      </c>
      <c r="O7" s="16" t="s">
        <v>62</v>
      </c>
      <c r="P7" s="16" t="s">
        <v>40</v>
      </c>
      <c r="Q7" s="7"/>
    </row>
    <row r="8" spans="2:17" ht="45" x14ac:dyDescent="0.25">
      <c r="B8" s="5" t="s">
        <v>3</v>
      </c>
      <c r="C8" s="32" t="s">
        <v>5</v>
      </c>
      <c r="D8" s="32"/>
      <c r="E8" s="32" t="s">
        <v>6</v>
      </c>
      <c r="F8" s="32" t="s">
        <v>60</v>
      </c>
      <c r="G8" s="32"/>
      <c r="H8" s="32" t="s">
        <v>7</v>
      </c>
      <c r="I8" s="32" t="s">
        <v>61</v>
      </c>
      <c r="J8" s="32" t="s">
        <v>6</v>
      </c>
      <c r="K8" s="32"/>
      <c r="L8" s="32"/>
      <c r="M8" s="32" t="s">
        <v>6</v>
      </c>
      <c r="N8" s="32" t="s">
        <v>6</v>
      </c>
      <c r="O8" s="37"/>
      <c r="P8" s="34" t="s">
        <v>6</v>
      </c>
    </row>
    <row r="9" spans="2:17" ht="30" x14ac:dyDescent="0.25">
      <c r="B9" s="5" t="s">
        <v>69</v>
      </c>
      <c r="C9" s="43" t="s">
        <v>9</v>
      </c>
      <c r="D9" s="43" t="s">
        <v>10</v>
      </c>
      <c r="E9" s="43" t="s">
        <v>11</v>
      </c>
      <c r="F9" s="43" t="s">
        <v>12</v>
      </c>
      <c r="G9" s="43" t="s">
        <v>13</v>
      </c>
      <c r="H9" s="43" t="s">
        <v>14</v>
      </c>
      <c r="I9" s="43" t="s">
        <v>15</v>
      </c>
      <c r="J9" s="44" t="s">
        <v>46</v>
      </c>
      <c r="K9" s="43" t="s">
        <v>16</v>
      </c>
      <c r="L9" s="43" t="s">
        <v>18</v>
      </c>
      <c r="M9" s="43" t="s">
        <v>19</v>
      </c>
      <c r="N9" s="43" t="s">
        <v>50</v>
      </c>
      <c r="O9" s="45" t="s">
        <v>20</v>
      </c>
      <c r="P9" s="46" t="s">
        <v>21</v>
      </c>
    </row>
    <row r="10" spans="2:17" ht="15.75" thickBot="1" x14ac:dyDescent="0.3">
      <c r="B10" s="4"/>
      <c r="C10" s="17">
        <v>6400000</v>
      </c>
      <c r="D10" s="18">
        <v>0.85</v>
      </c>
      <c r="E10" s="22">
        <f>C10*D10</f>
        <v>5440000</v>
      </c>
      <c r="F10" s="27">
        <f>C10</f>
        <v>6400000</v>
      </c>
      <c r="G10" s="23">
        <f>IF(F10&gt;=E10,100%, 0%)</f>
        <v>1</v>
      </c>
      <c r="H10" s="28">
        <v>5760000</v>
      </c>
      <c r="I10" s="28">
        <f>H10/0.15</f>
        <v>38400000</v>
      </c>
      <c r="J10" s="24">
        <f>H10/I10</f>
        <v>0.15</v>
      </c>
      <c r="K10" s="19">
        <v>0.15</v>
      </c>
      <c r="L10" s="19">
        <v>1.3</v>
      </c>
      <c r="M10" s="25">
        <f>L10*K10</f>
        <v>0.19500000000000001</v>
      </c>
      <c r="N10" s="24">
        <f>G10*MIN(M10,J10)</f>
        <v>0.15</v>
      </c>
      <c r="O10" s="20">
        <v>33333.333333000002</v>
      </c>
      <c r="P10" s="13">
        <f>N10*100*O10</f>
        <v>499999.99999500002</v>
      </c>
    </row>
    <row r="11" spans="2:17" ht="15.75" thickBot="1" x14ac:dyDescent="0.3"/>
    <row r="12" spans="2:17" x14ac:dyDescent="0.25">
      <c r="B12" s="3"/>
      <c r="C12" s="10" t="s">
        <v>74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2:17" ht="45" x14ac:dyDescent="0.25">
      <c r="B13" s="5" t="s">
        <v>4</v>
      </c>
      <c r="C13" s="16" t="s">
        <v>58</v>
      </c>
      <c r="D13" s="16" t="s">
        <v>42</v>
      </c>
      <c r="E13" s="16" t="s">
        <v>43</v>
      </c>
      <c r="F13" s="16" t="s">
        <v>59</v>
      </c>
      <c r="G13" s="16" t="s">
        <v>71</v>
      </c>
      <c r="H13" s="16" t="s">
        <v>44</v>
      </c>
      <c r="I13" s="16" t="s">
        <v>8</v>
      </c>
      <c r="J13" s="16" t="s">
        <v>45</v>
      </c>
      <c r="K13" s="16" t="s">
        <v>47</v>
      </c>
      <c r="L13" s="16" t="s">
        <v>17</v>
      </c>
      <c r="M13" s="16" t="s">
        <v>48</v>
      </c>
      <c r="N13" s="16" t="s">
        <v>49</v>
      </c>
      <c r="O13" s="16" t="s">
        <v>62</v>
      </c>
      <c r="P13" s="16" t="s">
        <v>40</v>
      </c>
    </row>
    <row r="14" spans="2:17" ht="45" x14ac:dyDescent="0.25">
      <c r="B14" s="5" t="s">
        <v>3</v>
      </c>
      <c r="C14" s="32" t="s">
        <v>5</v>
      </c>
      <c r="D14" s="32"/>
      <c r="E14" s="32" t="s">
        <v>6</v>
      </c>
      <c r="F14" s="32" t="s">
        <v>60</v>
      </c>
      <c r="G14" s="32"/>
      <c r="H14" s="32" t="s">
        <v>7</v>
      </c>
      <c r="I14" s="32" t="s">
        <v>61</v>
      </c>
      <c r="J14" s="32" t="s">
        <v>6</v>
      </c>
      <c r="K14" s="32"/>
      <c r="L14" s="32"/>
      <c r="M14" s="32" t="s">
        <v>6</v>
      </c>
      <c r="N14" s="32" t="s">
        <v>6</v>
      </c>
      <c r="O14" s="37"/>
      <c r="P14" s="34" t="s">
        <v>6</v>
      </c>
    </row>
    <row r="15" spans="2:17" ht="30" x14ac:dyDescent="0.25">
      <c r="B15" s="5" t="s">
        <v>69</v>
      </c>
      <c r="C15" s="43" t="s">
        <v>9</v>
      </c>
      <c r="D15" s="43" t="s">
        <v>10</v>
      </c>
      <c r="E15" s="43" t="s">
        <v>11</v>
      </c>
      <c r="F15" s="43" t="s">
        <v>12</v>
      </c>
      <c r="G15" s="43" t="s">
        <v>13</v>
      </c>
      <c r="H15" s="43" t="s">
        <v>14</v>
      </c>
      <c r="I15" s="43" t="s">
        <v>15</v>
      </c>
      <c r="J15" s="44" t="s">
        <v>46</v>
      </c>
      <c r="K15" s="43" t="s">
        <v>16</v>
      </c>
      <c r="L15" s="43" t="s">
        <v>18</v>
      </c>
      <c r="M15" s="43" t="s">
        <v>19</v>
      </c>
      <c r="N15" s="43" t="s">
        <v>50</v>
      </c>
      <c r="O15" s="45" t="s">
        <v>20</v>
      </c>
      <c r="P15" s="46" t="s">
        <v>21</v>
      </c>
    </row>
    <row r="16" spans="2:17" ht="15.75" thickBot="1" x14ac:dyDescent="0.3">
      <c r="B16" s="4"/>
      <c r="C16" s="17">
        <v>2911828</v>
      </c>
      <c r="D16" s="18">
        <v>0.85</v>
      </c>
      <c r="E16" s="22">
        <f>C16*D16</f>
        <v>2475053.7999999998</v>
      </c>
      <c r="F16" s="27">
        <f>C16</f>
        <v>2911828</v>
      </c>
      <c r="G16" s="23">
        <f>IF(F16&gt;=E16,100%, 0%)</f>
        <v>1</v>
      </c>
      <c r="H16" s="28">
        <v>4330112</v>
      </c>
      <c r="I16" s="28">
        <f>H16/0.1</f>
        <v>43301120</v>
      </c>
      <c r="J16" s="24">
        <f>H16/I16</f>
        <v>0.1</v>
      </c>
      <c r="K16" s="19">
        <v>0.1</v>
      </c>
      <c r="L16" s="19">
        <v>1.3</v>
      </c>
      <c r="M16" s="25">
        <f>L16*K16</f>
        <v>0.13</v>
      </c>
      <c r="N16" s="23">
        <f>G16*MIN(M16,J16)</f>
        <v>0.1</v>
      </c>
      <c r="O16" s="20">
        <v>33333.333333000002</v>
      </c>
      <c r="P16" s="13">
        <f>N16*100*O16</f>
        <v>333333.33333000005</v>
      </c>
    </row>
    <row r="17" spans="2:9" ht="15.75" thickBot="1" x14ac:dyDescent="0.3"/>
    <row r="18" spans="2:9" x14ac:dyDescent="0.25">
      <c r="B18" s="3"/>
      <c r="C18" s="10" t="s">
        <v>23</v>
      </c>
      <c r="D18" s="6"/>
      <c r="E18" s="6"/>
      <c r="F18" s="6"/>
      <c r="G18" s="6"/>
      <c r="H18" s="6"/>
      <c r="I18" s="11"/>
    </row>
    <row r="19" spans="2:9" ht="45" x14ac:dyDescent="0.25">
      <c r="B19" s="5" t="s">
        <v>4</v>
      </c>
      <c r="C19" s="16" t="s">
        <v>70</v>
      </c>
      <c r="D19" s="16" t="s">
        <v>33</v>
      </c>
      <c r="E19" s="16" t="s">
        <v>17</v>
      </c>
      <c r="F19" s="16" t="s">
        <v>35</v>
      </c>
      <c r="G19" s="16" t="s">
        <v>37</v>
      </c>
      <c r="H19" s="16" t="s">
        <v>38</v>
      </c>
      <c r="I19" s="16" t="s">
        <v>40</v>
      </c>
    </row>
    <row r="20" spans="2:9" x14ac:dyDescent="0.25">
      <c r="B20" s="5" t="s">
        <v>3</v>
      </c>
      <c r="C20" s="35" t="s">
        <v>7</v>
      </c>
      <c r="D20" s="31"/>
      <c r="E20" s="31"/>
      <c r="F20" s="31" t="s">
        <v>6</v>
      </c>
      <c r="G20" s="31" t="s">
        <v>6</v>
      </c>
      <c r="H20" s="33"/>
      <c r="I20" s="36" t="s">
        <v>6</v>
      </c>
    </row>
    <row r="21" spans="2:9" ht="30" x14ac:dyDescent="0.25">
      <c r="B21" s="5" t="s">
        <v>69</v>
      </c>
      <c r="C21" s="2" t="s">
        <v>9</v>
      </c>
      <c r="D21" s="12" t="s">
        <v>10</v>
      </c>
      <c r="E21" s="12" t="s">
        <v>24</v>
      </c>
      <c r="F21" s="12" t="s">
        <v>25</v>
      </c>
      <c r="G21" s="12" t="s">
        <v>26</v>
      </c>
      <c r="H21" s="47" t="s">
        <v>14</v>
      </c>
      <c r="I21" s="48" t="s">
        <v>41</v>
      </c>
    </row>
    <row r="22" spans="2:9" ht="15.75" thickBot="1" x14ac:dyDescent="0.3">
      <c r="B22" s="4"/>
      <c r="C22" s="28">
        <v>35250</v>
      </c>
      <c r="D22" s="38">
        <v>35250</v>
      </c>
      <c r="E22" s="19">
        <v>1.3</v>
      </c>
      <c r="F22" s="41">
        <f>E22*D22</f>
        <v>45825</v>
      </c>
      <c r="G22" s="41">
        <f>MIN(F22,C22)</f>
        <v>35250</v>
      </c>
      <c r="H22" s="20">
        <v>7.5</v>
      </c>
      <c r="I22" s="13">
        <f>C22*H22</f>
        <v>264375</v>
      </c>
    </row>
    <row r="23" spans="2:9" ht="15.75" thickBot="1" x14ac:dyDescent="0.3"/>
    <row r="24" spans="2:9" x14ac:dyDescent="0.25">
      <c r="B24" s="3"/>
      <c r="C24" s="10" t="s">
        <v>27</v>
      </c>
      <c r="D24" s="6"/>
      <c r="E24" s="6"/>
      <c r="F24" s="6"/>
      <c r="G24" s="6"/>
      <c r="H24" s="6"/>
      <c r="I24" s="11"/>
    </row>
    <row r="25" spans="2:9" ht="45" x14ac:dyDescent="0.25">
      <c r="B25" s="5" t="s">
        <v>4</v>
      </c>
      <c r="C25" s="16" t="s">
        <v>32</v>
      </c>
      <c r="D25" s="16" t="s">
        <v>33</v>
      </c>
      <c r="E25" s="16" t="s">
        <v>17</v>
      </c>
      <c r="F25" s="16" t="s">
        <v>35</v>
      </c>
      <c r="G25" s="16" t="s">
        <v>37</v>
      </c>
      <c r="H25" s="16" t="s">
        <v>38</v>
      </c>
      <c r="I25" s="16" t="s">
        <v>40</v>
      </c>
    </row>
    <row r="26" spans="2:9" x14ac:dyDescent="0.25">
      <c r="B26" s="5" t="s">
        <v>3</v>
      </c>
      <c r="C26" s="35" t="s">
        <v>7</v>
      </c>
      <c r="D26" s="31"/>
      <c r="E26" s="31"/>
      <c r="F26" s="31" t="s">
        <v>6</v>
      </c>
      <c r="G26" s="31" t="s">
        <v>6</v>
      </c>
      <c r="H26" s="33"/>
      <c r="I26" s="36" t="s">
        <v>6</v>
      </c>
    </row>
    <row r="27" spans="2:9" ht="30" x14ac:dyDescent="0.25">
      <c r="B27" s="5" t="s">
        <v>69</v>
      </c>
      <c r="C27" s="2" t="s">
        <v>9</v>
      </c>
      <c r="D27" s="12" t="s">
        <v>10</v>
      </c>
      <c r="E27" s="12" t="s">
        <v>24</v>
      </c>
      <c r="F27" s="12" t="s">
        <v>25</v>
      </c>
      <c r="G27" s="12" t="s">
        <v>26</v>
      </c>
      <c r="H27" s="47" t="s">
        <v>14</v>
      </c>
      <c r="I27" s="48" t="s">
        <v>41</v>
      </c>
    </row>
    <row r="28" spans="2:9" ht="15.75" thickBot="1" x14ac:dyDescent="0.3">
      <c r="B28" s="4"/>
      <c r="C28" s="28">
        <v>2037.4770086476658</v>
      </c>
      <c r="D28" s="38">
        <v>2037.4770086476658</v>
      </c>
      <c r="E28" s="19">
        <v>1.3</v>
      </c>
      <c r="F28" s="41">
        <f>E28*D28</f>
        <v>2648.7201112419657</v>
      </c>
      <c r="G28" s="41">
        <f>MIN(F28,C28)</f>
        <v>2037.4770086476658</v>
      </c>
      <c r="H28" s="20">
        <v>7.5</v>
      </c>
      <c r="I28" s="13">
        <f>C28*H28</f>
        <v>15281.077564857493</v>
      </c>
    </row>
    <row r="29" spans="2:9" ht="15.75" thickBot="1" x14ac:dyDescent="0.3"/>
    <row r="30" spans="2:9" x14ac:dyDescent="0.25">
      <c r="B30" s="3"/>
      <c r="C30" s="10" t="s">
        <v>28</v>
      </c>
      <c r="D30" s="6"/>
      <c r="E30" s="6"/>
      <c r="F30" s="6"/>
      <c r="G30" s="6"/>
      <c r="H30" s="6"/>
      <c r="I30" s="11"/>
    </row>
    <row r="31" spans="2:9" ht="60" x14ac:dyDescent="0.25">
      <c r="B31" s="5" t="s">
        <v>4</v>
      </c>
      <c r="C31" s="16" t="s">
        <v>64</v>
      </c>
      <c r="D31" s="16" t="s">
        <v>33</v>
      </c>
      <c r="E31" s="16" t="s">
        <v>17</v>
      </c>
      <c r="F31" s="16" t="s">
        <v>35</v>
      </c>
      <c r="G31" s="16" t="s">
        <v>37</v>
      </c>
      <c r="H31" s="16" t="s">
        <v>38</v>
      </c>
      <c r="I31" s="16" t="s">
        <v>40</v>
      </c>
    </row>
    <row r="32" spans="2:9" x14ac:dyDescent="0.25">
      <c r="B32" s="5" t="s">
        <v>3</v>
      </c>
      <c r="C32" s="35" t="s">
        <v>7</v>
      </c>
      <c r="D32" s="31"/>
      <c r="E32" s="31"/>
      <c r="F32" s="31" t="s">
        <v>6</v>
      </c>
      <c r="G32" s="31" t="s">
        <v>6</v>
      </c>
      <c r="H32" s="33"/>
      <c r="I32" s="36" t="s">
        <v>6</v>
      </c>
    </row>
    <row r="33" spans="2:9" ht="30" x14ac:dyDescent="0.25">
      <c r="B33" s="5" t="s">
        <v>69</v>
      </c>
      <c r="C33" s="2" t="s">
        <v>9</v>
      </c>
      <c r="D33" s="12" t="s">
        <v>10</v>
      </c>
      <c r="E33" s="12" t="s">
        <v>24</v>
      </c>
      <c r="F33" s="12" t="s">
        <v>25</v>
      </c>
      <c r="G33" s="12" t="s">
        <v>26</v>
      </c>
      <c r="H33" s="47" t="s">
        <v>14</v>
      </c>
      <c r="I33" s="48" t="s">
        <v>41</v>
      </c>
    </row>
    <row r="34" spans="2:9" ht="15.75" thickBot="1" x14ac:dyDescent="0.3">
      <c r="B34" s="4"/>
      <c r="C34" s="28">
        <v>342598.94999330665</v>
      </c>
      <c r="D34" s="38">
        <v>342598.94999330665</v>
      </c>
      <c r="E34" s="19">
        <v>1.5</v>
      </c>
      <c r="F34" s="41">
        <f>E34*D34</f>
        <v>513898.42498995998</v>
      </c>
      <c r="G34" s="41">
        <f>MIN(F34,C34)</f>
        <v>342598.94999330665</v>
      </c>
      <c r="H34" s="20">
        <v>28.83</v>
      </c>
      <c r="I34" s="13">
        <f>C34*H34</f>
        <v>9877127.7283070311</v>
      </c>
    </row>
    <row r="35" spans="2:9" ht="30" customHeight="1" thickBot="1" x14ac:dyDescent="0.3"/>
    <row r="36" spans="2:9" x14ac:dyDescent="0.25">
      <c r="B36" s="3"/>
      <c r="C36" s="10" t="s">
        <v>29</v>
      </c>
      <c r="D36" s="6"/>
      <c r="E36" s="6"/>
      <c r="F36" s="6"/>
      <c r="G36" s="6"/>
      <c r="H36" s="6"/>
      <c r="I36" s="11"/>
    </row>
    <row r="37" spans="2:9" ht="90" x14ac:dyDescent="0.25">
      <c r="B37" s="5" t="s">
        <v>4</v>
      </c>
      <c r="C37" s="16" t="s">
        <v>65</v>
      </c>
      <c r="D37" s="16" t="s">
        <v>34</v>
      </c>
      <c r="E37" s="16" t="s">
        <v>17</v>
      </c>
      <c r="F37" s="16" t="s">
        <v>36</v>
      </c>
      <c r="G37" s="16" t="s">
        <v>37</v>
      </c>
      <c r="H37" s="16" t="s">
        <v>39</v>
      </c>
      <c r="I37" s="16" t="s">
        <v>40</v>
      </c>
    </row>
    <row r="38" spans="2:9" x14ac:dyDescent="0.25">
      <c r="B38" s="5" t="s">
        <v>3</v>
      </c>
      <c r="C38" s="35" t="s">
        <v>7</v>
      </c>
      <c r="D38" s="31"/>
      <c r="E38" s="31"/>
      <c r="F38" s="31" t="s">
        <v>6</v>
      </c>
      <c r="G38" s="31" t="s">
        <v>6</v>
      </c>
      <c r="H38" s="37"/>
      <c r="I38" s="36" t="s">
        <v>6</v>
      </c>
    </row>
    <row r="39" spans="2:9" ht="30" x14ac:dyDescent="0.25">
      <c r="B39" s="5" t="s">
        <v>69</v>
      </c>
      <c r="C39" s="2" t="s">
        <v>9</v>
      </c>
      <c r="D39" s="12" t="s">
        <v>10</v>
      </c>
      <c r="E39" s="12" t="s">
        <v>24</v>
      </c>
      <c r="F39" s="12" t="s">
        <v>25</v>
      </c>
      <c r="G39" s="12" t="s">
        <v>26</v>
      </c>
      <c r="H39" s="47" t="s">
        <v>14</v>
      </c>
      <c r="I39" s="48" t="s">
        <v>41</v>
      </c>
    </row>
    <row r="40" spans="2:9" ht="15.75" thickBot="1" x14ac:dyDescent="0.3">
      <c r="B40" s="4"/>
      <c r="C40" s="30">
        <v>4.5855004462423938</v>
      </c>
      <c r="D40" s="40">
        <v>4.5855004462423938</v>
      </c>
      <c r="E40" s="19">
        <v>1.3</v>
      </c>
      <c r="F40" s="42">
        <f>E40*D40</f>
        <v>5.9611505801151123</v>
      </c>
      <c r="G40" s="42">
        <f>MIN(F40,C40)</f>
        <v>4.5855004462423938</v>
      </c>
      <c r="H40" s="39">
        <v>45000</v>
      </c>
      <c r="I40" s="13">
        <f>C40*H40</f>
        <v>206347.52008090774</v>
      </c>
    </row>
    <row r="41" spans="2:9" ht="15.75" thickBot="1" x14ac:dyDescent="0.3"/>
    <row r="42" spans="2:9" x14ac:dyDescent="0.25">
      <c r="B42" s="3"/>
      <c r="C42" s="10" t="s">
        <v>30</v>
      </c>
      <c r="D42" s="6"/>
      <c r="E42" s="6"/>
      <c r="F42" s="6"/>
      <c r="G42" s="6"/>
      <c r="H42" s="6"/>
      <c r="I42" s="11"/>
    </row>
    <row r="43" spans="2:9" ht="90" x14ac:dyDescent="0.25">
      <c r="B43" s="5" t="s">
        <v>4</v>
      </c>
      <c r="C43" s="16" t="s">
        <v>66</v>
      </c>
      <c r="D43" s="16" t="s">
        <v>34</v>
      </c>
      <c r="E43" s="16" t="s">
        <v>17</v>
      </c>
      <c r="F43" s="16" t="s">
        <v>36</v>
      </c>
      <c r="G43" s="16" t="s">
        <v>37</v>
      </c>
      <c r="H43" s="16" t="s">
        <v>39</v>
      </c>
      <c r="I43" s="16" t="s">
        <v>40</v>
      </c>
    </row>
    <row r="44" spans="2:9" x14ac:dyDescent="0.25">
      <c r="B44" s="5" t="s">
        <v>3</v>
      </c>
      <c r="C44" s="35" t="s">
        <v>7</v>
      </c>
      <c r="D44" s="31"/>
      <c r="E44" s="31"/>
      <c r="F44" s="31" t="s">
        <v>6</v>
      </c>
      <c r="G44" s="31" t="s">
        <v>6</v>
      </c>
      <c r="H44" s="37"/>
      <c r="I44" s="36" t="s">
        <v>6</v>
      </c>
    </row>
    <row r="45" spans="2:9" ht="30" x14ac:dyDescent="0.25">
      <c r="B45" s="5" t="s">
        <v>69</v>
      </c>
      <c r="C45" s="2" t="s">
        <v>9</v>
      </c>
      <c r="D45" s="12" t="s">
        <v>10</v>
      </c>
      <c r="E45" s="12" t="s">
        <v>24</v>
      </c>
      <c r="F45" s="12" t="s">
        <v>25</v>
      </c>
      <c r="G45" s="12" t="s">
        <v>26</v>
      </c>
      <c r="H45" s="47" t="s">
        <v>14</v>
      </c>
      <c r="I45" s="48" t="s">
        <v>41</v>
      </c>
    </row>
    <row r="46" spans="2:9" ht="15.75" thickBot="1" x14ac:dyDescent="0.3">
      <c r="B46" s="4"/>
      <c r="C46" s="30">
        <v>105.41951466625984</v>
      </c>
      <c r="D46" s="40">
        <v>105.41951466625984</v>
      </c>
      <c r="E46" s="19">
        <v>1.5</v>
      </c>
      <c r="F46" s="42">
        <f>E46*D46</f>
        <v>158.12927199938977</v>
      </c>
      <c r="G46" s="42">
        <f>MIN(F46,C46)</f>
        <v>105.41951466625984</v>
      </c>
      <c r="H46" s="39">
        <v>75000</v>
      </c>
      <c r="I46" s="13">
        <f>C46*H46</f>
        <v>7906463.5999694886</v>
      </c>
    </row>
    <row r="47" spans="2:9" ht="15.75" thickBot="1" x14ac:dyDescent="0.3"/>
    <row r="48" spans="2:9" x14ac:dyDescent="0.25">
      <c r="B48" s="3"/>
      <c r="C48" s="10" t="s">
        <v>31</v>
      </c>
      <c r="D48" s="6"/>
      <c r="E48" s="6"/>
      <c r="F48" s="6"/>
      <c r="G48" s="6"/>
      <c r="H48" s="6"/>
      <c r="I48" s="11"/>
    </row>
    <row r="49" spans="2:9" ht="45" x14ac:dyDescent="0.25">
      <c r="B49" s="5" t="s">
        <v>4</v>
      </c>
      <c r="C49" s="16" t="s">
        <v>73</v>
      </c>
      <c r="D49" s="16" t="s">
        <v>34</v>
      </c>
      <c r="E49" s="16" t="s">
        <v>17</v>
      </c>
      <c r="F49" s="16" t="s">
        <v>36</v>
      </c>
      <c r="G49" s="16" t="s">
        <v>37</v>
      </c>
      <c r="H49" s="16" t="s">
        <v>39</v>
      </c>
      <c r="I49" s="16" t="s">
        <v>40</v>
      </c>
    </row>
    <row r="50" spans="2:9" x14ac:dyDescent="0.25">
      <c r="B50" s="5" t="s">
        <v>3</v>
      </c>
      <c r="C50" s="35" t="s">
        <v>7</v>
      </c>
      <c r="D50" s="31"/>
      <c r="E50" s="31"/>
      <c r="F50" s="31" t="s">
        <v>6</v>
      </c>
      <c r="G50" s="31" t="s">
        <v>6</v>
      </c>
      <c r="H50" s="33"/>
      <c r="I50" s="36" t="s">
        <v>6</v>
      </c>
    </row>
    <row r="51" spans="2:9" ht="30" x14ac:dyDescent="0.25">
      <c r="B51" s="5" t="s">
        <v>69</v>
      </c>
      <c r="C51" s="2" t="s">
        <v>9</v>
      </c>
      <c r="D51" s="12" t="s">
        <v>10</v>
      </c>
      <c r="E51" s="12" t="s">
        <v>24</v>
      </c>
      <c r="F51" s="12" t="s">
        <v>25</v>
      </c>
      <c r="G51" s="12" t="s">
        <v>26</v>
      </c>
      <c r="H51" s="47" t="s">
        <v>14</v>
      </c>
      <c r="I51" s="48" t="s">
        <v>41</v>
      </c>
    </row>
    <row r="52" spans="2:9" ht="15.75" thickBot="1" x14ac:dyDescent="0.3">
      <c r="B52" s="4"/>
      <c r="C52" s="30">
        <v>320.13454142039996</v>
      </c>
      <c r="D52" s="40">
        <v>320.13454142039996</v>
      </c>
      <c r="E52" s="19">
        <v>1.3</v>
      </c>
      <c r="F52" s="42">
        <f>E52*D52</f>
        <v>416.17490384651995</v>
      </c>
      <c r="G52" s="42">
        <f>MIN(F52,C52)</f>
        <v>320.13454142039996</v>
      </c>
      <c r="H52" s="39">
        <v>13193</v>
      </c>
      <c r="I52" s="13">
        <f>C52*H52</f>
        <v>4223535.0049593365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Plan&amp;R&amp;"Arial,Regular"&amp;12Schedule WRD-SR3-&amp;P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abSelected="1" workbookViewId="0">
      <selection activeCell="C10" sqref="C10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1" t="s">
        <v>72</v>
      </c>
      <c r="H1" s="9" t="s">
        <v>56</v>
      </c>
    </row>
    <row r="2" spans="2:17" x14ac:dyDescent="0.25">
      <c r="C2" s="9" t="s">
        <v>0</v>
      </c>
      <c r="F2" s="29" t="s">
        <v>1</v>
      </c>
      <c r="H2" s="14" t="s">
        <v>51</v>
      </c>
      <c r="I2" s="15">
        <f>P10+P16+I22+I28+I34+I40+I46+I52</f>
        <v>24362740.748436376</v>
      </c>
      <c r="J2" s="1"/>
    </row>
    <row r="3" spans="2:17" x14ac:dyDescent="0.25">
      <c r="F3" s="26" t="s">
        <v>2</v>
      </c>
    </row>
    <row r="4" spans="2:17" x14ac:dyDescent="0.25">
      <c r="F4" s="8" t="s">
        <v>22</v>
      </c>
    </row>
    <row r="5" spans="2:17" ht="15.75" thickBot="1" x14ac:dyDescent="0.3"/>
    <row r="6" spans="2:17" x14ac:dyDescent="0.25">
      <c r="B6" s="3"/>
      <c r="C6" s="10" t="s">
        <v>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2:17" ht="45" x14ac:dyDescent="0.25">
      <c r="B7" s="5" t="s">
        <v>4</v>
      </c>
      <c r="C7" s="16" t="s">
        <v>58</v>
      </c>
      <c r="D7" s="16" t="s">
        <v>42</v>
      </c>
      <c r="E7" s="16" t="s">
        <v>43</v>
      </c>
      <c r="F7" s="16" t="s">
        <v>59</v>
      </c>
      <c r="G7" s="16" t="s">
        <v>71</v>
      </c>
      <c r="H7" s="16" t="s">
        <v>44</v>
      </c>
      <c r="I7" s="16" t="s">
        <v>8</v>
      </c>
      <c r="J7" s="16" t="s">
        <v>45</v>
      </c>
      <c r="K7" s="16" t="s">
        <v>47</v>
      </c>
      <c r="L7" s="16" t="s">
        <v>17</v>
      </c>
      <c r="M7" s="16" t="s">
        <v>48</v>
      </c>
      <c r="N7" s="16" t="s">
        <v>49</v>
      </c>
      <c r="O7" s="16" t="s">
        <v>62</v>
      </c>
      <c r="P7" s="16" t="s">
        <v>40</v>
      </c>
      <c r="Q7" s="7"/>
    </row>
    <row r="8" spans="2:17" ht="45" x14ac:dyDescent="0.25">
      <c r="B8" s="5" t="s">
        <v>3</v>
      </c>
      <c r="C8" s="32" t="s">
        <v>5</v>
      </c>
      <c r="D8" s="32"/>
      <c r="E8" s="32" t="s">
        <v>6</v>
      </c>
      <c r="F8" s="32" t="s">
        <v>60</v>
      </c>
      <c r="G8" s="32"/>
      <c r="H8" s="32" t="s">
        <v>7</v>
      </c>
      <c r="I8" s="32" t="s">
        <v>61</v>
      </c>
      <c r="J8" s="32" t="s">
        <v>6</v>
      </c>
      <c r="K8" s="32"/>
      <c r="L8" s="32"/>
      <c r="M8" s="32" t="s">
        <v>6</v>
      </c>
      <c r="N8" s="32" t="s">
        <v>6</v>
      </c>
      <c r="O8" s="37"/>
      <c r="P8" s="34" t="s">
        <v>6</v>
      </c>
    </row>
    <row r="9" spans="2:17" ht="30" x14ac:dyDescent="0.25">
      <c r="B9" s="5" t="s">
        <v>69</v>
      </c>
      <c r="C9" s="43" t="s">
        <v>9</v>
      </c>
      <c r="D9" s="43" t="s">
        <v>10</v>
      </c>
      <c r="E9" s="43" t="s">
        <v>11</v>
      </c>
      <c r="F9" s="43" t="s">
        <v>12</v>
      </c>
      <c r="G9" s="43" t="s">
        <v>13</v>
      </c>
      <c r="H9" s="43" t="s">
        <v>14</v>
      </c>
      <c r="I9" s="43" t="s">
        <v>15</v>
      </c>
      <c r="J9" s="44" t="s">
        <v>46</v>
      </c>
      <c r="K9" s="43" t="s">
        <v>16</v>
      </c>
      <c r="L9" s="43" t="s">
        <v>18</v>
      </c>
      <c r="M9" s="43" t="s">
        <v>19</v>
      </c>
      <c r="N9" s="43" t="s">
        <v>50</v>
      </c>
      <c r="O9" s="45" t="s">
        <v>20</v>
      </c>
      <c r="P9" s="46" t="s">
        <v>21</v>
      </c>
    </row>
    <row r="10" spans="2:17" ht="15.75" thickBot="1" x14ac:dyDescent="0.3">
      <c r="B10" s="4"/>
      <c r="C10" s="17">
        <v>6400000</v>
      </c>
      <c r="D10" s="18">
        <v>0.85</v>
      </c>
      <c r="E10" s="22">
        <f>C10*D10</f>
        <v>5440000</v>
      </c>
      <c r="F10" s="27">
        <f>C10</f>
        <v>6400000</v>
      </c>
      <c r="G10" s="23">
        <f>IF(F10&gt;=E10,100%, 0%)</f>
        <v>1</v>
      </c>
      <c r="H10" s="28">
        <v>5760000</v>
      </c>
      <c r="I10" s="28">
        <f>H10/0.15</f>
        <v>38400000</v>
      </c>
      <c r="J10" s="24">
        <f>H10/I10</f>
        <v>0.15</v>
      </c>
      <c r="K10" s="19">
        <v>0.15</v>
      </c>
      <c r="L10" s="19">
        <v>1.3</v>
      </c>
      <c r="M10" s="25">
        <f>L10*K10</f>
        <v>0.19500000000000001</v>
      </c>
      <c r="N10" s="24">
        <f>G10*MIN(M10,J10)</f>
        <v>0.15</v>
      </c>
      <c r="O10" s="20">
        <v>33333.333333000002</v>
      </c>
      <c r="P10" s="13">
        <f>N10*100*O10</f>
        <v>499999.99999500002</v>
      </c>
    </row>
    <row r="11" spans="2:17" ht="15.75" thickBot="1" x14ac:dyDescent="0.3"/>
    <row r="12" spans="2:17" x14ac:dyDescent="0.25">
      <c r="B12" s="3"/>
      <c r="C12" s="10" t="s">
        <v>74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2:17" ht="45" x14ac:dyDescent="0.25">
      <c r="B13" s="5" t="s">
        <v>4</v>
      </c>
      <c r="C13" s="16" t="s">
        <v>58</v>
      </c>
      <c r="D13" s="16" t="s">
        <v>42</v>
      </c>
      <c r="E13" s="16" t="s">
        <v>43</v>
      </c>
      <c r="F13" s="16" t="s">
        <v>59</v>
      </c>
      <c r="G13" s="16" t="s">
        <v>71</v>
      </c>
      <c r="H13" s="16" t="s">
        <v>44</v>
      </c>
      <c r="I13" s="16" t="s">
        <v>8</v>
      </c>
      <c r="J13" s="16" t="s">
        <v>45</v>
      </c>
      <c r="K13" s="16" t="s">
        <v>47</v>
      </c>
      <c r="L13" s="16" t="s">
        <v>17</v>
      </c>
      <c r="M13" s="16" t="s">
        <v>48</v>
      </c>
      <c r="N13" s="16" t="s">
        <v>49</v>
      </c>
      <c r="O13" s="16" t="s">
        <v>62</v>
      </c>
      <c r="P13" s="16" t="s">
        <v>40</v>
      </c>
    </row>
    <row r="14" spans="2:17" ht="45" x14ac:dyDescent="0.25">
      <c r="B14" s="5" t="s">
        <v>3</v>
      </c>
      <c r="C14" s="32" t="s">
        <v>5</v>
      </c>
      <c r="D14" s="32"/>
      <c r="E14" s="32" t="s">
        <v>6</v>
      </c>
      <c r="F14" s="32" t="s">
        <v>60</v>
      </c>
      <c r="G14" s="32"/>
      <c r="H14" s="32" t="s">
        <v>7</v>
      </c>
      <c r="I14" s="32" t="s">
        <v>61</v>
      </c>
      <c r="J14" s="32" t="s">
        <v>6</v>
      </c>
      <c r="K14" s="32"/>
      <c r="L14" s="32"/>
      <c r="M14" s="32" t="s">
        <v>6</v>
      </c>
      <c r="N14" s="32" t="s">
        <v>6</v>
      </c>
      <c r="O14" s="37"/>
      <c r="P14" s="34" t="s">
        <v>6</v>
      </c>
    </row>
    <row r="15" spans="2:17" ht="30" x14ac:dyDescent="0.25">
      <c r="B15" s="5" t="s">
        <v>69</v>
      </c>
      <c r="C15" s="43" t="s">
        <v>9</v>
      </c>
      <c r="D15" s="43" t="s">
        <v>10</v>
      </c>
      <c r="E15" s="43" t="s">
        <v>11</v>
      </c>
      <c r="F15" s="43" t="s">
        <v>12</v>
      </c>
      <c r="G15" s="43" t="s">
        <v>13</v>
      </c>
      <c r="H15" s="43" t="s">
        <v>14</v>
      </c>
      <c r="I15" s="43" t="s">
        <v>15</v>
      </c>
      <c r="J15" s="44" t="s">
        <v>46</v>
      </c>
      <c r="K15" s="43" t="s">
        <v>16</v>
      </c>
      <c r="L15" s="43" t="s">
        <v>18</v>
      </c>
      <c r="M15" s="43" t="s">
        <v>19</v>
      </c>
      <c r="N15" s="43" t="s">
        <v>50</v>
      </c>
      <c r="O15" s="45" t="s">
        <v>20</v>
      </c>
      <c r="P15" s="46" t="s">
        <v>21</v>
      </c>
    </row>
    <row r="16" spans="2:17" ht="15.75" thickBot="1" x14ac:dyDescent="0.3">
      <c r="B16" s="4"/>
      <c r="C16" s="17">
        <v>2971789</v>
      </c>
      <c r="D16" s="18">
        <v>0.85</v>
      </c>
      <c r="E16" s="22">
        <f>C16*D16</f>
        <v>2526020.65</v>
      </c>
      <c r="F16" s="27">
        <f>C16</f>
        <v>2971789</v>
      </c>
      <c r="G16" s="23">
        <f>IF(F16&gt;=E16,100%, 0%)</f>
        <v>1</v>
      </c>
      <c r="H16" s="28">
        <v>4419207</v>
      </c>
      <c r="I16" s="28">
        <f>H16/0.1</f>
        <v>44192070</v>
      </c>
      <c r="J16" s="24">
        <f>H16/I16</f>
        <v>0.1</v>
      </c>
      <c r="K16" s="19">
        <v>0.1</v>
      </c>
      <c r="L16" s="19">
        <v>1.3</v>
      </c>
      <c r="M16" s="25">
        <f>L16*K16</f>
        <v>0.13</v>
      </c>
      <c r="N16" s="23">
        <f>G16*MIN(M16,J16)</f>
        <v>0.1</v>
      </c>
      <c r="O16" s="20">
        <v>33333.333333000002</v>
      </c>
      <c r="P16" s="13">
        <f>N16*100*O16</f>
        <v>333333.33333000005</v>
      </c>
    </row>
    <row r="17" spans="2:9" ht="15.75" thickBot="1" x14ac:dyDescent="0.3"/>
    <row r="18" spans="2:9" x14ac:dyDescent="0.25">
      <c r="B18" s="3"/>
      <c r="C18" s="10" t="s">
        <v>23</v>
      </c>
      <c r="D18" s="6"/>
      <c r="E18" s="6"/>
      <c r="F18" s="6"/>
      <c r="G18" s="6"/>
      <c r="H18" s="6"/>
      <c r="I18" s="11"/>
    </row>
    <row r="19" spans="2:9" ht="45" x14ac:dyDescent="0.25">
      <c r="B19" s="5" t="s">
        <v>4</v>
      </c>
      <c r="C19" s="16" t="s">
        <v>70</v>
      </c>
      <c r="D19" s="16" t="s">
        <v>33</v>
      </c>
      <c r="E19" s="16" t="s">
        <v>17</v>
      </c>
      <c r="F19" s="16" t="s">
        <v>35</v>
      </c>
      <c r="G19" s="16" t="s">
        <v>37</v>
      </c>
      <c r="H19" s="16" t="s">
        <v>38</v>
      </c>
      <c r="I19" s="16" t="s">
        <v>40</v>
      </c>
    </row>
    <row r="20" spans="2:9" x14ac:dyDescent="0.25">
      <c r="B20" s="5" t="s">
        <v>3</v>
      </c>
      <c r="C20" s="35" t="s">
        <v>7</v>
      </c>
      <c r="D20" s="31"/>
      <c r="E20" s="31"/>
      <c r="F20" s="31" t="s">
        <v>6</v>
      </c>
      <c r="G20" s="31" t="s">
        <v>6</v>
      </c>
      <c r="H20" s="33"/>
      <c r="I20" s="36" t="s">
        <v>6</v>
      </c>
    </row>
    <row r="21" spans="2:9" ht="30" x14ac:dyDescent="0.25">
      <c r="B21" s="5" t="s">
        <v>69</v>
      </c>
      <c r="C21" s="2" t="s">
        <v>9</v>
      </c>
      <c r="D21" s="12" t="s">
        <v>10</v>
      </c>
      <c r="E21" s="12" t="s">
        <v>24</v>
      </c>
      <c r="F21" s="12" t="s">
        <v>25</v>
      </c>
      <c r="G21" s="12" t="s">
        <v>26</v>
      </c>
      <c r="H21" s="47" t="s">
        <v>14</v>
      </c>
      <c r="I21" s="48" t="s">
        <v>41</v>
      </c>
    </row>
    <row r="22" spans="2:9" ht="15.75" thickBot="1" x14ac:dyDescent="0.3">
      <c r="B22" s="4"/>
      <c r="C22" s="28">
        <v>35250</v>
      </c>
      <c r="D22" s="38">
        <v>35250</v>
      </c>
      <c r="E22" s="19">
        <v>1.3</v>
      </c>
      <c r="F22" s="41">
        <f>E22*D22</f>
        <v>45825</v>
      </c>
      <c r="G22" s="41">
        <f>MIN(F22,C22)</f>
        <v>35250</v>
      </c>
      <c r="H22" s="20">
        <v>7.5</v>
      </c>
      <c r="I22" s="13">
        <f>G22*H22</f>
        <v>264375</v>
      </c>
    </row>
    <row r="23" spans="2:9" ht="15.75" thickBot="1" x14ac:dyDescent="0.3"/>
    <row r="24" spans="2:9" x14ac:dyDescent="0.25">
      <c r="B24" s="3"/>
      <c r="C24" s="10" t="s">
        <v>27</v>
      </c>
      <c r="D24" s="6"/>
      <c r="E24" s="6"/>
      <c r="F24" s="6"/>
      <c r="G24" s="6"/>
      <c r="H24" s="6"/>
      <c r="I24" s="11"/>
    </row>
    <row r="25" spans="2:9" ht="45" x14ac:dyDescent="0.25">
      <c r="B25" s="5" t="s">
        <v>4</v>
      </c>
      <c r="C25" s="16" t="s">
        <v>32</v>
      </c>
      <c r="D25" s="16" t="s">
        <v>33</v>
      </c>
      <c r="E25" s="16" t="s">
        <v>17</v>
      </c>
      <c r="F25" s="16" t="s">
        <v>35</v>
      </c>
      <c r="G25" s="16" t="s">
        <v>37</v>
      </c>
      <c r="H25" s="16" t="s">
        <v>38</v>
      </c>
      <c r="I25" s="16" t="s">
        <v>40</v>
      </c>
    </row>
    <row r="26" spans="2:9" x14ac:dyDescent="0.25">
      <c r="B26" s="5" t="s">
        <v>3</v>
      </c>
      <c r="C26" s="35" t="s">
        <v>7</v>
      </c>
      <c r="D26" s="31"/>
      <c r="E26" s="31"/>
      <c r="F26" s="31" t="s">
        <v>6</v>
      </c>
      <c r="G26" s="31" t="s">
        <v>6</v>
      </c>
      <c r="H26" s="33"/>
      <c r="I26" s="36" t="s">
        <v>6</v>
      </c>
    </row>
    <row r="27" spans="2:9" ht="30" x14ac:dyDescent="0.25">
      <c r="B27" s="5" t="s">
        <v>69</v>
      </c>
      <c r="C27" s="2" t="s">
        <v>9</v>
      </c>
      <c r="D27" s="12" t="s">
        <v>10</v>
      </c>
      <c r="E27" s="12" t="s">
        <v>24</v>
      </c>
      <c r="F27" s="12" t="s">
        <v>25</v>
      </c>
      <c r="G27" s="12" t="s">
        <v>26</v>
      </c>
      <c r="H27" s="47" t="s">
        <v>14</v>
      </c>
      <c r="I27" s="48" t="s">
        <v>41</v>
      </c>
    </row>
    <row r="28" spans="2:9" ht="15.75" thickBot="1" x14ac:dyDescent="0.3">
      <c r="B28" s="4"/>
      <c r="C28" s="28">
        <v>1896.0293726267444</v>
      </c>
      <c r="D28" s="38">
        <v>1896.0293726267444</v>
      </c>
      <c r="E28" s="19">
        <v>1.3</v>
      </c>
      <c r="F28" s="41">
        <f>E28*D28</f>
        <v>2464.838184414768</v>
      </c>
      <c r="G28" s="41">
        <f>MIN(F28,C28)</f>
        <v>1896.0293726267444</v>
      </c>
      <c r="H28" s="20">
        <v>7.5</v>
      </c>
      <c r="I28" s="13">
        <f>G28*H28</f>
        <v>14220.220294700583</v>
      </c>
    </row>
    <row r="29" spans="2:9" ht="15.75" thickBot="1" x14ac:dyDescent="0.3"/>
    <row r="30" spans="2:9" x14ac:dyDescent="0.25">
      <c r="B30" s="3"/>
      <c r="C30" s="10" t="s">
        <v>28</v>
      </c>
      <c r="D30" s="6"/>
      <c r="E30" s="6"/>
      <c r="F30" s="6"/>
      <c r="G30" s="6"/>
      <c r="H30" s="6"/>
      <c r="I30" s="11"/>
    </row>
    <row r="31" spans="2:9" ht="60" x14ac:dyDescent="0.25">
      <c r="B31" s="5" t="s">
        <v>4</v>
      </c>
      <c r="C31" s="16" t="s">
        <v>64</v>
      </c>
      <c r="D31" s="16" t="s">
        <v>33</v>
      </c>
      <c r="E31" s="16" t="s">
        <v>17</v>
      </c>
      <c r="F31" s="16" t="s">
        <v>35</v>
      </c>
      <c r="G31" s="16" t="s">
        <v>37</v>
      </c>
      <c r="H31" s="16" t="s">
        <v>38</v>
      </c>
      <c r="I31" s="16" t="s">
        <v>40</v>
      </c>
    </row>
    <row r="32" spans="2:9" x14ac:dyDescent="0.25">
      <c r="B32" s="5" t="s">
        <v>3</v>
      </c>
      <c r="C32" s="35" t="s">
        <v>7</v>
      </c>
      <c r="D32" s="31"/>
      <c r="E32" s="31"/>
      <c r="F32" s="31" t="s">
        <v>6</v>
      </c>
      <c r="G32" s="31" t="s">
        <v>6</v>
      </c>
      <c r="H32" s="33"/>
      <c r="I32" s="36" t="s">
        <v>6</v>
      </c>
    </row>
    <row r="33" spans="2:9" ht="30" x14ac:dyDescent="0.25">
      <c r="B33" s="5" t="s">
        <v>69</v>
      </c>
      <c r="C33" s="2" t="s">
        <v>9</v>
      </c>
      <c r="D33" s="12" t="s">
        <v>10</v>
      </c>
      <c r="E33" s="12" t="s">
        <v>24</v>
      </c>
      <c r="F33" s="12" t="s">
        <v>25</v>
      </c>
      <c r="G33" s="12" t="s">
        <v>26</v>
      </c>
      <c r="H33" s="47" t="s">
        <v>14</v>
      </c>
      <c r="I33" s="48" t="s">
        <v>41</v>
      </c>
    </row>
    <row r="34" spans="2:9" ht="15.75" thickBot="1" x14ac:dyDescent="0.3">
      <c r="B34" s="4"/>
      <c r="C34" s="28">
        <v>342581.67596154904</v>
      </c>
      <c r="D34" s="38">
        <v>342581.67596154904</v>
      </c>
      <c r="E34" s="19">
        <v>1.5</v>
      </c>
      <c r="F34" s="41">
        <f>E34*D34</f>
        <v>513872.51394232357</v>
      </c>
      <c r="G34" s="41">
        <f>MIN(F34,C34)</f>
        <v>342581.67596154904</v>
      </c>
      <c r="H34" s="20">
        <v>28.83</v>
      </c>
      <c r="I34" s="13">
        <f>G34*H34</f>
        <v>9876629.717971459</v>
      </c>
    </row>
    <row r="35" spans="2:9" ht="29.25" customHeight="1" thickBot="1" x14ac:dyDescent="0.3"/>
    <row r="36" spans="2:9" x14ac:dyDescent="0.25">
      <c r="B36" s="3"/>
      <c r="C36" s="10" t="s">
        <v>29</v>
      </c>
      <c r="D36" s="6"/>
      <c r="E36" s="6"/>
      <c r="F36" s="6"/>
      <c r="G36" s="6"/>
      <c r="H36" s="6"/>
      <c r="I36" s="11"/>
    </row>
    <row r="37" spans="2:9" ht="90" x14ac:dyDescent="0.25">
      <c r="B37" s="5" t="s">
        <v>4</v>
      </c>
      <c r="C37" s="16" t="s">
        <v>65</v>
      </c>
      <c r="D37" s="16" t="s">
        <v>34</v>
      </c>
      <c r="E37" s="16" t="s">
        <v>17</v>
      </c>
      <c r="F37" s="16" t="s">
        <v>36</v>
      </c>
      <c r="G37" s="16" t="s">
        <v>37</v>
      </c>
      <c r="H37" s="16" t="s">
        <v>39</v>
      </c>
      <c r="I37" s="16" t="s">
        <v>40</v>
      </c>
    </row>
    <row r="38" spans="2:9" x14ac:dyDescent="0.25">
      <c r="B38" s="5" t="s">
        <v>3</v>
      </c>
      <c r="C38" s="35" t="s">
        <v>7</v>
      </c>
      <c r="D38" s="31"/>
      <c r="E38" s="31"/>
      <c r="F38" s="31" t="s">
        <v>6</v>
      </c>
      <c r="G38" s="31" t="s">
        <v>6</v>
      </c>
      <c r="H38" s="37"/>
      <c r="I38" s="36" t="s">
        <v>6</v>
      </c>
    </row>
    <row r="39" spans="2:9" ht="30" x14ac:dyDescent="0.25">
      <c r="B39" s="5" t="s">
        <v>69</v>
      </c>
      <c r="C39" s="2" t="s">
        <v>9</v>
      </c>
      <c r="D39" s="12" t="s">
        <v>10</v>
      </c>
      <c r="E39" s="12" t="s">
        <v>24</v>
      </c>
      <c r="F39" s="12" t="s">
        <v>25</v>
      </c>
      <c r="G39" s="12" t="s">
        <v>26</v>
      </c>
      <c r="H39" s="47" t="s">
        <v>14</v>
      </c>
      <c r="I39" s="48" t="s">
        <v>41</v>
      </c>
    </row>
    <row r="40" spans="2:9" ht="15.75" thickBot="1" x14ac:dyDescent="0.3">
      <c r="B40" s="4"/>
      <c r="C40" s="30">
        <v>4.4512273879143738</v>
      </c>
      <c r="D40" s="40">
        <v>4.4512273879143738</v>
      </c>
      <c r="E40" s="19">
        <v>1.3</v>
      </c>
      <c r="F40" s="42">
        <f>E40*D40</f>
        <v>5.7865956042886859</v>
      </c>
      <c r="G40" s="42">
        <f>MIN(F40,C40)</f>
        <v>4.4512273879143738</v>
      </c>
      <c r="H40" s="39">
        <v>45000</v>
      </c>
      <c r="I40" s="13">
        <f>G40*H40</f>
        <v>200305.23245614683</v>
      </c>
    </row>
    <row r="41" spans="2:9" ht="15.75" thickBot="1" x14ac:dyDescent="0.3"/>
    <row r="42" spans="2:9" x14ac:dyDescent="0.25">
      <c r="B42" s="3"/>
      <c r="C42" s="10" t="s">
        <v>30</v>
      </c>
      <c r="D42" s="6"/>
      <c r="E42" s="6"/>
      <c r="F42" s="6"/>
      <c r="G42" s="6"/>
      <c r="H42" s="6"/>
      <c r="I42" s="11"/>
    </row>
    <row r="43" spans="2:9" ht="90" x14ac:dyDescent="0.25">
      <c r="B43" s="5" t="s">
        <v>4</v>
      </c>
      <c r="C43" s="16" t="s">
        <v>66</v>
      </c>
      <c r="D43" s="16" t="s">
        <v>34</v>
      </c>
      <c r="E43" s="16" t="s">
        <v>17</v>
      </c>
      <c r="F43" s="16" t="s">
        <v>36</v>
      </c>
      <c r="G43" s="16" t="s">
        <v>37</v>
      </c>
      <c r="H43" s="16" t="s">
        <v>39</v>
      </c>
      <c r="I43" s="16" t="s">
        <v>40</v>
      </c>
    </row>
    <row r="44" spans="2:9" x14ac:dyDescent="0.25">
      <c r="B44" s="5" t="s">
        <v>3</v>
      </c>
      <c r="C44" s="35" t="s">
        <v>7</v>
      </c>
      <c r="D44" s="31"/>
      <c r="E44" s="31"/>
      <c r="F44" s="31" t="s">
        <v>6</v>
      </c>
      <c r="G44" s="31" t="s">
        <v>6</v>
      </c>
      <c r="H44" s="37"/>
      <c r="I44" s="36" t="s">
        <v>6</v>
      </c>
    </row>
    <row r="45" spans="2:9" ht="30" x14ac:dyDescent="0.25">
      <c r="B45" s="5" t="s">
        <v>69</v>
      </c>
      <c r="C45" s="2" t="s">
        <v>9</v>
      </c>
      <c r="D45" s="12" t="s">
        <v>10</v>
      </c>
      <c r="E45" s="12" t="s">
        <v>24</v>
      </c>
      <c r="F45" s="12" t="s">
        <v>25</v>
      </c>
      <c r="G45" s="12" t="s">
        <v>26</v>
      </c>
      <c r="H45" s="47" t="s">
        <v>14</v>
      </c>
      <c r="I45" s="48" t="s">
        <v>41</v>
      </c>
    </row>
    <row r="46" spans="2:9" ht="15.75" thickBot="1" x14ac:dyDescent="0.3">
      <c r="B46" s="4"/>
      <c r="C46" s="30">
        <v>108.82272352952388</v>
      </c>
      <c r="D46" s="40">
        <v>108.82272352952388</v>
      </c>
      <c r="E46" s="19">
        <v>1.5</v>
      </c>
      <c r="F46" s="42">
        <f>E46*D46</f>
        <v>163.23408529428582</v>
      </c>
      <c r="G46" s="42">
        <f>MIN(F46,C46)</f>
        <v>108.82272352952388</v>
      </c>
      <c r="H46" s="39">
        <v>75000</v>
      </c>
      <c r="I46" s="13">
        <f>G46*H46</f>
        <v>8161704.2647142913</v>
      </c>
    </row>
    <row r="47" spans="2:9" ht="15.75" thickBot="1" x14ac:dyDescent="0.3"/>
    <row r="48" spans="2:9" x14ac:dyDescent="0.25">
      <c r="B48" s="3"/>
      <c r="C48" s="10" t="s">
        <v>31</v>
      </c>
      <c r="D48" s="6"/>
      <c r="E48" s="6"/>
      <c r="F48" s="6"/>
      <c r="G48" s="6"/>
      <c r="H48" s="6"/>
      <c r="I48" s="11"/>
    </row>
    <row r="49" spans="2:9" ht="45" x14ac:dyDescent="0.25">
      <c r="B49" s="5" t="s">
        <v>4</v>
      </c>
      <c r="C49" s="16" t="s">
        <v>73</v>
      </c>
      <c r="D49" s="16" t="s">
        <v>34</v>
      </c>
      <c r="E49" s="16" t="s">
        <v>17</v>
      </c>
      <c r="F49" s="16" t="s">
        <v>36</v>
      </c>
      <c r="G49" s="16" t="s">
        <v>37</v>
      </c>
      <c r="H49" s="16" t="s">
        <v>39</v>
      </c>
      <c r="I49" s="16" t="s">
        <v>40</v>
      </c>
    </row>
    <row r="50" spans="2:9" x14ac:dyDescent="0.25">
      <c r="B50" s="5" t="s">
        <v>3</v>
      </c>
      <c r="C50" s="35" t="s">
        <v>7</v>
      </c>
      <c r="D50" s="31"/>
      <c r="E50" s="31"/>
      <c r="F50" s="31" t="s">
        <v>6</v>
      </c>
      <c r="G50" s="31" t="s">
        <v>6</v>
      </c>
      <c r="H50" s="33"/>
      <c r="I50" s="36" t="s">
        <v>6</v>
      </c>
    </row>
    <row r="51" spans="2:9" ht="30" x14ac:dyDescent="0.25">
      <c r="B51" s="5" t="s">
        <v>69</v>
      </c>
      <c r="C51" s="2" t="s">
        <v>9</v>
      </c>
      <c r="D51" s="12" t="s">
        <v>10</v>
      </c>
      <c r="E51" s="12" t="s">
        <v>24</v>
      </c>
      <c r="F51" s="12" t="s">
        <v>25</v>
      </c>
      <c r="G51" s="12" t="s">
        <v>26</v>
      </c>
      <c r="H51" s="47" t="s">
        <v>14</v>
      </c>
      <c r="I51" s="48" t="s">
        <v>41</v>
      </c>
    </row>
    <row r="52" spans="2:9" ht="15.75" thickBot="1" x14ac:dyDescent="0.3">
      <c r="B52" s="4"/>
      <c r="C52" s="30">
        <v>379.91154245999996</v>
      </c>
      <c r="D52" s="40">
        <v>379.91154245999996</v>
      </c>
      <c r="E52" s="19">
        <v>1.3</v>
      </c>
      <c r="F52" s="42">
        <f>E52*D52</f>
        <v>493.88500519799999</v>
      </c>
      <c r="G52" s="42">
        <f>MIN(F52,C52)</f>
        <v>379.91154245999996</v>
      </c>
      <c r="H52" s="39">
        <v>13193</v>
      </c>
      <c r="I52" s="13">
        <f>G52*H52</f>
        <v>5012172.9796747798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Plan&amp;R&amp;"Arial,Regular"&amp;12Schedule WRD-SR3-&amp;P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>READY FOR LEGAL CONTROL</Comment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6AF131FA4E8148A067200ADEF3A230" ma:contentTypeVersion="" ma:contentTypeDescription="Create a new document." ma:contentTypeScope="" ma:versionID="26bb938fc782c69b6f77b50ef30c839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545A21-75C0-4013-836B-09067AAB4C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3F052E-1D73-4575-B897-BDFA8309098E}">
  <ds:schemaRefs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$ListId:Library;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11ED792-72A1-4EED-B411-F6120F9BD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PY1-PY2019</vt:lpstr>
      <vt:lpstr>PY2-PY2020</vt:lpstr>
      <vt:lpstr>PY3-PY2021</vt:lpstr>
      <vt:lpstr>PY4-PY2022</vt:lpstr>
      <vt:lpstr>PY5-PY2023</vt:lpstr>
      <vt:lpstr>PY6-PY2024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Unspecified User</dc:creator>
  <cp:lastModifiedBy>Dehne, Cathleen A</cp:lastModifiedBy>
  <cp:lastPrinted>2018-09-16T02:58:01Z</cp:lastPrinted>
  <dcterms:created xsi:type="dcterms:W3CDTF">2015-10-30T03:16:52Z</dcterms:created>
  <dcterms:modified xsi:type="dcterms:W3CDTF">2018-09-16T02:58:09Z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0x010100126AF131FA4E8148A067200ADEF3A230</vt:lpwstr>
  </property>
  <property fmtid="{D5CDD505-2E9C-101B-9397-08002B2CF9AE}" pid="3" name="SV_QUERY_LIST_4F35BF76-6C0D-4D9B-82B2-816C12CF3733">
    <vt:lpwstr>empty_477D106A-C0D6-4607-AEBD-E2C9D60EA279</vt:lpwstr>
  </property>
</Properties>
</file>