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225" windowWidth="19080" windowHeight="6930"/>
  </bookViews>
  <sheets>
    <sheet name="Matrix" sheetId="1" r:id="rId1"/>
    <sheet name="Summary" sheetId="2" r:id="rId2"/>
  </sheets>
  <definedNames>
    <definedName name="_xlnm.Print_Area" localSheetId="0">Matrix!$A$1:$AK$27</definedName>
    <definedName name="_xlnm.Print_Titles" localSheetId="0">Matrix!$2:$2</definedName>
  </definedNames>
  <calcPr calcId="145621"/>
</workbook>
</file>

<file path=xl/calcChain.xml><?xml version="1.0" encoding="utf-8"?>
<calcChain xmlns="http://schemas.openxmlformats.org/spreadsheetml/2006/main">
  <c r="F2" i="2" l="1"/>
  <c r="D17" i="2"/>
  <c r="C17" i="2"/>
  <c r="B17" i="2"/>
  <c r="A17" i="2"/>
  <c r="A3" i="2"/>
  <c r="A4" i="2"/>
  <c r="A5" i="2"/>
  <c r="A6" i="2"/>
  <c r="A7" i="2"/>
  <c r="A8" i="2"/>
  <c r="A9" i="2"/>
  <c r="A10" i="2"/>
  <c r="A11" i="2"/>
  <c r="A12" i="2"/>
  <c r="A13" i="2"/>
  <c r="A14" i="2"/>
  <c r="A15" i="2"/>
  <c r="A16" i="2"/>
  <c r="A2" i="2"/>
  <c r="D3" i="2"/>
  <c r="D4" i="2"/>
  <c r="D5" i="2"/>
  <c r="D6" i="2"/>
  <c r="D7" i="2"/>
  <c r="D8" i="2"/>
  <c r="D9" i="2"/>
  <c r="D10" i="2"/>
  <c r="D11" i="2"/>
  <c r="D12" i="2"/>
  <c r="D13" i="2"/>
  <c r="D14" i="2"/>
  <c r="D15" i="2"/>
  <c r="D16" i="2"/>
  <c r="D2" i="2"/>
  <c r="C3" i="2"/>
  <c r="C4" i="2"/>
  <c r="C5" i="2"/>
  <c r="C6" i="2"/>
  <c r="C7" i="2"/>
  <c r="C8" i="2"/>
  <c r="C9" i="2"/>
  <c r="C10" i="2"/>
  <c r="C11" i="2"/>
  <c r="C12" i="2"/>
  <c r="C13" i="2"/>
  <c r="C14" i="2"/>
  <c r="C15" i="2"/>
  <c r="C16" i="2"/>
  <c r="C2" i="2"/>
  <c r="B3" i="2"/>
  <c r="B4" i="2"/>
  <c r="B5" i="2"/>
  <c r="B6" i="2"/>
  <c r="B7" i="2"/>
  <c r="B8" i="2"/>
  <c r="B9" i="2"/>
  <c r="B10" i="2"/>
  <c r="B11" i="2"/>
  <c r="B12" i="2"/>
  <c r="B13" i="2"/>
  <c r="B14" i="2"/>
  <c r="B15" i="2"/>
  <c r="B16" i="2"/>
  <c r="B2" i="2"/>
  <c r="O27" i="1" l="1"/>
  <c r="M27" i="1"/>
  <c r="O26" i="1"/>
  <c r="M26" i="1" s="1"/>
  <c r="O25" i="1"/>
  <c r="M25" i="1" s="1"/>
  <c r="N23" i="1"/>
  <c r="N22" i="1"/>
  <c r="N21" i="1"/>
  <c r="N20" i="1"/>
  <c r="N19" i="1"/>
  <c r="N18" i="1"/>
</calcChain>
</file>

<file path=xl/sharedStrings.xml><?xml version="1.0" encoding="utf-8"?>
<sst xmlns="http://schemas.openxmlformats.org/spreadsheetml/2006/main" count="330" uniqueCount="279">
  <si>
    <t>Description of proposal</t>
  </si>
  <si>
    <t>Reference to other utility implementations</t>
  </si>
  <si>
    <t>Target Market (customer class and number of customers)</t>
  </si>
  <si>
    <t>Exit Strategy</t>
  </si>
  <si>
    <t>Infrastructure requirements and dependencies</t>
  </si>
  <si>
    <t>Incremental cost of proposal ($)</t>
  </si>
  <si>
    <t>Incremental kWh savings of proposal (kWh)</t>
  </si>
  <si>
    <t>Incremental kW savings of proposal (kW)</t>
  </si>
  <si>
    <t>Incremental savings for other energy sources (e.g. therms)</t>
  </si>
  <si>
    <t>Interactive effects</t>
  </si>
  <si>
    <t>Number of participants</t>
  </si>
  <si>
    <t>Total Resource Cost Test Results (measure and program level)</t>
  </si>
  <si>
    <t>Utility Cost Test Results</t>
  </si>
  <si>
    <t>Ratepayer Impact Measure Test Results</t>
  </si>
  <si>
    <t>Participant Cost Test Results</t>
  </si>
  <si>
    <t>Evaluation Requirements</t>
  </si>
  <si>
    <t>References to Existing Evaluation Reports</t>
  </si>
  <si>
    <t>Risks</t>
  </si>
  <si>
    <t>Effort to implement (high/medium/low)</t>
  </si>
  <si>
    <t>Disruption to existing portfolio (high/medium/low)</t>
  </si>
  <si>
    <t>Fit with existing utility portfolio (high/medium/low)</t>
  </si>
  <si>
    <t>Learning opportunities (high/medium/low)</t>
  </si>
  <si>
    <t>Quality of Cost Estimates (high/medium/low)</t>
  </si>
  <si>
    <t>Quality of Energy/Demand Savings Estimates (high/medium/low)</t>
  </si>
  <si>
    <t>Lead time on Implementation (# of months)</t>
  </si>
  <si>
    <t>Maturity of proposal (high/medium/low)</t>
  </si>
  <si>
    <t>Expected customer experience (high/medium/low)</t>
  </si>
  <si>
    <t>Market actors impacted (e.g. distributers, retailers, trade allies)</t>
  </si>
  <si>
    <t>Included End-Use Measures (along with measure characteristics)</t>
  </si>
  <si>
    <t>Reliance on partnerships with other utilities (high/medium/low)</t>
  </si>
  <si>
    <t>Consistency with Missouri Public Service Commission’s stated priorities (high/medium/low)</t>
  </si>
  <si>
    <t>Impact of entering and exiting the marketplace (high/medium/low)</t>
  </si>
  <si>
    <t>Items in light yellow are to be completed by collaborative member making proposal, items in light blue are to be completed by Ameren Missouri and KCP&amp;L.</t>
  </si>
  <si>
    <t>Large and Medium C&amp;I customers. Actual number unknown, but commercial customers make up 47% of Ameren-MO load, and industrials make up 11%. If we assume 80/20 rule and go after largerst 20% of customers, this change could impact  46% of total Ameren load.</t>
  </si>
  <si>
    <t>There are no additional interactive effects beyond those created by the current custom and prescriptive programs.</t>
  </si>
  <si>
    <t>Evaluation of this initiative would be covered by current evaluation process of C&amp;I programs.</t>
  </si>
  <si>
    <t>This is a marketing/customer engagement approach rather than offerings for new measures. Therefore end use and measures will be the same as for current custom and prescriptive programs (which cover all cost-effective end uses and measures)</t>
  </si>
  <si>
    <t>Most impacted market actors are facility managers at large C&amp;I buildings. This class will have a much higher level of engagement with Ameren account managers. Distributors, retailers, and other trade allies will hopefully be impacted through higher deal flow.</t>
  </si>
  <si>
    <t>Will require additional staff time from Ameren in order to engage more closely with large accounts. Will require increased financial support for energy audits, TA, and RCx, which may not produce immediate savings. Experience in other states shows that this investment pays off with significantly higher levels of relatively cheap savings.</t>
  </si>
  <si>
    <t>$22.9 million over two years</t>
  </si>
  <si>
    <t xml:space="preserve">There will be some gas, oil, and water savings, with magnitude dependent on types of measures achieved through program. </t>
  </si>
  <si>
    <t>All commercial and industrial customers</t>
  </si>
  <si>
    <t>As in the current residential lighting upstream, Ameren will pay an incentive directly to electrical/lighting distributors. Downstream actors are not impacted, besides seeing a lower price on qualified products.</t>
  </si>
  <si>
    <t>Develop relationships and agreements with lighting/electrical distributors</t>
  </si>
  <si>
    <t>there will likely be a small increase in gas usage due to reduced waste heat.</t>
  </si>
  <si>
    <t>there will be a small reduction in AC usage and increase in gas usage due to the reduction in waste heat from lighting.</t>
  </si>
  <si>
    <t>Indoor Lighting, Outdoor Lighting, LEDs</t>
  </si>
  <si>
    <t>The expanded LED program would be evaluated in the same manner as the current residential upstream lighting program.</t>
  </si>
  <si>
    <t>Stop offering upstream incentives for technologies as market transforms.</t>
  </si>
  <si>
    <t>Residential Program bundling. This presents a simplified approach to achieve comprehensive savings in single family homes by combining typical EE measures into discrete packages with predictable costs and savings. These packages, or bundles, can then be implemented through a streamlined, turnkey approach with limited burden to building owners. This could be promoted en masse through partnerships with large employers</t>
  </si>
  <si>
    <t>residential single family homes</t>
  </si>
  <si>
    <t>This would involve the participation and training of contractors to provide standardized bundles of measures to homes, and to enable them to determine which bundle the home needs. It would also benefit from the participation of financial institution to provide financing for portion of cost not covered by incentive.</t>
  </si>
  <si>
    <t xml:space="preserve">Study and develop multiple tiers of bundles. Train contractors to seamlessly install bundles of measures in homes. Partnerships with large employers to encourage participation.  Cooperation with gas utilities to set up a framework of cooperation to run the program. </t>
  </si>
  <si>
    <t>$22.6 million</t>
  </si>
  <si>
    <t>161,184 MMBtu of oil, gas, and propane expected to be saved through weatherization through program</t>
  </si>
  <si>
    <t>If significant weatherization occurs, it is possible that HVAC measures will save less energy (if they are done on house). However, it is also possible that weatherization allows downsizing of equipment, which saves additional energy and money.</t>
  </si>
  <si>
    <t>Weatherization, lighting, smart strips, air sealing, duct sealing</t>
  </si>
  <si>
    <t>Would likely need to be evaluated as a separate program.</t>
  </si>
  <si>
    <t>Stop offering program</t>
  </si>
  <si>
    <t>Low-income single family. Ameren current MEEIA plans involve an offering for low-income multi-family buildings, but nothing for low-income individuals living in single family  households. This would offer standard audit, EE measures, and weatherization services at no cost to qualifying single family households.</t>
  </si>
  <si>
    <t>Most utility run EE programs have a similar offering</t>
  </si>
  <si>
    <t>low-income single family households</t>
  </si>
  <si>
    <t>Would involve trained contractors providing audits, weatherization, and other EE measures</t>
  </si>
  <si>
    <t>There needs to be a mechanism for recruiting and training contractors. There needs to be an entity charged with contractor management</t>
  </si>
  <si>
    <t>http://ma-eeac.org/wordpress/wp-content/uploads/FINAL-2014-Customer-Profile-1.pdf,</t>
  </si>
  <si>
    <t>Stop offering services, Reduce services and/or incentives offerred</t>
  </si>
  <si>
    <t>MA, RI, CA, and VT all have successful upstream programs for C&amp;I. NYSERDA, VT, MA, and others run successful LED streetlighting programs.</t>
  </si>
  <si>
    <t>$14.6 million for C&amp;I upstream lighting, $7.54 million for LED streetlighting</t>
  </si>
  <si>
    <t>95,233,160 kWh for C&amp;I upstream lighting, 27,902,882 kWh for LED streetlighting</t>
  </si>
  <si>
    <t>16,284  kW for C&amp;I upstream lighting. No peak demand savings expected for LED streetlighting.</t>
  </si>
  <si>
    <t>2381 for C&amp;I upstream lighting. Streetlighting savings assumes 40% of Ameren's streetlights are retrofit to LEDs</t>
  </si>
  <si>
    <t>http://www.rieermc.ri.gov/documents/2013%20Evaluation%20Studies/KEMA,%20Inc.,%202013%20Process%20Evaluation%20of%20the%202012%20Bright%20Oppor.pdf; http://ma-eeac.org/wordpress/wp-content/uploads/Upstream-Lighting-Impact-Evaluation-Final-Report.pdf; http://www.rieermc.ri.gov/documents/2014%20Evaluation%20Studies/Impact%20Evaluation%20of%20National%20Grid%20Rhode%20Island%20Commercial%20and%20Industrial%20Upstream%20Lighting%20Program.pdf</t>
  </si>
  <si>
    <t>Similar Home Energy Service programs are successful in many jurisdictions such as RI, MA, and CA. The bundling idea will hopefully drive higher throughput at a lower acquisition cost.</t>
  </si>
  <si>
    <t>http://ma-eeac.org/wordpress/wp-content/uploads/HES-and-HEAT-Loan-Program-Assessment-Final-Report.pdf; http://www.energizect.com/sites/default/files/HES%20and%20HES-IE%20Impact%20Evaluation%20(R16),%20Final%20Report,%2012-31-14.pdf</t>
  </si>
  <si>
    <t>http://www.rieermc.ri.gov/documents/2014%20Evaluation%20Studies/National%20Grid%20Rhode%20Island%20Income%20Eligible%20Services%20Impact%20Evaluation,%20Volume%20II.pdf. Also see above impact evaluation for LI</t>
  </si>
  <si>
    <t>$30.1 million</t>
  </si>
  <si>
    <t>115,071 MMBtu of oil, gas, and propane expected to be saved through weatherization through program</t>
  </si>
  <si>
    <t>Evaluation could likely be rolled into a similar residential non-low income program evaluation</t>
  </si>
  <si>
    <t>Tailored approaches to C&amp;I customers - This approach would cause higher C&amp;I participation by creating long-term relationships with active account managers for medium and large accounts. The account manager would act as a concierge for Ameren's range of Ameren's C&amp;I services including developing multi-year MOUs with specific savings targets, increased technical assistance and audit support, and RCx/SEM.  Ameren Illinois achieves some of this through a planning grant for its largest customers.  A benchmarking requirement in STL can help complement this effort.</t>
  </si>
  <si>
    <t>Utilities in RI and MA have had partiuclar success using this approach (and NYS has also added something similar earlier this year). A recent market study in MA has found an annual participation rate of over 50% for customers using 10 GWh or more, and has for many years. (http://ma-eeac.org/wordpress/wp-content/uploads/FINAL-2014-Customer-Profile-1.pdf)</t>
  </si>
  <si>
    <t>Expanded Upstream Program. Ameren already runs a highly successful upstream program for residential lighting. This model can easily be extended to other measures, such as C&amp;I lighting (including exterior lighting for parking lots), HVAC, and residential appliances. The numbers in the spreadsheet currently assume that it is only expanded to C&amp;I lighting. The savings numbers also include savings estimates from a program retrofit MO streetlights with LEDs. NRDC urges Ameren to develop an LED streetlighting program, even if it is outside of MEEIA.</t>
  </si>
  <si>
    <t>Submitting Group</t>
  </si>
  <si>
    <t>NRDC</t>
  </si>
  <si>
    <t>Index</t>
  </si>
  <si>
    <t>The Light Bulb Exchange Programwould allow consumers and large commercial distributors to exchange Incandescent for the more energy efficient Light Emitting Diodes (LED) light bulbs, directly through the utility or indirectly thru retailers. The main goal of this program wpuld be to reduce the surplus supply of existing incandescent lighting, which is still predominantly used in Missouri’s newly constructed residential buildings. By targeting the commercial distributors and retailers who work regularly with residential developers, utilities can tailor a simple-to-understand incentive, rebate, discount, or direct exchange for the older less efficient bulbs.  By doing so, utilities can drastically increase the market uptake of higher efficient lighting in newer and older construction, while reducing the availability of inefficient lighting that can be placed into service. Emphasizing ENERGY STAR LED bulbs would also be an indirect goal of the program.</t>
  </si>
  <si>
    <t>Energize Connecticut the Great Bulb Exchange</t>
  </si>
  <si>
    <t xml:space="preserve">Residential, Small business, With the Energize Connecticut the Great Bulb Exchange reached 230 residential households within its first year. </t>
  </si>
  <si>
    <t xml:space="preserve">Local and National chain lighting retailers, General contractors, Commercial distributors and Home developers.  Mainly targeting residential and Developers to reduce non-LED lightning supply.                  
             </t>
  </si>
  <si>
    <t>location and material cost need to facilitate exchange, also there needs to be media outlets to inform consumers of the program.</t>
  </si>
  <si>
    <t>Cost of LED bulbs $1.99-$3.32 for 60 Watt equivalent; total cost for materials estimated to be $71,970-$120,071. Obtained form current market price and average retail price data that available prices may fluctuate or continue to drop in price.</t>
  </si>
  <si>
    <t xml:space="preserve">44,120 kilowatt-hours (kWh) each year based on Energize Connecticut the Great Bulb Exchange </t>
  </si>
  <si>
    <t xml:space="preserve">44,120 KW Energize basaed on Connecticut the Great Bulb Exchange </t>
  </si>
  <si>
    <t>There may be a possibility but not significant data to present a solid conclusion</t>
  </si>
  <si>
    <t xml:space="preserve">10944 Participants, 36,166 Bulbs exchanged based on Energize Connecticut the Great Bulb Exchange </t>
  </si>
  <si>
    <t>All bulbs obtained from recycling will be deposited with a recycling center.</t>
  </si>
  <si>
    <t>Evaluate program on savings from new bulbs and if bulbs in storage vs in socket has been reduced Currently reported by Cadmus team from Ameren’s EMV study showed that at energy efficient bulbs dropped from 79% down to 82% that are in sockets maybe see a change back up to 79% or greater</t>
  </si>
  <si>
    <t xml:space="preserve">Stop exchange by notifying distributors and consumers with on bill notification that program is ending a 2-3 months before. Take all old remaining bulbs to recycling centers for proper disposable
</t>
  </si>
  <si>
    <t>Div. of Energy</t>
  </si>
  <si>
    <t>Short Description</t>
  </si>
  <si>
    <t>Bulb Buy-back</t>
  </si>
  <si>
    <t>C&amp;I Concierge</t>
  </si>
  <si>
    <t>Ameren Person</t>
  </si>
  <si>
    <t>Bob</t>
  </si>
  <si>
    <t>Laureen</t>
  </si>
  <si>
    <t>Karlynnta</t>
  </si>
  <si>
    <t>LED Street Lighting</t>
  </si>
  <si>
    <t>Bill D.</t>
  </si>
  <si>
    <t>Greg</t>
  </si>
  <si>
    <t>Demand Respose water heater alows uttilites to activly contro water heater as a way to reduce grid load durring peak times.The grid operator or demand-response program manageractively monitors customer hot water levels and usage.Power flows to each water heater are optimized to ensurehot water availability, and to provide both diurnal storageand ancillary services to the utility. Water can be heated toa higher temperature and blended with cold water at theoutflow pipe to increase thermal storage capacity</t>
  </si>
  <si>
    <t>Hawaiian Electric Company’s,Northwest Energy Efficiency Alliance’s (NEEA )Heat Pump Water Heaters for Demand Response and Energy Storage Cover Note,</t>
  </si>
  <si>
    <t xml:space="preserve">consumers can act as 15 KWH storage </t>
  </si>
  <si>
    <t>Two-Way Communication,</t>
  </si>
  <si>
    <t>The first group of ten received $100 for agreeing to participate. The low income participants received new GeoSpring™ water heaters</t>
  </si>
  <si>
    <t>Groups 1 and 2: average reduction of 1.48 kWh per month
Groups 3 and 4: average reduction of 0.93 kWh per month</t>
  </si>
  <si>
    <t>In a few cases, end-use customers experienced difficulties with their water heaters that they naturally attributed to the test project, although they were generally unrelated (e.g., malfunctioning units). Another interesting result was that data from the project was used to identify one water heater that was not energizing the compressor at all. This fact might not have been easily discovered by the homeowner except by noticing a disappointing result on the monthly electric bill. The issue was immediately identifiable through the collected data and ultimately led to repairing the water heater.</t>
  </si>
  <si>
    <t>Water Heater DR</t>
  </si>
  <si>
    <t>Midstream Incentives Lighting program: The report utilized in this proposal, prepared by Navigant on behalf of ComEd, is evaluating the Business Instant Lighting Discounts program, it's ability increase market share of energy effiencient lighting products commonly sold to business customers, the ability of the program to provide cost-effective energy savings, and to provide an expedited, simple solution for business consumers interested in purchasing energy efficienct lighting. The program, primarily aimed at lighting Distributors (though 14% of units were through a 'Retail' portion of the program), provided instant rebates at the point of sale at the commerical/distributor level of sales for energy efficient lighting. The retail segment of the program provided instant rebates on energy efficient lighting to contractors (through a 'pro desk') from a major do-it-yourself retailer.</t>
  </si>
  <si>
    <t>Contractors, Property Owners/Property Developers, Commercial/Business class, Industrial Class, those that buy lighting products in large volumes</t>
  </si>
  <si>
    <t>Commercial distributors/retailers of lighting products, do-it-yourself retailers, trade allies</t>
  </si>
  <si>
    <t>No infrastructure requirements; may have to tailor existing lighting programs to reflect midstream rebates, would lead to different marketing techniques and incentive structure</t>
  </si>
  <si>
    <t>Measure Life 4.25 years - Administration Costs: $9; Implementation Costs: $862; Other/Misc: $265; Utility Incentive Costs: $3,697; Net Participant Costs: $18,070; IL TRC Test: 2.36</t>
  </si>
  <si>
    <t>Measure Life 4.25 Years - Gross Savings: 124,093,000 kWh; Net Savings: 91,829,000 kWh</t>
  </si>
  <si>
    <t>Measure Life 4.25 years - Gross Savings: 27,500 kW; Net Savings: 20,300 kW</t>
  </si>
  <si>
    <t>N/A</t>
  </si>
  <si>
    <t>Efficient lighting typically radiates less heat energy than incandescent light, carrying the potential of further reducing energy costs due to less energy utilized for cooling purposes.</t>
  </si>
  <si>
    <t>Program Year 6 Participants - Distributors: 128 enrolled, 89 participating; Retailers: 1 enrolled/participating; End-users: ~5,500</t>
  </si>
  <si>
    <t>Purchase/Installation of Standard CFLs, Specialty CFLs, LEDs, Linear FLs, HIDs, LF Ballasts, energy saved from these products being purchased and utilized.</t>
  </si>
  <si>
    <t>Compares standard energy consumption, energy consumption after installation measures, interactive effects, program participation, market saturation</t>
  </si>
  <si>
    <t>https://www.dpandl.com/save-money/business-government/lighting-discounts-for-your-business/ ; https://www.comed.com/WaysToSave/ForYourBusiness/Pages/BusinessInstantLightingDiscounts.aspx ; http://blogs.dnvgl.com/energy/the-top-5-challenges-and-opportunities-of-implementing-a-midstream-program</t>
  </si>
  <si>
    <t>Report does not give an example of an exit strategy, but as program reaches sunset, a goal is to have market saturation with EE lighting products while partnering with commercial distributors/builders/contractors that will continue to use EE lighting products as older style lighting phases out.</t>
  </si>
  <si>
    <t>Mid-Stream Lighting</t>
  </si>
  <si>
    <t>Dat</t>
  </si>
  <si>
    <t>Advanced Lighting Control</t>
  </si>
  <si>
    <t>NO MATRIX PROVIDED</t>
  </si>
  <si>
    <t>Education Program for Teachers</t>
  </si>
  <si>
    <t xml:space="preserve">We propose that KCP&amp;L and Ameren Missouri create a residential Circuit Rider program to assist local building departments, code officials, homebuilders, material supply houses, and contractors with energy code compliance.
In the Circuit Rider program model, the utilities will hire one individual on a full-time basis to be a Circuit Rider. The Circuit Rider will proactively contact building departments and homebuilders in all counties of the KCP&amp;L and Ameren Missouri service territory to share information with code officials and builders on the local energy code. The Circuit Rider will emphasize aspects of local energy codes that rarely saw 100% compliance in the Missuori Residential Baseline Study, such as installing high efficacy lighting, installing insulation in basement walls, and right-sizing of HVAC equiment (ACCA Manual J). The Circuit Rider will also be available to assist builders on side visits and answer questions via phone and e-mail. 
As the Circuit Rider provides assistance and expertise to building departments, the homes built in the KCP&amp;L and Ameren Missouri service territory will use less energy due to increased code compliance and builder understanding of the energy codes. 
</t>
  </si>
  <si>
    <t>This proposed Circuit Rider Program is structured similar to the successful circuit rider program in currently operating in Kentucky.  There, as proposed here, the Circuit Rider is a pro-active expert, reaching out to builders, code officials and other stakeholders to provide assistance and expertise with residential energy code compliance and construction best practices.  There are also circuit rider programs in Idaho, Florida, Rhode Island.</t>
  </si>
  <si>
    <t>The Circuit Rider will target single family residential new construction in the entire utility service territories.  By focusing on code officials and builders, the Circuit Rider will either directly or indirectly impact the majority of new homes being built in the utility service territories.</t>
  </si>
  <si>
    <t xml:space="preserve">Buyers of new homes throughout Missouri will experience the impact of this program through lower energy bills and increased comfort. Also, trade allies such as homebuilders, HVAC contractors, and insulation installers who are required to meet the local energy code will be impacted by the Circuit Rider’s work because they will likely be held to a higher standard by code officials. There is an additional possibility that local distributers will also be affected; for example, if insulation requirements within a jurisdiction are not currently meeting code, sales and demand for insulation products in those jurisdictions may increase. </t>
  </si>
  <si>
    <t>The Circuit Rider program would require an existing infrastructure of contacts and relationships with local Home Builders Associations, and building official offices. In addition local building supply houses, energy raters and building material manufacturers are significant actors. Because a residential construction baseline study is nearly complete in Missouri, these relationships already exist and could be leveraged for the Circuit Rider program.</t>
  </si>
  <si>
    <t>Full time Circuit Rider (two years) $181,600, including travel and reimbursables.  This cost is derived from the cost of the Kentucky Circuit Rider Program and does not  include management / overhead costs.</t>
  </si>
  <si>
    <t>4,394,072 kWh.  This incremental savings estimate is derived from a Midwest Energy Efficiency Alliance measure level analysis of potential code compliance savings based on the recently completed Missouri Residential Baseline Study.</t>
  </si>
  <si>
    <t>1,668 kW. This incremental savings estimate is derived from Pacific Northwest National Laboratory / Midwest Energy Efficiency Alliance analysis of potential demand savings from HVAC equipment right-sizing and improved measure level compliance.</t>
  </si>
  <si>
    <t>717,210 therms.  This incremental savings estimate is derived from a Midwest Energy Efficiency Alliance measure level analysis of potential code compliance savings based on the recently completed Missouri Residential Baseline Study.</t>
  </si>
  <si>
    <t xml:space="preserve">Based on a similar Circuit Rider initiative in Kentucky, the Circuit Rider’s conversations with builders and code officials will address a range of topics but focus on areas of potential savings identified in the Missouri Residential Baseline Study - duct sealing, installation of code-compliant windows, installation of high efficacy lighting, and installation of basement insulation. These components of a building interact as a system, so improvements to one area may result in other consumer benefits such as increased comfort, decreased contractor callbacks, decreased moisture issues, and so on. </t>
  </si>
  <si>
    <t>The intent of a Circuit Rider is to interact, directly (via builders and sub-contractors) or indirectly (via code officials) with the majority of new homes being constructed in the service territory.  We estimate the Circuit Rider will directly interact with approximately 200 builders or code officials per year.</t>
  </si>
  <si>
    <t>While this program would not directly install measures for end-users, likely areas of code compliance improvement will include basement insulation installation and high-efficacy lighting – both high sources of energy savings in new single-family homes.</t>
  </si>
  <si>
    <t>The program could be evaluated in several different ways. One method would entail calling code officials and builders to inquire if they made any changes as a result of the Circuit Rider program, and if so, what type of changes and to what extent. Another method could be conducting a post-program residential code study at the end of the project.</t>
  </si>
  <si>
    <t>We do not have a reference to a specific evaluation given that there are several different ways a utility could opt to evaluate this kind of Circuit Rider program.</t>
  </si>
  <si>
    <t>If jurisdictions continue to adopt new energy codes, there is potential for a Circuit Rider program to last beyond this 2-year program in order to help code officials and builders comply with the changes in energy codes requirements. If, however, the market is transformed as evidenced by substantially increased code compliance through this Circuit Rider's work, and therefore amount of potential energy savings decreases, an exit strategy may become necessary. In that event, the Circuit Rider will give notice to all of his/her contacts created through the course of the program and notify them that the program will be ending. The Circuit Rider would leave them with a list of online resources for future reference that might be able to help their work going forward.</t>
  </si>
  <si>
    <t>Circuit Rider</t>
  </si>
  <si>
    <t>Financing</t>
  </si>
  <si>
    <t>Div. of Energy/UFM</t>
  </si>
  <si>
    <t xml:space="preserve">There are programs that we could tailor or build out based on existing programs. One such example is  an On-Bill-Financing program similar to the How$mart energy efficiency program, that Kansas utilities currently operate. We would need a program that sets stipulations, like in order for consumers to qualify; there must be a utility bill repayment history. The program is available to all Midwest customers in good standing. This is a program has surcharge that follows the meter. The average program investment by the company is about $5,700 per authorized borrower. Interest rates have varied from 0 percent to 8 percent. There will need to be many protections to the utility and consumers. Such that upon transfer of property for rentals, landlords must inform new tenants of the monthly charge prior to lease signing, or may be ultimately responsible for paying down the balance. We may also want to allow customers the option to not have to put any money down, but are allowed to buy down the principal to meet payback criteria. The How$mart® typically funds improvements such as insulation, air sealing, and new heating and cooling systems thru charges on the customer’s monthly bills, a billing program such as this may need to be outsourced to a third party provider. 
</t>
  </si>
  <si>
    <t>Kansas How$mart, NYSERDA’s Two-Tiered Underwriting Criteria, Laclede Gas, Clean Energy Finance and Investment Authority (CEFIA), Natural Resources Defense Council (NRDC)</t>
  </si>
  <si>
    <t>Residential (owner-occupied and rental) and small commercial.</t>
  </si>
  <si>
    <t xml:space="preserve">Utility billing department, Third party financiers, Verified Contractors, Manufactures, Insurance companies, Legal experts, Auditors.  </t>
  </si>
  <si>
    <t>Third party networking, develop algorithm that that tracks estimated savings to payback period. Underwriting Requirements.</t>
  </si>
  <si>
    <t>$1.4 million a year  - $15 million a year</t>
  </si>
  <si>
    <t xml:space="preserve"> 6,326 kWh -10,809 kWh a year for individual small bussiness projects; see Help My House Pilot Program Summary. These measurements are from the Kansas How$mart program.</t>
  </si>
  <si>
    <t>41,980,750 based on Kansas How$mart  with a Cumulative Penetration Rate of 1.4 percent.</t>
  </si>
  <si>
    <t>1,431,338 conversion from KWh to Therms from Kansas How$mart</t>
  </si>
  <si>
    <t>Interacts with rebate program allowing a higher participation in currently offered rebates.</t>
  </si>
  <si>
    <t xml:space="preserve">United Illuminating UI’s Small Business Energy Advantage program is an example where we can see impacted a significant portion of the utility’s small business community–and it continues to expand. The program has executed nearly 4,900 loans over its life, totaling approximately $39 million, while maintaining a default rate below one percent. </t>
  </si>
  <si>
    <t>Allowing of prepayments and allowing consumer self instillation to reduce cost and pay back.</t>
  </si>
  <si>
    <t xml:space="preserve">On bill financing should be evaluated by examining the default rate; upholding a lower default rate below 1% needs to be the goal. The evaluation should also determine if an adequate loan loss reserves balance was maintained, and determine program synergies with other rebate programs.
</t>
  </si>
  <si>
    <t xml:space="preserve">Financing Energy Improvements on Utility Bills
Technical Appendix—Case Studies https://www4.eere.energy.gov/seeaction/system/files/documents/publications/chapters/onbill_financing_appendix.pdf </t>
  </si>
  <si>
    <t>Evaluate program, maintain loan loss reserve, and taper down program until all account balances are settled; take on no new accounts after 2 year program expires.</t>
  </si>
  <si>
    <t>Renew MO</t>
  </si>
  <si>
    <t>Exterior Lighting</t>
  </si>
  <si>
    <t>NO MATRIX PROVIDED, C&amp;I using existing program structure</t>
  </si>
  <si>
    <t>Whole Home Efficiency, tiered whole home efficiency standards. Participants enter agreement to achieve a % level of whole-building energy savings which grants participants a % rebate of total cost incurred on energy savings measures. Tiers of savings are not related to specific products or services but to levels of energy saved, granting participants a great deal of autonomy. Program administrator (acting as or contracting one-stop shop) acts as program representative, engages in: Recruiting &amp; intake, building assessment &amp; direct install measures, identification of opportunities (including information re: products, services, and financing options), selection of upgrades, installation &amp; quality control (from a cohort of approved contractors/vendors), verification of completion (leading to incentive rebate). Targeted cohorts of program participants can be property owners, property managers (with decision-making authority), contractors, developers, residents.</t>
  </si>
  <si>
    <t>This information is from a collaborative effort by Xcel Energy &amp; CenterPoint Energy in Minnesota service areas.</t>
  </si>
  <si>
    <t>Report: Multifamily, can be tailored to residential or commericial/industrial</t>
  </si>
  <si>
    <t>Property owners, trade allies, utilities, residents/rate-payers, local community, property managers, developers, distributors, vendors</t>
  </si>
  <si>
    <t>No changes to utility infrastructure. Whole-home programs may have to be retailored to allow flexibility.</t>
  </si>
  <si>
    <t xml:space="preserve">Minnesota Energy Information: Avoided Revenue Requirements: $702,892; Participant Benefits: $1,669,990; Utility Project costs - Customer Services: $270,883; Project Administration: $77,583; Advertising &amp; Promotion: $2,635; Measurement &amp; Verification: $15,810; Rebates: $101,186; </t>
  </si>
  <si>
    <t>Minnesota Energy Information: Gross annual kWh Saved at Customer: 980,239 kWh; Net Annual kWh Saved at Generator: 1,070,130 kWh, Generator lifetime kWh savings: 16,658,802 kWh</t>
  </si>
  <si>
    <t>Not measured.</t>
  </si>
  <si>
    <t>Minnesota Energy Information: 7,081 Mcf saved; 7,081,000,000 BTUs saved; Lifetime Mcf saved: 30301; Lifetime BTUs saved: 30,301,000,000</t>
  </si>
  <si>
    <t xml:space="preserve">These measures of building renovation/projects act as a system, so improvements to one area may result in other participants/consumer benefits such as increased market value of dwelling, increased comfort, decreased contractor callbacks, decreased moisture issues, and so on. </t>
  </si>
  <si>
    <r>
      <t xml:space="preserve">With this program aimed at providing great flexibility, end-use measures to speak about how savings are achieved would be hard to define as there is not a standardized protocol of processes. Some measures, such as specific direct install measures or retrofit measures can be evaluated to show their savings, </t>
    </r>
    <r>
      <rPr>
        <u/>
        <sz val="11"/>
        <color theme="1"/>
        <rFont val="Calibri"/>
        <family val="2"/>
        <scheme val="minor"/>
      </rPr>
      <t>but the below measures provide a much more accurate snapshot of saving</t>
    </r>
    <r>
      <rPr>
        <sz val="11"/>
        <color theme="1"/>
        <rFont val="Calibri"/>
        <family val="2"/>
        <scheme val="minor"/>
      </rPr>
      <t>s. Average annual kWh savings per participant, annual kWh saved at generator, cost per annual kWh saved, measure lifetime (years), lifetime kWh savings, cost per kWh lifetime, average kW savings per participant, annual kW savings at generator, cost per KW saved, customer services cost, utility administration cost, advertising % promotion, participant incentives, R&amp;D, total participants, customer segments (residential, commercial, industrial, farm, other), end-use targets, cost/benefit results, Avoided revenue requirements, participant benefits, utility project costs, utility revenue reduction, participant costs, kW/kWh saved by customer &amp; generator</t>
    </r>
  </si>
  <si>
    <t xml:space="preserve">Xcel/CenterPoint collaboration was conducted with multifamily market, savings/costs could change if applied single-family dwellings or brought to a commercial/industrial level. Evaluations compared participants energy consumption from business-as-usual to energy consumption after participating in whole-home efficiency measures. </t>
  </si>
  <si>
    <t xml:space="preserve">Report on CD provided by DE "Xcel-CPE MF Whole Home EE Report." Program flyer can be found at: https://www.xcelenergy.com/staticfiles/xe/PDF/Marketing/Multi-Family-Cobrand-Multi-Housing-Fact-Sheet.pdf
</t>
  </si>
  <si>
    <t>Due to the flexibility and ongoing nature of program and the many different ways it can be approached, no specific exit strategy has been developed. As program ages and reaches its sunset, notification of service areas must be notified that program is winding down while keeping incentive reserves maintained for participants finishing their upgrade cycles. Trade allies could be encouraged to continue focusing on whole-home energy efficiency services based upon customer feedback/satisfaction/local market trends.</t>
  </si>
  <si>
    <t>Gamification</t>
  </si>
  <si>
    <t>Utilities would work with Cool Choices, a Wisconsin nonprofit, to implement a version of its game for commercial customers' employees as a workplace competition that drives residential (and perhaps some commercial) savings. Cool Choices's games use virtual "cards" and a point system to encourage sustainable choices, such as watching less television or evaluating home energy use. Higher points are awarded for more in-depth actions. "Players" log their actions online to receive points and compare scores, with the website also serving as a communication platform. Prizes can be offered, and competition can occur either between individuals or teams.</t>
  </si>
  <si>
    <t>Duke Energy began a limited implementation for commercial customers in 2014. Other sponsors have included manufacturers, a law firm, public organizations, meat processors, and a university department.</t>
  </si>
  <si>
    <t>The game would target employers in commercial customer classes, encouraging participation by employees (i.e., residential customers). One game had 959 participants, with participation rates across implementations vary from 10-70%; the pilot implementation involved 220 of 330 employees at a construction company.</t>
  </si>
  <si>
    <t>Impacted market actors include the game's implementation contractor, commercial customers, and retailers and trade allies involved in cross-promotional activities.</t>
  </si>
  <si>
    <t>Use of Cool Choices's solution would require utilities to contract with the nonprofit. Potentially, utilities could investigate the integration of extant platforms (such as Opower).</t>
  </si>
  <si>
    <t>Dependent on customization and size of target population.</t>
  </si>
  <si>
    <t>For the pilot implementation, the Energy Center of Wisconsin estimated 4% annual electricity consumption savings based on a billing analysis. Cool Choices, using the Energy Center of Wisconsin's evaluation and other data, estimates savings for Midwestern players averaging 390 kWh of electricity. At 500 participants per utility, the following utility-specific savings could result based on the 4 percent estimate and the monthly average use of residential customers for each utility (per the most recently filed rate cases), the following energy savings could be achieved for each utility during the competition (see data in columns I and J):</t>
  </si>
  <si>
    <t>Sources: Bill Davis testimony - schedule WRD-4 (for total class use) and page 12 of filing letter and minimum filing requirements (for customer count) in ER-2016-0179.</t>
  </si>
  <si>
    <t>Not indicated by Grossberg et al. (2015).</t>
  </si>
  <si>
    <t>For the pilot implementation, the Energy Center of Wisconsin estimated natural gas savings of less than 1 percent compared to pre-game usage. Cool Choices, using the Energy Center of Wisconsin's evaluation and other data, estimates savings for Midwestern players averaging 10 therms of natural gas and 645 gallons of water.</t>
  </si>
  <si>
    <t>If incented by the game directly or prompted through online cross-promotions, "players" might be encouraged to participate in other utility energy efficiency programs. This would increase participation rates for the other programs, but might complicate the attribution of savings to particular programs.</t>
  </si>
  <si>
    <t>One game had 959 participants, with participation rates across implementations varying from 10-70%; the pilot implementation involved 220 of 330 employees at a construction company. Potentially, a pilot implementation could involve 500 residential participants per utility territory.</t>
  </si>
  <si>
    <t>End-use measures could vary depending on actions incented by the game. Appendix A of Grossberg et al. (2015) (cited under "References to Existing Evaluation Reports") provides examples of these actions, which include thermostat adjustments, LED replacements, air sealing and insulation, and professional audits.</t>
  </si>
  <si>
    <t>The pilot implementation's evaluation involved post-game interviews and bill impact analyses by the Energy Center of Wisconsin.</t>
  </si>
  <si>
    <t>(1) Grossberg, F., Wolfson, M., Mazur-Stommen, S., Farley, K., and Nadel, S. 2015. "Gamified Energy Efficiency Programs." American Council for an Energy-Efficient Economy. Report Number B1501. http://aceee.org/research-report/b1501. (2) Bensch, I. 2013. "Identifying the Impacts of Cool Choices' Game at Miron Construction." Energy Center of Wisconsin. http://ecw.org/publications/identifying-impacts-cool-choices-game-miron-construction-energy-savings-player-actions.</t>
  </si>
  <si>
    <t>The end date, goal timing, and prizes should be clearly defined. The program should be marketed such that participants understand both the timeframe of the competition and the ability to save energy following competition completion. The latter could require a focus on behavioral measures and cross-promotion with other utility energy efficiency programs.</t>
  </si>
  <si>
    <t>Source: minimum filing requirements in ER-2016-0285.</t>
  </si>
  <si>
    <t>Source: consolidated minimum filing requirements in ER-2016-0156.</t>
  </si>
  <si>
    <t>Low Income Single Family</t>
  </si>
  <si>
    <t xml:space="preserve">One Stop Shop:
Providing owners, managers and residents with a program representative helps with interested participants’ anxieties about having to communicate with a multitude of different program members and components.  This program representative can help interested participants navigate programs, answer questions, address problems, work behind the scenes with program providers, share knowledge and information of financing  options, have preferred contracting contacts, project monitoring, as well as a host of other resources </t>
  </si>
  <si>
    <t>PG&amp;E, PSE&amp;G, Xcel</t>
  </si>
  <si>
    <t>Multifamily housing (need number of customers)</t>
  </si>
  <si>
    <t>Multi-family One Stop Shop</t>
  </si>
  <si>
    <t>LED Streelighting: As has been evidenced in case studies, there are multiple approaches towards street light retrofitting due to the diverse property ownership characteristics around the nation. Some street lights are operated and maintained wholly by municipalities, some by utilities, and others through a municipality-utility partnership. In this particular matrix, there will be an aggregation of data from 9 case studies in Iowa (proposal 1) as well as a data from Asheville, North Carolina (proposal 2). Both proposals capture the same idea: Capturing cost and energy savings from retrofitting (or installing) LED lighting in the place of high pressure sodium (the most commonly used outdoor lighting).</t>
  </si>
  <si>
    <t>Local/City/State government, Utilities, Commercial/Industrial class customers</t>
  </si>
  <si>
    <t>See Iowa studies provided in Division of Energy Documents</t>
  </si>
  <si>
    <t>Div. of Energy/OPC</t>
  </si>
  <si>
    <t>Ameren</t>
  </si>
  <si>
    <t>KCP&amp;L</t>
  </si>
  <si>
    <t>GMO</t>
  </si>
  <si>
    <t>Each utility would hold individual competitions amongst residential customers to save the most energy over a specified timeframe (e.g., one year or three spring months). Program participants would be provided monthly updates on their per-capita usage and savings, rankings compared to other participants, and energy savings tips. The competition could also take place using a social media platform, such as Facebook and/or Opower. Winners would receive energy savings-themed prizes, such as money towards an ENERGY STAR-certified appliance or efficiency kits. The focus of the competition would be on encouraging behavioral measures. Utilities could target areas of congestion for participation.</t>
  </si>
  <si>
    <t>The New York State Energy Research and Development Authority ("NYSERDA") hosted a one-year residential competition in District 39 of Brooklyn ("Reduce the Use in District 39") in partnership with ConEdison and a New York City Councilmember. The Southern Maryland Electric Cooperative ("SMECO") hosted a three month spring residential competition.</t>
  </si>
  <si>
    <t>The target would be the residential class. The Brooklyn competition garnered 161 participants, while the SMECO competition involved 201 participants. A target for the utilities implementing the program should be at least 200 participants.</t>
  </si>
  <si>
    <t>Distributors, retails, and trade allies would be both indirectly and directly affected. Indirectly, market actors might see an uptick in business as a result of contest participation and cross-promotional efforts. More directly, market actors involved with the awarded prizes would see increased business and have another venue through which to advertise their brands.</t>
  </si>
  <si>
    <t>At a minimum, utilities will need the ability to track individual monthly customer usage and provide relevant information on individual customer bills. If the contest uses social media platforms, utilities will need access to the platforms, and customers will need to be web-savvy. Connections with market actors will be critical to cross-promotional efforts and determining prizes.</t>
  </si>
  <si>
    <t xml:space="preserve">In 2011, a NYSERDA presentation indicated yearly funding for a variety of programs (not just residential) at $500,000 for 2012-2015 (see Bard and Kessler, 2011 under "References to Existing Evaluation Reports"). The SMECO competition awarded prizes totalling $1,760. </t>
  </si>
  <si>
    <t>Participants in the NYSERDA competition averaged a 4 percent reduction in energy use. (Please note that there was no third-party verification of the savings for the NYSERDA program.) The SMECO competition had 38 percent of customers achieving the goal of 3 percent reduction in energy use, totaling 29,233 kWh saved (including customers with increased use). Grossberg et al. (2015) (cited under "References to Existing Evaluation Reports") cite 3 to 6 percent energy savings across surveyed gamification programs more generally. Based on 200 participants per utility and the monthly average use of residential customers for each utility (per the most recently filed rate cases), the following energy savings could be achieved for each utility at a 3 percent reduction in annual energy use per customer during the competition (see data in columns I and J):</t>
  </si>
  <si>
    <t>Not estimated.</t>
  </si>
  <si>
    <t>Cross-promotional efforts or other activities could result in increased pariticpation in other utiltiy programs. While this might make savings attribution more difficult, savings in other programs could increase as a result of the competitions.</t>
  </si>
  <si>
    <t>The target for the utilities implementing the program should be at least 200 participants (for each utility).</t>
  </si>
  <si>
    <t>Though the prizes would be targeted at specific end-use measures, contest participation would be measure-neutral, instead focusing on overall savings. A focus on behavioral measures - such as turning off unused lights - should be undertaken.</t>
  </si>
  <si>
    <t>The programs should be evaluated by third parties using a comparison to baseline data. This could involve post-program interviews with participants, billing analyses, and comparisons to non-participants.</t>
  </si>
  <si>
    <t>(1) Grossberg, F., Wolfson, M., Mazur-Stommen, S., Farley, K., and Nadel, S. 2015. "Gamified Energy Efficiency Programs." American Council for an Energy-Efficient Economy. Report Number B1501. http://aceee.org/research-report/b1501. (2) Zandt, N. 2014. "New Approaches to Behavior Programs: Social Media and Gamification." ICF International. Presentation to the American Council for an Energy-Efficient Economy and Consortium for Energy Efficiency's "National Symposium on Market Transformation" conference, April 1, 2014. http://aceee.org/files/pdf/conferences/mt/2014/E4-Zandt.pdf. (3) Bard, C., and Kessler, S. 2011 "NYSERDA's Competition Based Pilot for Residential Customers." New York State Energy Research and Development Authority. Presentation at the "Behavior, Energy &amp; Climate Change" conference, November 30, 2011. http://web.stanford.edu/group/peec/cgi-bin/docs/events/2011/becc/presentations/1%20NYSERDAs%20competition.pdf.</t>
  </si>
  <si>
    <t>The end date, goals, and prizes should be clearly defined. The program should be marketed such that participants understand both the timeframe of the competition and the ability to save energy following competition completion. The latter should involve a focus on long-term behavioral measures.</t>
  </si>
  <si>
    <t>The goal is to show-case energy efficiency through the "eyes of a local home owner".  Homeowners compete to win a prize package in energy efficiency improvements.  Project should use a whole house science based approach.  Sponsors receive recognition through product placement and website/advertisement coverage.  The winning home is opened to the community to tour the makeover installations once the contest is completed.</t>
  </si>
  <si>
    <t>Xcel, SMUD, Texas Co-op, Electric Co-ops of Arkansas, Jacksonville Electric Authority, FirstEnergy, and more.</t>
  </si>
  <si>
    <t>single family residential customers who own their home.  The program could be modified to include rental homes and would require advertising to landlords.</t>
  </si>
  <si>
    <t>Retailers, distributers and trade allies would be involved in marketing and "sponsorship" of contest.  Residential customers who owned their home would be allowed to compete.  The community would be able to tour the winning home and have the opportunity to discuss how they could do energy efficiency upgrades in their own homes.  Can network program into home shows and other promotional opportunities.  Program has potential for co-delivery with a natural gas company.</t>
  </si>
  <si>
    <t>website, marketing - social media and paid advertisement.  Personnel and/or contractor to plan, recruit, administer and conduct post event report.  Stakeholder planning meetings.  Contest concludes with a half-day workshop for all contest applicants.</t>
  </si>
  <si>
    <t xml:space="preserve">Products and labor are donated through local sponsorship - $0.00.  As a consolation prize, runner-ups receive a  home performance analysis report - $350-500 each (5-20 runner-ups).  1/2 day workshop - $3,000 - $10,000.  </t>
  </si>
  <si>
    <t xml:space="preserve">electric savings ranged from 12-53% on winning homes in Oregon.  Energy savings of 612,570 kWh </t>
  </si>
  <si>
    <t>39,830 therms (Oregon)</t>
  </si>
  <si>
    <t xml:space="preserve">12% of entrants from one contest went on to hire a participating contractor and install EE upgrades.  </t>
  </si>
  <si>
    <t>1 winner and 5-20 runner ups.  Entrants in past contests nationwide have ranged from 1,000 upwards to 6,600 homeowners.</t>
  </si>
  <si>
    <t>From Oregon 2011:  950 entrants installed 1,571 measures:  EE products, weatherization, heating, water heaters and solar.  753 entrants scheduled and received home energy reviews.  25 entrants completed home performance with Energy Star projects.  A South Carolina Co-op Makeover contest led to an on-bill financing pilot project with a goal of upgrading 225,000 homes over 10 years.</t>
  </si>
  <si>
    <t>(1) 1 year of pre and post contest energy use of the winning home.  (2) website analytics during the contest and a time period post contest (utilities posted video of the winning home to their websites).  (3) comparison of customer participation with participating trade alley contest sponsors pre and post contest (3) comparison rebate participation pre and post contest. (4) follow-up survey with contest entrants to capture post contest EE upgrades.</t>
  </si>
  <si>
    <t xml:space="preserve">(1) Home Energy Makeover Contests - Who are the Winners and Losers in Motivating Existing Homeowners to Make "Whole House" Energy Saving Improvements. https://rpsc.energy.gov/sites/default/files/publication/c-616_Home%20Energy%20Makeover%20Contests%20at%20ECEEE%20final%20052313.pdf    Report contains evaluation data from  Energy Trust of Oregon and Texas Electric Co-op.  </t>
  </si>
  <si>
    <t>The end date, goals, and prizes should be clearly defined. The program should be marketed such that participants understand both the timeframe of the competition and the ability to save energy following competition completion.</t>
  </si>
  <si>
    <t>A group of small- to mid-size municipalities would compete with each other to save energy over the course of a year, compared as a percentage to demographically similar towns not partcipating in the competition. Using web applications (if available) and bought/earned/owned media, utilities would provide participating towns with information on how to participate and monthly updates on progress; customers in the towns could be notified of participation, rankings, and progress on their bills, online, and through the media. Savings could be measured through participant entries of measures undertaken on a website and/or comparisons of energy use by town. Energy-themed prizes (e.g., money towards a community energy-saving initiative) would be appropriate for winners (see http://climateandenergy.org/news.1049483.merriam-quinter-wind-the-take-charge-challenge-six-kansas-towns-save-over-6-million-kilowatt-hours-and-more-than-half-a-million-dollars). Utilities could target areas of congestion for participation.</t>
  </si>
  <si>
    <t>The most relevant example is the "Kansas Take Charge Challenge," which originated with the Climate and Energy Project. The "Energy Smackdown" is also similar. See Grossberg et al. (2015) under "References to Existing Evaluation Reports."</t>
  </si>
  <si>
    <t>The program would be broadly targeted to residential customers in participating towns. The initial Kansas competition involved six towns, and the second involved 16 towns. For purposes of this proposal, 10,000 participants are assumed per utility (per the results of one of the Kansas competitions).</t>
  </si>
  <si>
    <t>This would impact numerous market actors, including distributors, retailers, trade allies, and community leaders. The implementing utility should integrate its other efficiency programs with the competition by promoting them as ways to save and win. Community leaders and the media should be utilized to encourage participation, as in the Kansas example; third-party communications were a key part of the Kansas program's success.</t>
  </si>
  <si>
    <t>A website allowing participating individuals to compare progress and enter measures which they have undertaken would be helpful. KCP&amp;L's Opower application could serve as the basis of a participation platform, or the utilities could integrate participation portals on their respective websites. Customer bills could serve as a method of communicaiton as well. Utilities would also need to use existing contacts with media, community leaders, and market participants to promote the competition.</t>
  </si>
  <si>
    <t>The Kansas competition cost $170,000 for six towns, consisting of $75,000 in staff time, $75,000 in prizes and other direct expenses, and $20,000 in participating utility costs. Based on columns I through K, this results in the following approximate cost of saved energy for each utility over the competition timeframe:</t>
  </si>
  <si>
    <t>The winning town in the Kansas competition reduced energy use by 5.5 percent in one year. Grossberg et al. (2015) (cited under "References to Existing Evaluation Reports") cite 3 to 6 percent energy savings across surveyed gamification programs more generally. Based on 10,000 participants per utility and the monthly average use of residential customers for each utility (per the most recently filed rate cases), the following energy savings could be achieved for each utility at a 3 percent reduction in energy use per customer during the competition (see data in columns J and K):</t>
  </si>
  <si>
    <t>Incorporating the utilities' other programs into the competition (e.g., through marketing and cross-program participation) would make attribution of some savings to the competition in isolation more difficult. However, this would also boost the savings and participation attributable to the other programs, improving their cost-effectiveness.</t>
  </si>
  <si>
    <t>The Kansas competition achieved an estimated participation rate of over 10 percent (approximately 10,000 people).</t>
  </si>
  <si>
    <t>All end-use measures could be incorporated into the competition, either directly by participants as a means to compete or indirectly by the utilities through marketing and outreach. A particular focus should be made on behavioral measures.</t>
  </si>
  <si>
    <t>Per Fuller et al. (2010) (cited under "References to Existing Evaluation Reports"), evaluation against comparable towns (as opposed to the prior year) is a preferrable baseline in order to avoid measuring savings due to economic or other exogenous factors. Some evaluation could involve deemed savings from common measures entered online by participating individuals (e.g., lighting retrofits).</t>
  </si>
  <si>
    <r>
      <t xml:space="preserve">(1) Grossberg, F., Wolfson, M., Mazur-Stommen, S., Farley, K., and Nadel, S. 2015. "Gamified Energy Efficiency Programs." American Council for an Energy-Efficient Economy. Report Number B1501. http://aceee.org/research-report/b1501. (2) Fuller, M., Kunkel, C., Zimring, M., Hoffman, I., Soroye, K.L., and Goldman, C. 2010. </t>
    </r>
    <r>
      <rPr>
        <i/>
        <sz val="11"/>
        <color theme="1"/>
        <rFont val="Calibri"/>
        <family val="2"/>
        <scheme val="minor"/>
      </rPr>
      <t>Driving Demand for Home Energy Improvements.</t>
    </r>
    <r>
      <rPr>
        <sz val="11"/>
        <color theme="1"/>
        <rFont val="Calibri"/>
        <family val="2"/>
        <scheme val="minor"/>
      </rPr>
      <t xml:space="preserve"> "Take Charge Challenge." Lawrence Berkeley Naitonal Laboratory. LBNL-3960E. http://drivingdemand.lbl.gov/reports/lbnl-3960e-charge.pdf.</t>
    </r>
  </si>
  <si>
    <t>The end date, goals, and prizes should be clearly defined. The program should be marketed such that participants understand both the timeframe of the competition and the ability to save energy following competition completion. The latter could require a focus on behavioral measures.</t>
  </si>
  <si>
    <t>3b</t>
  </si>
  <si>
    <t>3a</t>
  </si>
  <si>
    <t>Develop an Energy Efficiency Education Package and promote it to schools in the greater St. Louis, Missouri regional area and in agreed upon areas in the Ameren Missouri service area.  This package will include opportunities in Professional Development Workshops and Training, classroom and conference presentations, EarthWays tours, special school events like Science Nights and Earth Day events, etc.  A list of offerings through the School Energy Efficiency Education Program, to include:
1. Teacher and Adult Professional Development (PD)Workshops for those teaching grades 5-8.                                                                                                                                                           2. On demand energy efficiency education lessons - promote offerings to all schools/education groups (can include scouts, home schools, community education groups) in the target areas and respond to requests to present directly to students in classrooms.  Develop program offerings for those in grades 5-8. 
3. Lessons with Toolbox - develop two toolbox kits, one for those in grades 5-8.  These toolboxes will include a toolbox guide, educational activities and materials, educational gadgets for use in these activities, examples of energy efficient equipment including light bulbs, shower heads and more.
4. Tours - develop a set of tour offerings including EarthWays Center, and Ameren.</t>
  </si>
  <si>
    <t>RES Bundling/Tiers</t>
  </si>
  <si>
    <t>NRDC/Division of Energy</t>
  </si>
  <si>
    <t>Stakeholder</t>
  </si>
  <si>
    <t>Sector</t>
  </si>
  <si>
    <t>Business</t>
  </si>
  <si>
    <t>Expanded Upstream</t>
  </si>
  <si>
    <t>Residential</t>
  </si>
  <si>
    <t>Res. New Homes</t>
  </si>
  <si>
    <t>Street Lighting</t>
  </si>
  <si>
    <t>Education</t>
  </si>
  <si>
    <t>Competitions</t>
  </si>
  <si>
    <t>Incr. Budget</t>
  </si>
  <si>
    <t>$22.9M</t>
  </si>
  <si>
    <t>Incr. MWh</t>
  </si>
  <si>
    <t>$14.6M</t>
  </si>
  <si>
    <t>$22.6M</t>
  </si>
  <si>
    <t>$30.1M</t>
  </si>
  <si>
    <t>71k-120k</t>
  </si>
  <si>
    <t>181k</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</si>
</sst>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44" formatCode="_(&quot;$&quot;* #,##0.00_);_(&quot;$&quot;* \(#,##0.00\);_(&quot;$&quot;* &quot;-&quot;??_);_(@_)"/>
    <numFmt numFmtId="43" formatCode="_(* #,##0.00_);_(* \(#,##0.00\);_(* &quot;-&quot;??_);_(@_)"/>
    <numFmt numFmtId="164" formatCode="_(* #,##0_);_(* \(#,##0\);_(* &quot;-&quot;??_);_(@_)"/>
    <numFmt numFmtId="165" formatCode="&quot;$&quot;#,##0.0000"/>
  </numFmts>
  <fonts count="7"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2"/>
      <color rgb="FF333333"/>
      <name val="Calibri"/>
      <family val="2"/>
      <scheme val="minor"/>
    </font>
    <font>
      <u/>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FFFF66"/>
        <bgColor indexed="64"/>
      </patternFill>
    </fill>
    <fill>
      <patternFill patternType="solid">
        <fgColor theme="4" tint="0.59999389629810485"/>
        <bgColor indexed="64"/>
      </patternFill>
    </fill>
  </fills>
  <borders count="1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0" fontId="3" fillId="0" borderId="0" applyNumberFormat="0" applyFill="0" applyBorder="0" applyAlignment="0" applyProtection="0"/>
    <xf numFmtId="44" fontId="2" fillId="0" borderId="0" applyFont="0" applyFill="0" applyBorder="0" applyAlignment="0" applyProtection="0"/>
  </cellStyleXfs>
  <cellXfs count="52">
    <xf numFmtId="0" fontId="0" fillId="0" borderId="0" xfId="0"/>
    <xf numFmtId="0" fontId="0" fillId="0" borderId="0" xfId="0" applyAlignment="1">
      <alignment wrapText="1"/>
    </xf>
    <xf numFmtId="0" fontId="1" fillId="0" borderId="0" xfId="0" applyFont="1"/>
    <xf numFmtId="0" fontId="0" fillId="2" borderId="0" xfId="0" applyFill="1" applyAlignment="1">
      <alignment wrapText="1"/>
    </xf>
    <xf numFmtId="0" fontId="0" fillId="3" borderId="0" xfId="0" applyFill="1" applyAlignment="1">
      <alignment wrapText="1"/>
    </xf>
    <xf numFmtId="3" fontId="0" fillId="0" borderId="0" xfId="0" applyNumberFormat="1" applyAlignment="1">
      <alignment wrapText="1"/>
    </xf>
    <xf numFmtId="164" fontId="0" fillId="0" borderId="0" xfId="1" applyNumberFormat="1" applyFont="1" applyAlignment="1">
      <alignment wrapText="1"/>
    </xf>
    <xf numFmtId="0" fontId="3" fillId="0" borderId="0" xfId="2" applyAlignment="1">
      <alignment wrapText="1"/>
    </xf>
    <xf numFmtId="0" fontId="0" fillId="0" borderId="0" xfId="0" applyAlignment="1">
      <alignment vertical="top" wrapText="1"/>
    </xf>
    <xf numFmtId="0" fontId="0" fillId="0" borderId="0" xfId="0" applyAlignment="1">
      <alignment horizontal="center" vertical="top" wrapText="1"/>
    </xf>
    <xf numFmtId="3" fontId="0" fillId="0" borderId="0" xfId="0" applyNumberFormat="1" applyAlignment="1">
      <alignment vertical="top" wrapText="1"/>
    </xf>
    <xf numFmtId="3" fontId="0" fillId="0" borderId="0" xfId="0" applyNumberFormat="1" applyAlignment="1">
      <alignment horizontal="left" vertical="top" wrapText="1"/>
    </xf>
    <xf numFmtId="0" fontId="0" fillId="0" borderId="0" xfId="0" applyAlignment="1">
      <alignment vertical="top"/>
    </xf>
    <xf numFmtId="0" fontId="0" fillId="0" borderId="0" xfId="0" applyAlignment="1">
      <alignment horizontal="left" vertical="top"/>
    </xf>
    <xf numFmtId="0" fontId="0" fillId="0" borderId="0" xfId="0" applyNumberFormat="1" applyAlignment="1">
      <alignment vertical="top" wrapText="1"/>
    </xf>
    <xf numFmtId="0" fontId="0" fillId="0" borderId="0" xfId="0" applyAlignment="1">
      <alignment horizontal="left" vertical="top" wrapText="1"/>
    </xf>
    <xf numFmtId="3" fontId="4" fillId="0" borderId="0" xfId="0" applyNumberFormat="1" applyFont="1" applyAlignment="1">
      <alignment horizontal="left" vertical="top" wrapText="1"/>
    </xf>
    <xf numFmtId="0" fontId="0" fillId="0" borderId="0" xfId="3" applyNumberFormat="1" applyFont="1" applyAlignment="1">
      <alignment vertical="top" wrapText="1"/>
    </xf>
    <xf numFmtId="3" fontId="0" fillId="0" borderId="0" xfId="0" applyNumberFormat="1" applyAlignment="1">
      <alignment horizontal="center" vertical="top" wrapText="1"/>
    </xf>
    <xf numFmtId="3" fontId="0" fillId="0" borderId="0" xfId="0" applyNumberFormat="1" applyBorder="1" applyAlignment="1">
      <alignment horizontal="left" vertical="top" wrapText="1"/>
    </xf>
    <xf numFmtId="3" fontId="0" fillId="0" borderId="1" xfId="0" applyNumberFormat="1" applyBorder="1" applyAlignment="1">
      <alignment horizontal="left" vertical="top" wrapText="1"/>
    </xf>
    <xf numFmtId="0" fontId="0" fillId="0" borderId="0" xfId="0" applyAlignment="1">
      <alignment vertical="center" wrapText="1"/>
    </xf>
    <xf numFmtId="0" fontId="0" fillId="0" borderId="2" xfId="0" applyBorder="1" applyAlignment="1">
      <alignment wrapText="1"/>
    </xf>
    <xf numFmtId="0" fontId="0" fillId="0" borderId="4" xfId="0" applyBorder="1"/>
    <xf numFmtId="0" fontId="0" fillId="0" borderId="0" xfId="0" applyBorder="1"/>
    <xf numFmtId="0" fontId="0" fillId="0" borderId="6" xfId="0" applyBorder="1"/>
    <xf numFmtId="3" fontId="0" fillId="0" borderId="7" xfId="0" applyNumberFormat="1" applyBorder="1" applyAlignment="1">
      <alignment horizontal="left" vertical="top" wrapText="1"/>
    </xf>
    <xf numFmtId="0" fontId="0" fillId="0" borderId="7" xfId="0" applyBorder="1"/>
    <xf numFmtId="0" fontId="0" fillId="0" borderId="9" xfId="0" applyBorder="1" applyAlignment="1">
      <alignment wrapText="1"/>
    </xf>
    <xf numFmtId="0" fontId="0" fillId="0" borderId="10" xfId="0" applyBorder="1" applyAlignment="1">
      <alignment wrapText="1"/>
    </xf>
    <xf numFmtId="0" fontId="0" fillId="0" borderId="10" xfId="0" applyNumberFormat="1" applyBorder="1" applyAlignment="1">
      <alignment wrapText="1"/>
    </xf>
    <xf numFmtId="0" fontId="0" fillId="0" borderId="10" xfId="0" applyBorder="1"/>
    <xf numFmtId="0" fontId="0" fillId="0" borderId="11" xfId="0" applyBorder="1"/>
    <xf numFmtId="165" fontId="0" fillId="0" borderId="1" xfId="0" applyNumberFormat="1" applyBorder="1"/>
    <xf numFmtId="165" fontId="0" fillId="0" borderId="0" xfId="0" applyNumberFormat="1" applyBorder="1"/>
    <xf numFmtId="165" fontId="0" fillId="0" borderId="7" xfId="0" applyNumberFormat="1" applyBorder="1"/>
    <xf numFmtId="0" fontId="0" fillId="0" borderId="0" xfId="0" applyAlignment="1">
      <alignment horizontal="right"/>
    </xf>
    <xf numFmtId="8" fontId="0" fillId="0" borderId="0" xfId="0" applyNumberFormat="1" applyAlignment="1">
      <alignment horizontal="center"/>
    </xf>
    <xf numFmtId="0" fontId="0" fillId="0" borderId="0" xfId="0" applyAlignment="1">
      <alignment horizontal="center"/>
    </xf>
    <xf numFmtId="3" fontId="0" fillId="0" borderId="0" xfId="0" applyNumberFormat="1" applyAlignment="1">
      <alignment horizontal="center"/>
    </xf>
    <xf numFmtId="0" fontId="0" fillId="0" borderId="0" xfId="0"/>
    <xf numFmtId="0" fontId="1" fillId="0" borderId="0" xfId="0" applyFont="1"/>
    <xf numFmtId="0" fontId="0" fillId="2" borderId="0" xfId="0" applyFill="1" applyAlignment="1">
      <alignment wrapText="1"/>
    </xf>
    <xf numFmtId="0" fontId="0" fillId="0" borderId="1"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3" fontId="0" fillId="0" borderId="1" xfId="0" applyNumberFormat="1" applyBorder="1" applyAlignment="1">
      <alignment horizontal="left" vertical="top" wrapText="1"/>
    </xf>
    <xf numFmtId="3" fontId="0" fillId="0" borderId="0" xfId="0" applyNumberFormat="1" applyBorder="1" applyAlignment="1">
      <alignment horizontal="left" vertical="top" wrapText="1"/>
    </xf>
    <xf numFmtId="3" fontId="0" fillId="0" borderId="7" xfId="0" applyNumberFormat="1" applyBorder="1" applyAlignment="1">
      <alignment horizontal="left" vertical="top" wrapText="1"/>
    </xf>
  </cellXfs>
  <cellStyles count="4">
    <cellStyle name="Comma" xfId="1" builtinId="3"/>
    <cellStyle name="Currency" xfId="3" builtinId="4"/>
    <cellStyle name="Hyperlink" xfId="2" builtinId="8"/>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a-eeac.org/wordpress/wp-content/uploads/HES-and-HEAT-Loan-Program-Assessment-Final-Report.pdf;" TargetMode="External"/><Relationship Id="rId2" Type="http://schemas.openxmlformats.org/officeDocument/2006/relationships/hyperlink" Target="http://ma-eeac.org/wordpress/wp-content/uploads/Upstream-Lighting-Impact-Evaluation-Final-Report.pdf;" TargetMode="External"/><Relationship Id="rId1" Type="http://schemas.openxmlformats.org/officeDocument/2006/relationships/hyperlink" Target="http://ma-eeac.org/wordpress/wp-content/uploads/FINAL-2014-Customer-Profile-1.pdf," TargetMode="External"/><Relationship Id="rId5" Type="http://schemas.openxmlformats.org/officeDocument/2006/relationships/printerSettings" Target="../printerSettings/printerSettings1.bin"/><Relationship Id="rId4" Type="http://schemas.openxmlformats.org/officeDocument/2006/relationships/hyperlink" Target="http://www.rieermc.ri.gov/documents/2014%20Evaluation%20Studies/National%20Grid%20Rhode%20Island%20Income%20Eligible%20Services%20Impact%20Evaluation,%20Volume%20II.pdf.%20Also%20see%20above%20impact%20evaluation%20for%20L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7"/>
  <sheetViews>
    <sheetView tabSelected="1" topLeftCell="A2" zoomScale="80" zoomScaleNormal="80" workbookViewId="0">
      <selection activeCell="F1" sqref="F1"/>
    </sheetView>
  </sheetViews>
  <sheetFormatPr defaultRowHeight="15" x14ac:dyDescent="0.25"/>
  <cols>
    <col min="3" max="3" width="12.140625" customWidth="1"/>
    <col min="4" max="4" width="12.140625" style="40" customWidth="1"/>
    <col min="5" max="5" width="15.42578125" customWidth="1"/>
    <col min="6" max="6" width="120.42578125" customWidth="1"/>
    <col min="7" max="7" width="42.85546875" customWidth="1"/>
    <col min="8" max="8" width="50" customWidth="1"/>
    <col min="9" max="9" width="31.7109375" customWidth="1"/>
    <col min="10" max="10" width="32.85546875" customWidth="1"/>
    <col min="11" max="14" width="22.7109375" customWidth="1"/>
    <col min="15" max="15" width="27.85546875" customWidth="1"/>
    <col min="16" max="16" width="22.7109375" customWidth="1"/>
    <col min="17" max="17" width="31.28515625" customWidth="1"/>
    <col min="18" max="18" width="35.140625" customWidth="1"/>
    <col min="19" max="19" width="35.85546875" customWidth="1"/>
    <col min="20" max="37" width="22.7109375" customWidth="1"/>
  </cols>
  <sheetData>
    <row r="1" spans="1:37" x14ac:dyDescent="0.25">
      <c r="F1" s="2" t="s">
        <v>32</v>
      </c>
    </row>
    <row r="2" spans="1:37" ht="75" x14ac:dyDescent="0.25">
      <c r="A2" t="s">
        <v>83</v>
      </c>
      <c r="B2" t="s">
        <v>101</v>
      </c>
      <c r="C2" s="3" t="s">
        <v>81</v>
      </c>
      <c r="D2" s="42" t="s">
        <v>263</v>
      </c>
      <c r="E2" s="3" t="s">
        <v>98</v>
      </c>
      <c r="F2" s="3" t="s">
        <v>0</v>
      </c>
      <c r="G2" s="3" t="s">
        <v>1</v>
      </c>
      <c r="H2" s="3" t="s">
        <v>2</v>
      </c>
      <c r="I2" s="3" t="s">
        <v>27</v>
      </c>
      <c r="J2" s="3" t="s">
        <v>4</v>
      </c>
      <c r="K2" s="3" t="s">
        <v>5</v>
      </c>
      <c r="L2" s="3" t="s">
        <v>6</v>
      </c>
      <c r="M2" s="3" t="s">
        <v>7</v>
      </c>
      <c r="N2" s="3" t="s">
        <v>8</v>
      </c>
      <c r="O2" s="3" t="s">
        <v>9</v>
      </c>
      <c r="P2" s="3" t="s">
        <v>10</v>
      </c>
      <c r="Q2" s="3" t="s">
        <v>28</v>
      </c>
      <c r="R2" s="3" t="s">
        <v>15</v>
      </c>
      <c r="S2" s="3" t="s">
        <v>16</v>
      </c>
      <c r="T2" s="3" t="s">
        <v>3</v>
      </c>
      <c r="U2" s="4" t="s">
        <v>11</v>
      </c>
      <c r="V2" s="4" t="s">
        <v>12</v>
      </c>
      <c r="W2" s="4" t="s">
        <v>13</v>
      </c>
      <c r="X2" s="4" t="s">
        <v>14</v>
      </c>
      <c r="Y2" s="4" t="s">
        <v>17</v>
      </c>
      <c r="Z2" s="4" t="s">
        <v>29</v>
      </c>
      <c r="AA2" s="4" t="s">
        <v>18</v>
      </c>
      <c r="AB2" s="4" t="s">
        <v>19</v>
      </c>
      <c r="AC2" s="4" t="s">
        <v>20</v>
      </c>
      <c r="AD2" s="4" t="s">
        <v>21</v>
      </c>
      <c r="AE2" s="4" t="s">
        <v>22</v>
      </c>
      <c r="AF2" s="4" t="s">
        <v>23</v>
      </c>
      <c r="AG2" s="4" t="s">
        <v>24</v>
      </c>
      <c r="AH2" s="4" t="s">
        <v>25</v>
      </c>
      <c r="AI2" s="4" t="s">
        <v>30</v>
      </c>
      <c r="AJ2" s="4" t="s">
        <v>26</v>
      </c>
      <c r="AK2" s="4" t="s">
        <v>31</v>
      </c>
    </row>
    <row r="3" spans="1:37" ht="195.75" customHeight="1" x14ac:dyDescent="0.25">
      <c r="A3">
        <v>1</v>
      </c>
      <c r="B3" t="s">
        <v>102</v>
      </c>
      <c r="C3" t="s">
        <v>82</v>
      </c>
      <c r="D3" s="40" t="s">
        <v>264</v>
      </c>
      <c r="E3" t="s">
        <v>100</v>
      </c>
      <c r="F3" s="1" t="s">
        <v>78</v>
      </c>
      <c r="G3" s="1" t="s">
        <v>79</v>
      </c>
      <c r="H3" s="1" t="s">
        <v>33</v>
      </c>
      <c r="I3" s="1" t="s">
        <v>37</v>
      </c>
      <c r="J3" s="1" t="s">
        <v>38</v>
      </c>
      <c r="K3" s="1" t="s">
        <v>39</v>
      </c>
      <c r="L3" s="5">
        <v>102703073</v>
      </c>
      <c r="M3" s="5">
        <v>12011</v>
      </c>
      <c r="N3" s="1" t="s">
        <v>40</v>
      </c>
      <c r="O3" s="1" t="s">
        <v>34</v>
      </c>
      <c r="P3" s="5">
        <v>2065</v>
      </c>
      <c r="Q3" s="1" t="s">
        <v>36</v>
      </c>
      <c r="R3" s="1" t="s">
        <v>35</v>
      </c>
      <c r="S3" s="7" t="s">
        <v>64</v>
      </c>
      <c r="T3" s="1" t="s">
        <v>65</v>
      </c>
    </row>
    <row r="4" spans="1:37" ht="163.5" customHeight="1" x14ac:dyDescent="0.25">
      <c r="A4">
        <v>2</v>
      </c>
      <c r="B4" t="s">
        <v>103</v>
      </c>
      <c r="C4" t="s">
        <v>82</v>
      </c>
      <c r="D4" s="40" t="s">
        <v>264</v>
      </c>
      <c r="E4" t="s">
        <v>265</v>
      </c>
      <c r="F4" s="1" t="s">
        <v>80</v>
      </c>
      <c r="G4" s="1" t="s">
        <v>66</v>
      </c>
      <c r="H4" s="1" t="s">
        <v>41</v>
      </c>
      <c r="I4" s="1" t="s">
        <v>42</v>
      </c>
      <c r="J4" s="1" t="s">
        <v>43</v>
      </c>
      <c r="K4" s="1" t="s">
        <v>67</v>
      </c>
      <c r="L4" s="5" t="s">
        <v>68</v>
      </c>
      <c r="M4" s="5" t="s">
        <v>69</v>
      </c>
      <c r="N4" s="1" t="s">
        <v>44</v>
      </c>
      <c r="O4" s="1" t="s">
        <v>45</v>
      </c>
      <c r="P4" s="5" t="s">
        <v>70</v>
      </c>
      <c r="Q4" s="1" t="s">
        <v>46</v>
      </c>
      <c r="R4" s="1" t="s">
        <v>47</v>
      </c>
      <c r="S4" s="7" t="s">
        <v>71</v>
      </c>
      <c r="T4" s="1" t="s">
        <v>48</v>
      </c>
    </row>
    <row r="5" spans="1:37" ht="180" x14ac:dyDescent="0.25">
      <c r="A5" t="s">
        <v>258</v>
      </c>
      <c r="B5" t="s">
        <v>104</v>
      </c>
      <c r="C5" t="s">
        <v>82</v>
      </c>
      <c r="D5" s="40" t="s">
        <v>266</v>
      </c>
      <c r="E5" s="40" t="s">
        <v>260</v>
      </c>
      <c r="F5" s="1" t="s">
        <v>49</v>
      </c>
      <c r="G5" s="1" t="s">
        <v>72</v>
      </c>
      <c r="H5" s="1" t="s">
        <v>50</v>
      </c>
      <c r="I5" s="1" t="s">
        <v>51</v>
      </c>
      <c r="J5" s="1" t="s">
        <v>52</v>
      </c>
      <c r="K5" s="1" t="s">
        <v>53</v>
      </c>
      <c r="L5" s="5">
        <v>24921000</v>
      </c>
      <c r="M5" s="5">
        <v>3455</v>
      </c>
      <c r="N5" s="5" t="s">
        <v>54</v>
      </c>
      <c r="O5" s="1" t="s">
        <v>55</v>
      </c>
      <c r="P5" s="5">
        <v>18000</v>
      </c>
      <c r="Q5" s="1" t="s">
        <v>56</v>
      </c>
      <c r="R5" s="1" t="s">
        <v>57</v>
      </c>
      <c r="S5" s="7" t="s">
        <v>73</v>
      </c>
      <c r="T5" s="1" t="s">
        <v>58</v>
      </c>
    </row>
    <row r="6" spans="1:37" ht="236.25" customHeight="1" x14ac:dyDescent="0.25">
      <c r="A6" t="s">
        <v>257</v>
      </c>
      <c r="B6" t="s">
        <v>104</v>
      </c>
      <c r="C6" t="s">
        <v>97</v>
      </c>
      <c r="D6" s="40" t="s">
        <v>266</v>
      </c>
      <c r="E6" t="s">
        <v>260</v>
      </c>
      <c r="F6" s="8" t="s">
        <v>171</v>
      </c>
      <c r="G6" s="8" t="s">
        <v>172</v>
      </c>
      <c r="H6" s="8" t="s">
        <v>173</v>
      </c>
      <c r="I6" s="8" t="s">
        <v>174</v>
      </c>
      <c r="J6" s="8" t="s">
        <v>175</v>
      </c>
      <c r="K6" s="17" t="s">
        <v>176</v>
      </c>
      <c r="L6" s="8" t="s">
        <v>177</v>
      </c>
      <c r="M6" s="8" t="s">
        <v>178</v>
      </c>
      <c r="N6" s="8" t="s">
        <v>179</v>
      </c>
      <c r="O6" s="8" t="s">
        <v>180</v>
      </c>
      <c r="P6" s="18">
        <v>2055</v>
      </c>
      <c r="Q6" s="8" t="s">
        <v>181</v>
      </c>
      <c r="R6" s="8" t="s">
        <v>182</v>
      </c>
      <c r="S6" s="8" t="s">
        <v>183</v>
      </c>
      <c r="T6" s="8" t="s">
        <v>184</v>
      </c>
    </row>
    <row r="7" spans="1:37" ht="150" x14ac:dyDescent="0.25">
      <c r="A7">
        <v>4</v>
      </c>
      <c r="B7" t="s">
        <v>104</v>
      </c>
      <c r="C7" t="s">
        <v>82</v>
      </c>
      <c r="D7" s="40" t="s">
        <v>266</v>
      </c>
      <c r="E7" t="s">
        <v>204</v>
      </c>
      <c r="F7" s="1" t="s">
        <v>59</v>
      </c>
      <c r="G7" s="1" t="s">
        <v>60</v>
      </c>
      <c r="H7" s="1" t="s">
        <v>61</v>
      </c>
      <c r="I7" s="1" t="s">
        <v>62</v>
      </c>
      <c r="J7" s="1" t="s">
        <v>63</v>
      </c>
      <c r="K7" s="1" t="s">
        <v>75</v>
      </c>
      <c r="L7" s="5">
        <v>17716696</v>
      </c>
      <c r="M7" s="5">
        <v>2456</v>
      </c>
      <c r="N7" s="5" t="s">
        <v>76</v>
      </c>
      <c r="O7" s="1" t="s">
        <v>55</v>
      </c>
      <c r="P7" s="6">
        <v>12000</v>
      </c>
      <c r="Q7" s="1" t="s">
        <v>56</v>
      </c>
      <c r="R7" s="1" t="s">
        <v>77</v>
      </c>
      <c r="S7" s="7" t="s">
        <v>74</v>
      </c>
      <c r="T7" s="1" t="s">
        <v>58</v>
      </c>
    </row>
    <row r="8" spans="1:37" ht="180" x14ac:dyDescent="0.25">
      <c r="A8">
        <v>5</v>
      </c>
      <c r="B8" t="s">
        <v>107</v>
      </c>
      <c r="C8" t="s">
        <v>97</v>
      </c>
      <c r="D8" s="40" t="s">
        <v>267</v>
      </c>
      <c r="E8" t="s">
        <v>99</v>
      </c>
      <c r="F8" s="1" t="s">
        <v>84</v>
      </c>
      <c r="G8" s="8" t="s">
        <v>85</v>
      </c>
      <c r="H8" s="8" t="s">
        <v>86</v>
      </c>
      <c r="I8" s="8" t="s">
        <v>87</v>
      </c>
      <c r="J8" s="9" t="s">
        <v>88</v>
      </c>
      <c r="K8" s="10" t="s">
        <v>89</v>
      </c>
      <c r="L8" s="8" t="s">
        <v>90</v>
      </c>
      <c r="M8" s="11" t="s">
        <v>91</v>
      </c>
      <c r="N8" s="8" t="s">
        <v>92</v>
      </c>
      <c r="O8" s="12"/>
      <c r="P8" s="10" t="s">
        <v>93</v>
      </c>
      <c r="Q8" s="8" t="s">
        <v>94</v>
      </c>
      <c r="R8" s="8" t="s">
        <v>95</v>
      </c>
      <c r="S8" s="8" t="s">
        <v>96</v>
      </c>
      <c r="T8" s="1"/>
    </row>
    <row r="9" spans="1:37" ht="90" x14ac:dyDescent="0.25">
      <c r="A9">
        <v>6</v>
      </c>
      <c r="B9" t="s">
        <v>106</v>
      </c>
      <c r="C9" t="s">
        <v>261</v>
      </c>
      <c r="D9" s="40" t="s">
        <v>268</v>
      </c>
      <c r="E9" t="s">
        <v>105</v>
      </c>
      <c r="F9" s="21" t="s">
        <v>209</v>
      </c>
      <c r="G9" s="1" t="s">
        <v>211</v>
      </c>
      <c r="H9" s="8" t="s">
        <v>210</v>
      </c>
      <c r="I9" s="1"/>
      <c r="J9" s="1"/>
      <c r="K9" s="1"/>
      <c r="L9" s="1"/>
      <c r="M9" s="1"/>
      <c r="N9" s="1"/>
      <c r="O9" s="1"/>
      <c r="P9" s="1"/>
      <c r="Q9" s="1"/>
      <c r="R9" s="1"/>
      <c r="S9" s="1"/>
      <c r="T9" s="1"/>
    </row>
    <row r="10" spans="1:37" ht="151.5" customHeight="1" x14ac:dyDescent="0.25">
      <c r="A10">
        <v>7</v>
      </c>
      <c r="B10" t="s">
        <v>106</v>
      </c>
      <c r="C10" t="s">
        <v>97</v>
      </c>
      <c r="D10" s="40" t="s">
        <v>266</v>
      </c>
      <c r="E10" t="s">
        <v>115</v>
      </c>
      <c r="F10" s="8" t="s">
        <v>108</v>
      </c>
      <c r="G10" s="8" t="s">
        <v>109</v>
      </c>
      <c r="H10" s="8" t="s">
        <v>110</v>
      </c>
      <c r="I10" s="8"/>
      <c r="J10" s="13" t="s">
        <v>111</v>
      </c>
      <c r="K10" s="10" t="s">
        <v>112</v>
      </c>
      <c r="L10" s="8" t="s">
        <v>113</v>
      </c>
      <c r="M10" s="11"/>
      <c r="N10" s="8"/>
      <c r="O10" s="14" t="s">
        <v>114</v>
      </c>
      <c r="P10" s="10"/>
      <c r="Q10" s="8"/>
      <c r="R10" s="8"/>
      <c r="S10" s="8"/>
      <c r="T10" s="1"/>
    </row>
    <row r="11" spans="1:37" ht="229.5" customHeight="1" x14ac:dyDescent="0.25">
      <c r="A11">
        <v>8</v>
      </c>
      <c r="B11" t="s">
        <v>103</v>
      </c>
      <c r="C11" t="s">
        <v>97</v>
      </c>
      <c r="D11" s="40" t="s">
        <v>264</v>
      </c>
      <c r="E11" t="s">
        <v>130</v>
      </c>
      <c r="F11" s="9" t="s">
        <v>116</v>
      </c>
      <c r="G11" s="1"/>
      <c r="H11" s="8" t="s">
        <v>117</v>
      </c>
      <c r="I11" s="8" t="s">
        <v>118</v>
      </c>
      <c r="J11" s="8" t="s">
        <v>119</v>
      </c>
      <c r="K11" s="8" t="s">
        <v>120</v>
      </c>
      <c r="L11" s="8" t="s">
        <v>121</v>
      </c>
      <c r="M11" s="8" t="s">
        <v>122</v>
      </c>
      <c r="N11" s="8" t="s">
        <v>123</v>
      </c>
      <c r="O11" s="8" t="s">
        <v>124</v>
      </c>
      <c r="P11" s="8" t="s">
        <v>125</v>
      </c>
      <c r="Q11" s="8" t="s">
        <v>126</v>
      </c>
      <c r="R11" s="8" t="s">
        <v>127</v>
      </c>
      <c r="S11" s="8" t="s">
        <v>128</v>
      </c>
      <c r="T11" s="8" t="s">
        <v>129</v>
      </c>
    </row>
    <row r="12" spans="1:37" x14ac:dyDescent="0.25">
      <c r="A12">
        <v>9</v>
      </c>
      <c r="B12" t="s">
        <v>131</v>
      </c>
      <c r="C12" t="s">
        <v>97</v>
      </c>
      <c r="D12" s="40" t="s">
        <v>264</v>
      </c>
      <c r="E12" t="s">
        <v>132</v>
      </c>
      <c r="F12" s="1" t="s">
        <v>133</v>
      </c>
    </row>
    <row r="13" spans="1:37" ht="264.75" customHeight="1" x14ac:dyDescent="0.25">
      <c r="A13">
        <v>10</v>
      </c>
      <c r="B13" t="s">
        <v>107</v>
      </c>
      <c r="C13" t="s">
        <v>97</v>
      </c>
      <c r="D13" s="40" t="s">
        <v>269</v>
      </c>
      <c r="E13" t="s">
        <v>134</v>
      </c>
      <c r="F13" s="8" t="s">
        <v>259</v>
      </c>
    </row>
    <row r="14" spans="1:37" ht="202.5" customHeight="1" x14ac:dyDescent="0.25">
      <c r="A14">
        <v>11</v>
      </c>
      <c r="B14" t="s">
        <v>102</v>
      </c>
      <c r="C14" t="s">
        <v>97</v>
      </c>
      <c r="D14" s="40" t="s">
        <v>267</v>
      </c>
      <c r="E14" t="s">
        <v>150</v>
      </c>
      <c r="F14" s="8" t="s">
        <v>135</v>
      </c>
      <c r="G14" s="8" t="s">
        <v>136</v>
      </c>
      <c r="H14" s="8" t="s">
        <v>137</v>
      </c>
      <c r="I14" s="8" t="s">
        <v>138</v>
      </c>
      <c r="J14" s="8" t="s">
        <v>139</v>
      </c>
      <c r="K14" s="8" t="s">
        <v>140</v>
      </c>
      <c r="L14" s="11" t="s">
        <v>141</v>
      </c>
      <c r="M14" s="15" t="s">
        <v>142</v>
      </c>
      <c r="N14" s="11" t="s">
        <v>143</v>
      </c>
      <c r="O14" s="8" t="s">
        <v>144</v>
      </c>
      <c r="P14" s="8" t="s">
        <v>145</v>
      </c>
      <c r="Q14" s="8" t="s">
        <v>146</v>
      </c>
      <c r="R14" s="8" t="s">
        <v>147</v>
      </c>
      <c r="S14" s="8" t="s">
        <v>148</v>
      </c>
      <c r="T14" s="8" t="s">
        <v>149</v>
      </c>
    </row>
    <row r="15" spans="1:37" ht="300" customHeight="1" x14ac:dyDescent="0.25">
      <c r="A15">
        <v>12</v>
      </c>
      <c r="B15" t="s">
        <v>107</v>
      </c>
      <c r="C15" t="s">
        <v>152</v>
      </c>
      <c r="D15" s="40" t="s">
        <v>266</v>
      </c>
      <c r="E15" t="s">
        <v>151</v>
      </c>
      <c r="F15" s="1" t="s">
        <v>153</v>
      </c>
      <c r="G15" s="8" t="s">
        <v>154</v>
      </c>
      <c r="H15" s="12" t="s">
        <v>155</v>
      </c>
      <c r="I15" s="8" t="s">
        <v>156</v>
      </c>
      <c r="J15" s="8" t="s">
        <v>157</v>
      </c>
      <c r="K15" s="12" t="s">
        <v>158</v>
      </c>
      <c r="L15" s="8" t="s">
        <v>159</v>
      </c>
      <c r="M15" s="11" t="s">
        <v>160</v>
      </c>
      <c r="N15" s="16" t="s">
        <v>161</v>
      </c>
      <c r="O15" s="8" t="s">
        <v>162</v>
      </c>
      <c r="P15" s="14" t="s">
        <v>163</v>
      </c>
      <c r="Q15" s="8" t="s">
        <v>164</v>
      </c>
      <c r="R15" s="8" t="s">
        <v>165</v>
      </c>
      <c r="S15" s="8" t="s">
        <v>166</v>
      </c>
      <c r="T15" s="8" t="s">
        <v>167</v>
      </c>
    </row>
    <row r="16" spans="1:37" x14ac:dyDescent="0.25">
      <c r="A16">
        <v>13</v>
      </c>
      <c r="B16" t="s">
        <v>107</v>
      </c>
      <c r="C16" t="s">
        <v>168</v>
      </c>
      <c r="D16" s="40" t="s">
        <v>264</v>
      </c>
      <c r="E16" t="s">
        <v>169</v>
      </c>
      <c r="F16" s="1" t="s">
        <v>170</v>
      </c>
    </row>
    <row r="17" spans="1:24" ht="150" customHeight="1" x14ac:dyDescent="0.25">
      <c r="A17">
        <v>14</v>
      </c>
      <c r="B17" t="s">
        <v>103</v>
      </c>
      <c r="C17" t="s">
        <v>97</v>
      </c>
      <c r="D17" s="40" t="s">
        <v>266</v>
      </c>
      <c r="E17" t="s">
        <v>208</v>
      </c>
      <c r="F17" s="1" t="s">
        <v>205</v>
      </c>
      <c r="G17" s="8" t="s">
        <v>206</v>
      </c>
      <c r="H17" s="8" t="s">
        <v>207</v>
      </c>
    </row>
    <row r="18" spans="1:24" ht="105" x14ac:dyDescent="0.25">
      <c r="A18">
        <v>15</v>
      </c>
      <c r="B18" t="s">
        <v>131</v>
      </c>
      <c r="C18" t="s">
        <v>212</v>
      </c>
      <c r="D18" s="40" t="s">
        <v>270</v>
      </c>
      <c r="E18" t="s">
        <v>185</v>
      </c>
      <c r="F18" s="22" t="s">
        <v>213</v>
      </c>
      <c r="G18" s="43" t="s">
        <v>186</v>
      </c>
      <c r="H18" s="43" t="s">
        <v>187</v>
      </c>
      <c r="I18" s="43" t="s">
        <v>188</v>
      </c>
      <c r="J18" s="43" t="s">
        <v>189</v>
      </c>
      <c r="K18" s="43" t="s">
        <v>190</v>
      </c>
      <c r="L18" s="43" t="s">
        <v>191</v>
      </c>
      <c r="M18" s="49" t="s">
        <v>192</v>
      </c>
      <c r="N18" s="20">
        <f>(12768729677/1048075)*500*0.04</f>
        <v>243660.60972735728</v>
      </c>
      <c r="O18" s="20" t="s">
        <v>193</v>
      </c>
      <c r="P18" s="43" t="s">
        <v>194</v>
      </c>
      <c r="Q18" s="49" t="s">
        <v>195</v>
      </c>
      <c r="R18" s="43" t="s">
        <v>196</v>
      </c>
      <c r="S18" s="43" t="s">
        <v>197</v>
      </c>
      <c r="T18" s="43" t="s">
        <v>198</v>
      </c>
      <c r="U18" s="43" t="s">
        <v>199</v>
      </c>
      <c r="V18" s="43" t="s">
        <v>200</v>
      </c>
      <c r="W18" s="46" t="s">
        <v>201</v>
      </c>
    </row>
    <row r="19" spans="1:24" x14ac:dyDescent="0.25">
      <c r="F19" s="23" t="s">
        <v>214</v>
      </c>
      <c r="G19" s="44"/>
      <c r="H19" s="44"/>
      <c r="I19" s="44"/>
      <c r="J19" s="44"/>
      <c r="K19" s="44"/>
      <c r="L19" s="44"/>
      <c r="M19" s="50"/>
      <c r="N19" s="19">
        <f>(832*12)*500*0.04</f>
        <v>199680</v>
      </c>
      <c r="O19" s="24" t="s">
        <v>202</v>
      </c>
      <c r="P19" s="44"/>
      <c r="Q19" s="50"/>
      <c r="R19" s="44"/>
      <c r="S19" s="44"/>
      <c r="T19" s="44"/>
      <c r="U19" s="44"/>
      <c r="V19" s="44"/>
      <c r="W19" s="47"/>
    </row>
    <row r="20" spans="1:24" x14ac:dyDescent="0.25">
      <c r="F20" s="25" t="s">
        <v>215</v>
      </c>
      <c r="G20" s="45"/>
      <c r="H20" s="45"/>
      <c r="I20" s="45"/>
      <c r="J20" s="45"/>
      <c r="K20" s="45"/>
      <c r="L20" s="45"/>
      <c r="M20" s="51"/>
      <c r="N20" s="26">
        <f>(1042*12)*500*0.04</f>
        <v>250080</v>
      </c>
      <c r="O20" s="27" t="s">
        <v>203</v>
      </c>
      <c r="P20" s="45"/>
      <c r="Q20" s="51"/>
      <c r="R20" s="45"/>
      <c r="S20" s="45"/>
      <c r="T20" s="45"/>
      <c r="U20" s="45"/>
      <c r="V20" s="45"/>
      <c r="W20" s="48"/>
    </row>
    <row r="21" spans="1:24" ht="105" x14ac:dyDescent="0.25">
      <c r="F21" s="22" t="s">
        <v>213</v>
      </c>
      <c r="G21" s="43" t="s">
        <v>216</v>
      </c>
      <c r="H21" s="43" t="s">
        <v>217</v>
      </c>
      <c r="I21" s="43" t="s">
        <v>218</v>
      </c>
      <c r="J21" s="43" t="s">
        <v>219</v>
      </c>
      <c r="K21" s="43" t="s">
        <v>220</v>
      </c>
      <c r="L21" s="43" t="s">
        <v>221</v>
      </c>
      <c r="M21" s="49" t="s">
        <v>222</v>
      </c>
      <c r="N21" s="20">
        <f>(12768729677/1048075)*200*0.03</f>
        <v>73098.182918207182</v>
      </c>
      <c r="O21" s="20" t="s">
        <v>193</v>
      </c>
      <c r="P21" s="43" t="s">
        <v>223</v>
      </c>
      <c r="Q21" s="49" t="s">
        <v>223</v>
      </c>
      <c r="R21" s="43" t="s">
        <v>224</v>
      </c>
      <c r="S21" s="43" t="s">
        <v>225</v>
      </c>
      <c r="T21" s="43" t="s">
        <v>226</v>
      </c>
      <c r="U21" s="43" t="s">
        <v>227</v>
      </c>
      <c r="V21" s="43" t="s">
        <v>228</v>
      </c>
      <c r="W21" s="46" t="s">
        <v>229</v>
      </c>
    </row>
    <row r="22" spans="1:24" x14ac:dyDescent="0.25">
      <c r="F22" s="23" t="s">
        <v>214</v>
      </c>
      <c r="G22" s="44"/>
      <c r="H22" s="44"/>
      <c r="I22" s="44"/>
      <c r="J22" s="44"/>
      <c r="K22" s="44"/>
      <c r="L22" s="44"/>
      <c r="M22" s="50"/>
      <c r="N22" s="19">
        <f>(832*12)*200*0.03</f>
        <v>59904</v>
      </c>
      <c r="O22" s="24" t="s">
        <v>202</v>
      </c>
      <c r="P22" s="44"/>
      <c r="Q22" s="50"/>
      <c r="R22" s="44"/>
      <c r="S22" s="44"/>
      <c r="T22" s="44"/>
      <c r="U22" s="44"/>
      <c r="V22" s="44"/>
      <c r="W22" s="47"/>
    </row>
    <row r="23" spans="1:24" x14ac:dyDescent="0.25">
      <c r="F23" s="25" t="s">
        <v>215</v>
      </c>
      <c r="G23" s="45"/>
      <c r="H23" s="45"/>
      <c r="I23" s="45"/>
      <c r="J23" s="45"/>
      <c r="K23" s="45"/>
      <c r="L23" s="45"/>
      <c r="M23" s="51"/>
      <c r="N23" s="26">
        <f>(1042*12)*200*0.03</f>
        <v>75024</v>
      </c>
      <c r="O23" s="27" t="s">
        <v>203</v>
      </c>
      <c r="P23" s="45"/>
      <c r="Q23" s="51"/>
      <c r="R23" s="45"/>
      <c r="S23" s="45"/>
      <c r="T23" s="45"/>
      <c r="U23" s="45"/>
      <c r="V23" s="45"/>
      <c r="W23" s="48"/>
    </row>
    <row r="24" spans="1:24" ht="216" customHeight="1" x14ac:dyDescent="0.25">
      <c r="F24" s="28" t="s">
        <v>230</v>
      </c>
      <c r="G24" s="29" t="s">
        <v>231</v>
      </c>
      <c r="H24" s="29" t="s">
        <v>232</v>
      </c>
      <c r="I24" s="29" t="s">
        <v>233</v>
      </c>
      <c r="J24" s="29" t="s">
        <v>234</v>
      </c>
      <c r="K24" s="29" t="s">
        <v>235</v>
      </c>
      <c r="L24" s="29" t="s">
        <v>236</v>
      </c>
      <c r="M24" s="29"/>
      <c r="N24" s="29" t="s">
        <v>237</v>
      </c>
      <c r="O24" s="29" t="s">
        <v>238</v>
      </c>
      <c r="P24" s="29" t="s">
        <v>239</v>
      </c>
      <c r="Q24" s="29" t="s">
        <v>240</v>
      </c>
      <c r="R24" s="29" t="s">
        <v>241</v>
      </c>
      <c r="S24" s="29" t="s">
        <v>242</v>
      </c>
      <c r="T24" s="30" t="s">
        <v>243</v>
      </c>
      <c r="U24" s="31"/>
      <c r="V24" s="31"/>
      <c r="W24" s="32"/>
    </row>
    <row r="25" spans="1:24" ht="135" x14ac:dyDescent="0.25">
      <c r="F25" s="22" t="s">
        <v>213</v>
      </c>
      <c r="G25" s="43" t="s">
        <v>244</v>
      </c>
      <c r="H25" s="43" t="s">
        <v>245</v>
      </c>
      <c r="I25" s="43" t="s">
        <v>246</v>
      </c>
      <c r="J25" s="43" t="s">
        <v>247</v>
      </c>
      <c r="K25" s="43" t="s">
        <v>248</v>
      </c>
      <c r="L25" s="43" t="s">
        <v>249</v>
      </c>
      <c r="M25" s="33">
        <f>170000/O25</f>
        <v>4.6512784097580258E-2</v>
      </c>
      <c r="N25" s="49" t="s">
        <v>250</v>
      </c>
      <c r="O25" s="20">
        <f>(12768729677/1048075)*10000*0.03</f>
        <v>3654909.1459103595</v>
      </c>
      <c r="P25" s="20" t="s">
        <v>193</v>
      </c>
      <c r="Q25" s="43" t="s">
        <v>223</v>
      </c>
      <c r="R25" s="49" t="s">
        <v>223</v>
      </c>
      <c r="S25" s="43" t="s">
        <v>251</v>
      </c>
      <c r="T25" s="43" t="s">
        <v>252</v>
      </c>
      <c r="U25" s="43" t="s">
        <v>253</v>
      </c>
      <c r="V25" s="43" t="s">
        <v>254</v>
      </c>
      <c r="W25" s="43" t="s">
        <v>255</v>
      </c>
      <c r="X25" s="46" t="s">
        <v>256</v>
      </c>
    </row>
    <row r="26" spans="1:24" x14ac:dyDescent="0.25">
      <c r="F26" s="23" t="s">
        <v>214</v>
      </c>
      <c r="G26" s="44"/>
      <c r="H26" s="44"/>
      <c r="I26" s="44"/>
      <c r="J26" s="44"/>
      <c r="K26" s="44"/>
      <c r="L26" s="44"/>
      <c r="M26" s="34">
        <f t="shared" ref="M26:M27" si="0">170000/O26</f>
        <v>5.6757478632478632E-2</v>
      </c>
      <c r="N26" s="50"/>
      <c r="O26" s="19">
        <f>(832*12)*10000*0.03</f>
        <v>2995200</v>
      </c>
      <c r="P26" s="24" t="s">
        <v>202</v>
      </c>
      <c r="Q26" s="44"/>
      <c r="R26" s="50"/>
      <c r="S26" s="44"/>
      <c r="T26" s="44"/>
      <c r="U26" s="44"/>
      <c r="V26" s="44"/>
      <c r="W26" s="44"/>
      <c r="X26" s="47"/>
    </row>
    <row r="27" spans="1:24" x14ac:dyDescent="0.25">
      <c r="F27" s="25" t="s">
        <v>215</v>
      </c>
      <c r="G27" s="45"/>
      <c r="H27" s="45"/>
      <c r="I27" s="45"/>
      <c r="J27" s="45"/>
      <c r="K27" s="45"/>
      <c r="L27" s="45"/>
      <c r="M27" s="35">
        <f t="shared" si="0"/>
        <v>4.531883130731499E-2</v>
      </c>
      <c r="N27" s="51"/>
      <c r="O27" s="26">
        <f>(1042*12)*10000*0.03</f>
        <v>3751200</v>
      </c>
      <c r="P27" s="27" t="s">
        <v>203</v>
      </c>
      <c r="Q27" s="45"/>
      <c r="R27" s="51"/>
      <c r="S27" s="45"/>
      <c r="T27" s="45"/>
      <c r="U27" s="45"/>
      <c r="V27" s="45"/>
      <c r="W27" s="45"/>
      <c r="X27" s="48"/>
    </row>
  </sheetData>
  <mergeCells count="45">
    <mergeCell ref="M18:M20"/>
    <mergeCell ref="P18:P20"/>
    <mergeCell ref="Q18:Q20"/>
    <mergeCell ref="R18:R20"/>
    <mergeCell ref="S18:S20"/>
    <mergeCell ref="T18:T20"/>
    <mergeCell ref="U18:U20"/>
    <mergeCell ref="V18:V20"/>
    <mergeCell ref="W18:W20"/>
    <mergeCell ref="G21:G23"/>
    <mergeCell ref="H21:H23"/>
    <mergeCell ref="I21:I23"/>
    <mergeCell ref="J21:J23"/>
    <mergeCell ref="K21:K23"/>
    <mergeCell ref="L21:L23"/>
    <mergeCell ref="G18:G20"/>
    <mergeCell ref="H18:H20"/>
    <mergeCell ref="I18:I20"/>
    <mergeCell ref="J18:J20"/>
    <mergeCell ref="K18:K20"/>
    <mergeCell ref="L18:L20"/>
    <mergeCell ref="U21:U23"/>
    <mergeCell ref="V21:V23"/>
    <mergeCell ref="W21:W23"/>
    <mergeCell ref="G25:G27"/>
    <mergeCell ref="H25:H27"/>
    <mergeCell ref="I25:I27"/>
    <mergeCell ref="J25:J27"/>
    <mergeCell ref="K25:K27"/>
    <mergeCell ref="L25:L27"/>
    <mergeCell ref="N25:N27"/>
    <mergeCell ref="M21:M23"/>
    <mergeCell ref="P21:P23"/>
    <mergeCell ref="Q21:Q23"/>
    <mergeCell ref="R21:R23"/>
    <mergeCell ref="S21:S23"/>
    <mergeCell ref="T21:T23"/>
    <mergeCell ref="W25:W27"/>
    <mergeCell ref="X25:X27"/>
    <mergeCell ref="Q25:Q27"/>
    <mergeCell ref="R25:R27"/>
    <mergeCell ref="S25:S27"/>
    <mergeCell ref="T25:T27"/>
    <mergeCell ref="U25:U27"/>
    <mergeCell ref="V25:V27"/>
  </mergeCells>
  <dataValidations count="1">
    <dataValidation type="list" allowBlank="1" showInputMessage="1" showErrorMessage="1" prompt="Pick one..." sqref="Z3:AK3">
      <formula1>"High,Medium,Low"</formula1>
    </dataValidation>
  </dataValidations>
  <hyperlinks>
    <hyperlink ref="S3" r:id="rId1"/>
    <hyperlink ref="S4" r:id="rId2" display="http://ma-eeac.org/wordpress/wp-content/uploads/Upstream-Lighting-Impact-Evaluation-Final-Report.pdf;"/>
    <hyperlink ref="S5" r:id="rId3" display="http://ma-eeac.org/wordpress/wp-content/uploads/HES-and-HEAT-Loan-Program-Assessment-Final-Report.pdf; "/>
    <hyperlink ref="S7" r:id="rId4"/>
  </hyperlinks>
  <pageMargins left="0.7" right="0.7" top="0.75" bottom="0.75" header="0.3" footer="0.3"/>
  <pageSetup paperSize="5" scale="46" fitToWidth="3" fitToHeight="0" orientation="landscape" horizontalDpi="4294967293" r:id="rId5"/>
  <headerFooter>
    <oddFooter>&amp;R&amp;"Times New Roman,Bold"&amp;12Schedule 3
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view="pageLayout" topLeftCell="B1" zoomScaleNormal="100" workbookViewId="0">
      <selection activeCell="I13" sqref="I13"/>
    </sheetView>
  </sheetViews>
  <sheetFormatPr defaultRowHeight="15" x14ac:dyDescent="0.25"/>
  <cols>
    <col min="1" max="1" width="9.140625" style="40"/>
    <col min="2" max="2" width="22.140625" customWidth="1"/>
    <col min="3" max="3" width="28.5703125" customWidth="1"/>
    <col min="4" max="4" width="21.85546875" customWidth="1"/>
    <col min="5" max="5" width="11.5703125" bestFit="1" customWidth="1"/>
    <col min="6" max="6" width="11.140625" bestFit="1" customWidth="1"/>
  </cols>
  <sheetData>
    <row r="1" spans="1:6" x14ac:dyDescent="0.25">
      <c r="B1" s="41" t="s">
        <v>262</v>
      </c>
      <c r="C1" s="41" t="s">
        <v>98</v>
      </c>
      <c r="D1" s="41" t="s">
        <v>263</v>
      </c>
      <c r="E1" s="41" t="s">
        <v>271</v>
      </c>
      <c r="F1" s="41" t="s">
        <v>273</v>
      </c>
    </row>
    <row r="2" spans="1:6" x14ac:dyDescent="0.25">
      <c r="A2" s="36">
        <f>Matrix!A3</f>
        <v>1</v>
      </c>
      <c r="B2" s="40" t="str">
        <f>Matrix!C3</f>
        <v>NRDC</v>
      </c>
      <c r="C2" s="40" t="str">
        <f>Matrix!E3</f>
        <v>C&amp;I Concierge</v>
      </c>
      <c r="D2" s="40" t="str">
        <f>Matrix!D3</f>
        <v>Business</v>
      </c>
      <c r="E2" s="38" t="s">
        <v>272</v>
      </c>
      <c r="F2" s="39">
        <f>Matrix!L3/1000</f>
        <v>102703.073</v>
      </c>
    </row>
    <row r="3" spans="1:6" x14ac:dyDescent="0.25">
      <c r="A3" s="36">
        <f>Matrix!A4</f>
        <v>2</v>
      </c>
      <c r="B3" s="40" t="str">
        <f>Matrix!C4</f>
        <v>NRDC</v>
      </c>
      <c r="C3" s="40" t="str">
        <f>Matrix!E4</f>
        <v>Expanded Upstream</v>
      </c>
      <c r="D3" s="40" t="str">
        <f>Matrix!D4</f>
        <v>Business</v>
      </c>
      <c r="E3" s="38" t="s">
        <v>274</v>
      </c>
      <c r="F3" s="39">
        <v>95233</v>
      </c>
    </row>
    <row r="4" spans="1:6" x14ac:dyDescent="0.25">
      <c r="A4" s="36" t="str">
        <f>Matrix!A5</f>
        <v>3a</v>
      </c>
      <c r="B4" s="40" t="str">
        <f>Matrix!C5</f>
        <v>NRDC</v>
      </c>
      <c r="C4" s="40" t="str">
        <f>Matrix!E5</f>
        <v>RES Bundling/Tiers</v>
      </c>
      <c r="D4" s="40" t="str">
        <f>Matrix!D5</f>
        <v>Residential</v>
      </c>
      <c r="E4" s="37" t="s">
        <v>275</v>
      </c>
      <c r="F4" s="39">
        <v>24921</v>
      </c>
    </row>
    <row r="5" spans="1:6" x14ac:dyDescent="0.25">
      <c r="A5" s="36" t="str">
        <f>Matrix!A6</f>
        <v>3b</v>
      </c>
      <c r="B5" s="40" t="str">
        <f>Matrix!C6</f>
        <v>Div. of Energy</v>
      </c>
      <c r="C5" s="40" t="str">
        <f>Matrix!E6</f>
        <v>RES Bundling/Tiers</v>
      </c>
      <c r="D5" s="40" t="str">
        <f>Matrix!D6</f>
        <v>Residential</v>
      </c>
      <c r="E5" s="38"/>
      <c r="F5" s="38"/>
    </row>
    <row r="6" spans="1:6" x14ac:dyDescent="0.25">
      <c r="A6" s="36">
        <f>Matrix!A7</f>
        <v>4</v>
      </c>
      <c r="B6" s="40" t="str">
        <f>Matrix!C7</f>
        <v>NRDC</v>
      </c>
      <c r="C6" s="40" t="str">
        <f>Matrix!E7</f>
        <v>Low Income Single Family</v>
      </c>
      <c r="D6" s="40" t="str">
        <f>Matrix!D7</f>
        <v>Residential</v>
      </c>
      <c r="E6" s="38" t="s">
        <v>276</v>
      </c>
      <c r="F6" s="39">
        <v>17716</v>
      </c>
    </row>
    <row r="7" spans="1:6" x14ac:dyDescent="0.25">
      <c r="A7" s="36">
        <f>Matrix!A8</f>
        <v>5</v>
      </c>
      <c r="B7" s="40" t="str">
        <f>Matrix!C8</f>
        <v>Div. of Energy</v>
      </c>
      <c r="C7" s="40" t="str">
        <f>Matrix!E8</f>
        <v>Bulb Buy-back</v>
      </c>
      <c r="D7" s="40" t="str">
        <f>Matrix!D8</f>
        <v>Res. New Homes</v>
      </c>
      <c r="E7" s="38" t="s">
        <v>277</v>
      </c>
      <c r="F7" s="39">
        <v>44</v>
      </c>
    </row>
    <row r="8" spans="1:6" x14ac:dyDescent="0.25">
      <c r="A8" s="36">
        <f>Matrix!A9</f>
        <v>6</v>
      </c>
      <c r="B8" s="40" t="str">
        <f>Matrix!C9</f>
        <v>NRDC/Division of Energy</v>
      </c>
      <c r="C8" s="40" t="str">
        <f>Matrix!E9</f>
        <v>LED Street Lighting</v>
      </c>
      <c r="D8" s="40" t="str">
        <f>Matrix!D9</f>
        <v>Street Lighting</v>
      </c>
      <c r="E8" s="37">
        <v>7.54</v>
      </c>
      <c r="F8" s="39">
        <v>27902</v>
      </c>
    </row>
    <row r="9" spans="1:6" x14ac:dyDescent="0.25">
      <c r="A9" s="36">
        <f>Matrix!A10</f>
        <v>7</v>
      </c>
      <c r="B9" s="40" t="str">
        <f>Matrix!C10</f>
        <v>Div. of Energy</v>
      </c>
      <c r="C9" s="40" t="str">
        <f>Matrix!E10</f>
        <v>Water Heater DR</v>
      </c>
      <c r="D9" s="40" t="str">
        <f>Matrix!D10</f>
        <v>Residential</v>
      </c>
      <c r="E9" s="38"/>
      <c r="F9" s="38"/>
    </row>
    <row r="10" spans="1:6" x14ac:dyDescent="0.25">
      <c r="A10" s="36">
        <f>Matrix!A11</f>
        <v>8</v>
      </c>
      <c r="B10" s="40" t="str">
        <f>Matrix!C11</f>
        <v>Div. of Energy</v>
      </c>
      <c r="C10" s="40" t="str">
        <f>Matrix!E11</f>
        <v>Mid-Stream Lighting</v>
      </c>
      <c r="D10" s="40" t="str">
        <f>Matrix!D11</f>
        <v>Business</v>
      </c>
      <c r="E10" s="38"/>
      <c r="F10" s="38"/>
    </row>
    <row r="11" spans="1:6" x14ac:dyDescent="0.25">
      <c r="A11" s="36">
        <f>Matrix!A12</f>
        <v>9</v>
      </c>
      <c r="B11" s="40" t="str">
        <f>Matrix!C12</f>
        <v>Div. of Energy</v>
      </c>
      <c r="C11" s="40" t="str">
        <f>Matrix!E12</f>
        <v>Advanced Lighting Control</v>
      </c>
      <c r="D11" s="40" t="str">
        <f>Matrix!D12</f>
        <v>Business</v>
      </c>
      <c r="E11" s="38"/>
      <c r="F11" s="38"/>
    </row>
    <row r="12" spans="1:6" x14ac:dyDescent="0.25">
      <c r="A12" s="36">
        <f>Matrix!A13</f>
        <v>10</v>
      </c>
      <c r="B12" s="40" t="str">
        <f>Matrix!C13</f>
        <v>Div. of Energy</v>
      </c>
      <c r="C12" s="40" t="str">
        <f>Matrix!E13</f>
        <v>Education Program for Teachers</v>
      </c>
      <c r="D12" s="40" t="str">
        <f>Matrix!D13</f>
        <v>Education</v>
      </c>
      <c r="E12" s="38"/>
      <c r="F12" s="38"/>
    </row>
    <row r="13" spans="1:6" x14ac:dyDescent="0.25">
      <c r="A13" s="36">
        <f>Matrix!A14</f>
        <v>11</v>
      </c>
      <c r="B13" s="40" t="str">
        <f>Matrix!C14</f>
        <v>Div. of Energy</v>
      </c>
      <c r="C13" s="40" t="str">
        <f>Matrix!E14</f>
        <v>Circuit Rider</v>
      </c>
      <c r="D13" s="40" t="str">
        <f>Matrix!D14</f>
        <v>Res. New Homes</v>
      </c>
      <c r="E13" s="38" t="s">
        <v>278</v>
      </c>
      <c r="F13" s="39">
        <v>4394</v>
      </c>
    </row>
    <row r="14" spans="1:6" x14ac:dyDescent="0.25">
      <c r="A14" s="36">
        <f>Matrix!A15</f>
        <v>12</v>
      </c>
      <c r="B14" s="40" t="str">
        <f>Matrix!C15</f>
        <v>Div. of Energy/UFM</v>
      </c>
      <c r="C14" s="40" t="str">
        <f>Matrix!E15</f>
        <v>Financing</v>
      </c>
      <c r="D14" s="40" t="str">
        <f>Matrix!D15</f>
        <v>Residential</v>
      </c>
      <c r="E14" s="38"/>
      <c r="F14" s="38"/>
    </row>
    <row r="15" spans="1:6" x14ac:dyDescent="0.25">
      <c r="A15" s="36">
        <f>Matrix!A16</f>
        <v>13</v>
      </c>
      <c r="B15" s="40" t="str">
        <f>Matrix!C16</f>
        <v>Renew MO</v>
      </c>
      <c r="C15" s="40" t="str">
        <f>Matrix!E16</f>
        <v>Exterior Lighting</v>
      </c>
      <c r="D15" s="40" t="str">
        <f>Matrix!D16</f>
        <v>Business</v>
      </c>
      <c r="E15" s="38"/>
      <c r="F15" s="38"/>
    </row>
    <row r="16" spans="1:6" x14ac:dyDescent="0.25">
      <c r="A16" s="36">
        <f>Matrix!A17</f>
        <v>14</v>
      </c>
      <c r="B16" s="40" t="str">
        <f>Matrix!C17</f>
        <v>Div. of Energy</v>
      </c>
      <c r="C16" s="40" t="str">
        <f>Matrix!E17</f>
        <v>Multi-family One Stop Shop</v>
      </c>
      <c r="D16" s="40" t="str">
        <f>Matrix!D17</f>
        <v>Residential</v>
      </c>
      <c r="E16" s="38"/>
      <c r="F16" s="38"/>
    </row>
    <row r="17" spans="1:6" x14ac:dyDescent="0.25">
      <c r="A17" s="36">
        <f>Matrix!A18</f>
        <v>15</v>
      </c>
      <c r="B17" s="40" t="str">
        <f>Matrix!C18</f>
        <v>Div. of Energy/OPC</v>
      </c>
      <c r="C17" s="40" t="str">
        <f>Matrix!E18</f>
        <v>Gamification</v>
      </c>
      <c r="D17" s="40" t="str">
        <f>Matrix!D18</f>
        <v>Competitions</v>
      </c>
      <c r="E17" s="38"/>
      <c r="F17" s="38"/>
    </row>
  </sheetData>
  <pageMargins left="0.7" right="0.7" top="0.75" bottom="0.75" header="0.3" footer="0.3"/>
  <pageSetup orientation="landscape" r:id="rId1"/>
  <headerFooter>
    <oddFooter>&amp;R&amp;"Times New Roman,Bold"&amp;12Schedule 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Matrix</vt:lpstr>
      <vt:lpstr>Summary</vt:lpstr>
      <vt:lpstr>Matrix!Print_Area</vt:lpstr>
      <vt:lpstr>Matrix!Print_Titles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2016-10-07T21:23:32Z</dcterms:created>
  <dcterms:modified xsi:type="dcterms:W3CDTF">2016-10-07T21:23:49Z</dcterms:modified>
</cp:coreProperties>
</file>